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40" activeTab="3"/>
  </bookViews>
  <sheets>
    <sheet name="Rekapitulace stavby" sheetId="1" r:id="rId1"/>
    <sheet name="SO 101 - Komunikace ul. T..." sheetId="2" r:id="rId2"/>
    <sheet name="SO 102 - Komunikace v are..." sheetId="3" r:id="rId3"/>
    <sheet name="1000 - Ostatní náklady" sheetId="4" r:id="rId4"/>
    <sheet name="1020 - VRN" sheetId="5" r:id="rId5"/>
  </sheets>
  <externalReferences>
    <externalReference r:id="rId8"/>
  </externalReferences>
  <definedNames>
    <definedName name="_xlnm.Print_Titles" localSheetId="3">'1000 - Ostatní náklady'!$110:$110</definedName>
    <definedName name="_xlnm.Print_Titles" localSheetId="4">'1020 - VRN'!$110:$110</definedName>
    <definedName name="_xlnm.Print_Titles" localSheetId="0">'Rekapitulace stavby'!$85:$85</definedName>
    <definedName name="_xlnm.Print_Titles" localSheetId="1">'SO 101 - Komunikace ul. T...'!$119:$119</definedName>
    <definedName name="_xlnm.Print_Titles" localSheetId="2">'SO 102 - Komunikace v are...'!$121:$121</definedName>
    <definedName name="_xlnm.Print_Area" localSheetId="3">'1000 - Ostatní náklady'!$C$4:$Q$70,'1000 - Ostatní náklady'!$C$76:$Q$94,'1000 - Ostatní náklady'!$C$100:$Q$122</definedName>
    <definedName name="_xlnm.Print_Area" localSheetId="4">'1020 - VRN'!$C$4:$Q$70,'1020 - VRN'!$C$76:$Q$94,'1020 - VRN'!$C$100:$Q$115</definedName>
    <definedName name="_xlnm.Print_Area" localSheetId="0">'Rekapitulace stavby'!$C$4:$AP$70,'Rekapitulace stavby'!$C$76:$AP$96</definedName>
    <definedName name="_xlnm.Print_Area" localSheetId="1">'SO 101 - Komunikace ul. T...'!$C$4:$Q$70,'SO 101 - Komunikace ul. T...'!$C$76:$Q$102,'SO 101 - Komunikace ul. T...'!$C$108:$Q$278</definedName>
    <definedName name="_xlnm.Print_Area" localSheetId="2">'SO 102 - Komunikace v are...'!$C$4:$Q$70,'SO 102 - Komunikace v are...'!$C$76:$Q$104,'SO 102 - Komunikace v are...'!$C$110:$Q$328</definedName>
  </definedNames>
  <calcPr fullCalcOnLoad="1"/>
</workbook>
</file>

<file path=xl/sharedStrings.xml><?xml version="1.0" encoding="utf-8"?>
<sst xmlns="http://schemas.openxmlformats.org/spreadsheetml/2006/main" count="4314" uniqueCount="545">
  <si>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</si>
  <si>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</si>
  <si>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</si>
  <si>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</si>
  <si>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</si>
  <si>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</si>
  <si>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</si>
  <si>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</si>
  <si>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</si>
  <si>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</si>
  <si>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</si>
  <si>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</si>
  <si>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</si>
  <si>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</si>
  <si>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055</t>
  </si>
  <si>
    <t>Stavba:</t>
  </si>
  <si>
    <t>Šumperk, ul. Třebízského - MŠ, komunikace</t>
  </si>
  <si>
    <t>0,1</t>
  </si>
  <si>
    <t>JKSO:</t>
  </si>
  <si>
    <t>CC-CZ:</t>
  </si>
  <si>
    <t>1</t>
  </si>
  <si>
    <t>Místo:</t>
  </si>
  <si>
    <t>Šumperk</t>
  </si>
  <si>
    <t>Datum:</t>
  </si>
  <si>
    <t>18.8.2016</t>
  </si>
  <si>
    <t>10</t>
  </si>
  <si>
    <t>100</t>
  </si>
  <si>
    <t>Objednatel:</t>
  </si>
  <si>
    <t>IČ:</t>
  </si>
  <si>
    <t>00303461</t>
  </si>
  <si>
    <t>Město Šumperk, nám. Míru 1, Šumperk</t>
  </si>
  <si>
    <t>DIČ:</t>
  </si>
  <si>
    <t>CZ00303461</t>
  </si>
  <si>
    <t>Zhotovitel:</t>
  </si>
  <si>
    <t xml:space="preserve"> </t>
  </si>
  <si>
    <t>Projektant:</t>
  </si>
  <si>
    <t>27821251</t>
  </si>
  <si>
    <t>Cekr CZ s.r.o., Mazalova 57/2, Šumperk</t>
  </si>
  <si>
    <t>CZ27821251</t>
  </si>
  <si>
    <t>True</t>
  </si>
  <si>
    <t>Zpracovatel:</t>
  </si>
  <si>
    <t>Sv. Čech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</si>
  <si>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</si>
  <si>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</si>
  <si>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</si>
  <si>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</si>
  <si>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</si>
  <si>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</si>
  <si>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</si>
  <si>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</si>
  <si>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</si>
  <si>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</si>
  <si>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</si>
  <si>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</si>
  <si>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</si>
  <si>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</si>
  <si>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</si>
  <si>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</si>
  <si>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</si>
  <si>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</si>
  <si>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</si>
  <si>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</si>
  <si>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</si>
  <si>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</si>
  <si>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</si>
  <si>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</si>
  <si>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</si>
  <si>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</si>
  <si>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</si>
  <si>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</si>
  <si>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</si>
  <si>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</si>
  <si>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</si>
  <si>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</si>
  <si>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</si>
  <si>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</si>
  <si>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</si>
  <si>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</si>
  <si>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</si>
  <si>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</si>
  <si>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</si>
  <si>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</si>
  <si>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</si>
  <si>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</si>
  <si>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</si>
  <si>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{98a1e134-18bb-4239-b562-e2d7b69b1159}</t>
  </si>
  <si>
    <t>{00000000-0000-0000-0000-000000000000}</t>
  </si>
  <si>
    <t>Komunikace</t>
  </si>
  <si>
    <t>{f97fa10f-6e47-4fdf-aa44-d75bfeb682ec}</t>
  </si>
  <si>
    <t>SO 101</t>
  </si>
  <si>
    <t>Komunikace ul. Třebízského</t>
  </si>
  <si>
    <t>2</t>
  </si>
  <si>
    <t>{23853450-4781-44d8-833a-0b069e2f5584}</t>
  </si>
  <si>
    <t>SO 102</t>
  </si>
  <si>
    <t>Komunikace v areálu MŠ</t>
  </si>
  <si>
    <t>{75c77896-f7d0-4ff1-984a-adfc8ba4c9f1}</t>
  </si>
  <si>
    <t>1000</t>
  </si>
  <si>
    <t>Ostatní náklady</t>
  </si>
  <si>
    <t>{dccb091c-dbed-4ca4-af2b-e69facc2d263}</t>
  </si>
  <si>
    <t>1020</t>
  </si>
  <si>
    <t>VRN</t>
  </si>
  <si>
    <t>{2e0d121c-3673-43d7-9b77-e3078dedf856}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</si>
  <si>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</si>
  <si>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</si>
  <si>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</si>
  <si>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</si>
  <si>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</si>
  <si>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</si>
  <si>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</si>
  <si>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100 - Komunikace</t>
  </si>
  <si>
    <t>Část:</t>
  </si>
  <si>
    <t>SO 101 - Komunikace ul. Třebízského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</si>
  <si>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</si>
  <si>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</si>
  <si>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</si>
  <si>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</si>
  <si>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</si>
  <si>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</si>
  <si>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</si>
  <si>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</si>
  <si>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</si>
  <si>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</si>
  <si>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</si>
  <si>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</si>
  <si>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</si>
  <si>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</si>
  <si>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</si>
  <si>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</si>
  <si>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</si>
  <si>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</si>
  <si>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</si>
  <si>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</si>
  <si>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</si>
  <si>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</si>
  <si>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</si>
  <si>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</si>
  <si>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</si>
  <si>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</si>
  <si>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</si>
  <si>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</si>
  <si>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</si>
  <si>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</si>
  <si>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</si>
  <si>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</si>
  <si>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113106123</t>
  </si>
  <si>
    <t>Rozebrání dlažeb komunikací pro pěší ze zámkových dlaždic</t>
  </si>
  <si>
    <t>m2</t>
  </si>
  <si>
    <t>4</t>
  </si>
  <si>
    <t>921914911</t>
  </si>
  <si>
    <t>" původní skladba chodníků"</t>
  </si>
  <si>
    <t>VV</t>
  </si>
  <si>
    <t>Součet</t>
  </si>
  <si>
    <t>113154123</t>
  </si>
  <si>
    <t>Frézování živičného krytu tl 50 mm pruh š 1 m pl do 500 m2 bez překážek v trase</t>
  </si>
  <si>
    <t>1436495835</t>
  </si>
  <si>
    <t>" původní povrch"</t>
  </si>
  <si>
    <t>116</t>
  </si>
  <si>
    <t>3</t>
  </si>
  <si>
    <t>113202111</t>
  </si>
  <si>
    <t>Vytrhání obrub krajníků obrubníků stojatých</t>
  </si>
  <si>
    <t>m</t>
  </si>
  <si>
    <t>567496004</t>
  </si>
  <si>
    <t>" chodnikový betonový obrubník"</t>
  </si>
  <si>
    <t>59</t>
  </si>
  <si>
    <t>132201101</t>
  </si>
  <si>
    <t>Hloubení rýh š do 600 mm v hornině tř. 3 objemu do 100 m3</t>
  </si>
  <si>
    <t>m3</t>
  </si>
  <si>
    <t>131310756</t>
  </si>
  <si>
    <t>" výkop pod silniční obrubníky"</t>
  </si>
  <si>
    <t>(31+21+4+4)*0,4*0,3</t>
  </si>
  <si>
    <t>5</t>
  </si>
  <si>
    <t>132201109</t>
  </si>
  <si>
    <t>Příplatek za lepivost k hloubení rýh š do 600 mm v hornině tř. 3</t>
  </si>
  <si>
    <t>400421289</t>
  </si>
  <si>
    <t>7,2*0,5</t>
  </si>
  <si>
    <t>6</t>
  </si>
  <si>
    <t>162201102</t>
  </si>
  <si>
    <t>Vodorovné přemístění do 50 m výkopku/sypaniny z horniny tř. 1 až 4</t>
  </si>
  <si>
    <t>2076534131</t>
  </si>
  <si>
    <t>" dovoz podorniční vrstvy na ozelenění"</t>
  </si>
  <si>
    <t>" dovoz ornice ohumusování"</t>
  </si>
  <si>
    <t>22*0,1</t>
  </si>
  <si>
    <t>7</t>
  </si>
  <si>
    <t>162701103</t>
  </si>
  <si>
    <t>Vodorovné přemístění do 8000 m výkopku/sypaniny z horniny tř. 1 až 4</t>
  </si>
  <si>
    <t>1297044335</t>
  </si>
  <si>
    <t>" odvoz přebytečného výkopku na skládku"</t>
  </si>
  <si>
    <t>7,2</t>
  </si>
  <si>
    <t>8</t>
  </si>
  <si>
    <t>171201211</t>
  </si>
  <si>
    <t>Poplatek za uložení odpadu ze sypaniny na skládce (skládkovné)</t>
  </si>
  <si>
    <t>t</t>
  </si>
  <si>
    <t>955758826</t>
  </si>
  <si>
    <t>7,2*1,8</t>
  </si>
  <si>
    <t>9</t>
  </si>
  <si>
    <t>181301101</t>
  </si>
  <si>
    <t>Rozprostření ornice tl vrstvy do 100 mm pl do 500 m2 v rovině nebo ve svahu do 1:5</t>
  </si>
  <si>
    <t>-583642560</t>
  </si>
  <si>
    <t>" plocha pro ozelenění"</t>
  </si>
  <si>
    <t>22</t>
  </si>
  <si>
    <t>167103101</t>
  </si>
  <si>
    <t>Nakládání výkopku ze zemin schopných zúrodnění</t>
  </si>
  <si>
    <t>258855054</t>
  </si>
  <si>
    <t>11</t>
  </si>
  <si>
    <t>181411131</t>
  </si>
  <si>
    <t>Založení parkového trávníku výsevem plochy do 1000 m2 v rovině a ve svahu do 1:5</t>
  </si>
  <si>
    <t>2075345697</t>
  </si>
  <si>
    <t>" plochy pro ozelenění  "</t>
  </si>
  <si>
    <t>12</t>
  </si>
  <si>
    <t>M</t>
  </si>
  <si>
    <t>005724100</t>
  </si>
  <si>
    <t>osivo směs travní parková</t>
  </si>
  <si>
    <t>kg</t>
  </si>
  <si>
    <t>160760180</t>
  </si>
  <si>
    <t>22*0,05</t>
  </si>
  <si>
    <t>13</t>
  </si>
  <si>
    <t>215901101</t>
  </si>
  <si>
    <t>Zhutnění podloží z hornin soudržných do 92% PS nebo nesoudržných sypkých I(d) do 0,8</t>
  </si>
  <si>
    <t>636530924</t>
  </si>
  <si>
    <t>" přeložení stávající zámkové dlažby  "</t>
  </si>
  <si>
    <t>" pod silniční obrubník "</t>
  </si>
  <si>
    <t>(31+21+8)*0,4</t>
  </si>
  <si>
    <t>14</t>
  </si>
  <si>
    <t>573211111</t>
  </si>
  <si>
    <t>Postřik živičný spojovací z asfaltu v množství do 0,30 kg/m2</t>
  </si>
  <si>
    <t>-13833130</t>
  </si>
  <si>
    <t>" skladba nové komunikace po odfrézování původní "</t>
  </si>
  <si>
    <t>577144111</t>
  </si>
  <si>
    <t>Asfaltový beton vrstva obrusná ACO 11 (ABS) tř. I tl 50 mm š do 3 m z nemodifikovaného asfaltu</t>
  </si>
  <si>
    <t>-27371004</t>
  </si>
  <si>
    <t>16</t>
  </si>
  <si>
    <t>577145112</t>
  </si>
  <si>
    <t>Asfaltový beton vrstva ložní ACL 16 (ABH) tl 50 mm š do 3 m z nemodifikovaného asfaltu</t>
  </si>
  <si>
    <t>1427196284</t>
  </si>
  <si>
    <t>" vyrovnání profilu 50% z plochy"</t>
  </si>
  <si>
    <t>115*0,5</t>
  </si>
  <si>
    <t>17</t>
  </si>
  <si>
    <t>596211210</t>
  </si>
  <si>
    <t>Kladení zámkové dlažby komunikací pro pěší tl 80 mm skupiny A pl do 50 m2</t>
  </si>
  <si>
    <t>-1653741766</t>
  </si>
  <si>
    <t>18</t>
  </si>
  <si>
    <t>599141112</t>
  </si>
  <si>
    <t>Vyplnění spár  trvale pružnou živičnou zálivkou</t>
  </si>
  <si>
    <t>-968374911</t>
  </si>
  <si>
    <t>19</t>
  </si>
  <si>
    <t>899231111</t>
  </si>
  <si>
    <t>Výšková úprava uličního vstupu nebo vpusti do 200 mm zvýšením mříže</t>
  </si>
  <si>
    <t>kus</t>
  </si>
  <si>
    <t>462189265</t>
  </si>
  <si>
    <t>20</t>
  </si>
  <si>
    <t>113451240</t>
  </si>
  <si>
    <t>Příplatek za řezání betonových obrubníků</t>
  </si>
  <si>
    <t>ks</t>
  </si>
  <si>
    <t>-160813300</t>
  </si>
  <si>
    <t>" obrubník silniční "</t>
  </si>
  <si>
    <t>916111123</t>
  </si>
  <si>
    <t>Osazení obruby z drobných kostek s boční opěrou do lože z betonu prostého</t>
  </si>
  <si>
    <t>1419080277</t>
  </si>
  <si>
    <t>" jednořádek"</t>
  </si>
  <si>
    <t>27,5</t>
  </si>
  <si>
    <t>" dvojřádek"</t>
  </si>
  <si>
    <t>31,5*2</t>
  </si>
  <si>
    <t>583801200</t>
  </si>
  <si>
    <t>kostka dlažební drobná, žula velikost 8/10 cm</t>
  </si>
  <si>
    <t>-1882735382</t>
  </si>
  <si>
    <t>27,5*0,1/4,5*1,02</t>
  </si>
  <si>
    <t>31,5*0,2/4,5*1,02</t>
  </si>
  <si>
    <t>23</t>
  </si>
  <si>
    <t>916131213</t>
  </si>
  <si>
    <t>Osazení silničního obrubníku betonového stojatého s boční opěrou do lože z betonu prostého</t>
  </si>
  <si>
    <t>265249384</t>
  </si>
  <si>
    <t>" silniční obrubník  "</t>
  </si>
  <si>
    <t>31</t>
  </si>
  <si>
    <t>" silniční obrubník snížený"</t>
  </si>
  <si>
    <t xml:space="preserve">" přechodový silniční obrubník" </t>
  </si>
  <si>
    <t>(4+4)</t>
  </si>
  <si>
    <t>24</t>
  </si>
  <si>
    <t>592174890</t>
  </si>
  <si>
    <t>obrubník betonový silniční 100x15x25 cm přírodní šedá</t>
  </si>
  <si>
    <t>-357124985</t>
  </si>
  <si>
    <t>31*1,01</t>
  </si>
  <si>
    <t>25</t>
  </si>
  <si>
    <t>592175100</t>
  </si>
  <si>
    <t>obrubník betonový silniční snížený 100x15x15 cm</t>
  </si>
  <si>
    <t>1556925167</t>
  </si>
  <si>
    <t>21*1,01</t>
  </si>
  <si>
    <t>26</t>
  </si>
  <si>
    <t>592175110</t>
  </si>
  <si>
    <t>obrubník betonový silniční přechodový levý,pravý 100x15x15/25 cm</t>
  </si>
  <si>
    <t>1129868058</t>
  </si>
  <si>
    <t>(4+4)*1,01</t>
  </si>
  <si>
    <t>27</t>
  </si>
  <si>
    <t>916991121</t>
  </si>
  <si>
    <t>Lože pod obrubníky, krajníky nebo obruby z dlažebních kostek z betonu prostého</t>
  </si>
  <si>
    <t>-1159763412</t>
  </si>
  <si>
    <t>31*0,01</t>
  </si>
  <si>
    <t>21*0,01</t>
  </si>
  <si>
    <t>(4+4)*0,01</t>
  </si>
  <si>
    <t>28</t>
  </si>
  <si>
    <t>979054451</t>
  </si>
  <si>
    <t>Očištění vybouraných zámkových dlaždic s původním spárováním z kameniva těženého</t>
  </si>
  <si>
    <t>-1845686553</t>
  </si>
  <si>
    <t>29</t>
  </si>
  <si>
    <t>997221551</t>
  </si>
  <si>
    <t>Vodorovná doprava suti ze sypkých materiálů do 1 km</t>
  </si>
  <si>
    <t>44912725</t>
  </si>
  <si>
    <t>" frézovaný asfalt"</t>
  </si>
  <si>
    <t>14,848</t>
  </si>
  <si>
    <t>30</t>
  </si>
  <si>
    <t>997221559</t>
  </si>
  <si>
    <t>Příplatek ZKD 1 km u vodorovné dopravy suti ze sypkých materiálů</t>
  </si>
  <si>
    <t>1868201502</t>
  </si>
  <si>
    <t>14,848*7</t>
  </si>
  <si>
    <t>997221561</t>
  </si>
  <si>
    <t>Vodorovná doprava suti z kusových materiálů do 1 km</t>
  </si>
  <si>
    <t>1442919616</t>
  </si>
  <si>
    <t>" obrubníky"</t>
  </si>
  <si>
    <t>12,095</t>
  </si>
  <si>
    <t>32</t>
  </si>
  <si>
    <t>997221569</t>
  </si>
  <si>
    <t>Příplatek ZKD 1 km u vodorovné dopravy suti z kusových materiálů</t>
  </si>
  <si>
    <t>-323775847</t>
  </si>
  <si>
    <t>12,095*7</t>
  </si>
  <si>
    <t>33</t>
  </si>
  <si>
    <t>997221611</t>
  </si>
  <si>
    <t>Nakládání suti na dopravní prostředky pro vodorovnou dopravu</t>
  </si>
  <si>
    <t>1647191737</t>
  </si>
  <si>
    <t>34</t>
  </si>
  <si>
    <t>997221815</t>
  </si>
  <si>
    <t>Poplatek za uložení betonového odpadu na skládce (skládkovné)</t>
  </si>
  <si>
    <t>2115512431</t>
  </si>
  <si>
    <t>35</t>
  </si>
  <si>
    <t>997221845</t>
  </si>
  <si>
    <t>Poplatek za uložení odpadu z asfaltových povrchů na skládce (skládkovné)</t>
  </si>
  <si>
    <t>-935246152</t>
  </si>
  <si>
    <t>36</t>
  </si>
  <si>
    <t>998225111</t>
  </si>
  <si>
    <t>Přesun hmot pro pozemní komunikace s krytem z kamene, monolitickým betonovým nebo živičným</t>
  </si>
  <si>
    <t>20082460</t>
  </si>
  <si>
    <t>SO 102 - Komunikace v areálu MŠ</t>
  </si>
  <si>
    <t>PSV - Práce a dodávky PSV</t>
  </si>
  <si>
    <t xml:space="preserve">    711 - Izolace proti vodě, vlhkosti a plynům</t>
  </si>
  <si>
    <t>113106122</t>
  </si>
  <si>
    <t>Rozebrání dlažeb komunikací pro pěší z kamenných dlaždic</t>
  </si>
  <si>
    <t>-1364658273</t>
  </si>
  <si>
    <t>" stávající zpevněná plocha betonové dlažby"</t>
  </si>
  <si>
    <t>113107123</t>
  </si>
  <si>
    <t>Odstranění podkladu pl do 50 m2 z kameniva drceného tl 300 mm</t>
  </si>
  <si>
    <t>-586537607</t>
  </si>
  <si>
    <t>1836929432</t>
  </si>
  <si>
    <t>85</t>
  </si>
  <si>
    <t>121101103</t>
  </si>
  <si>
    <t>Sejmutí ornice s přemístěním na vzdálenost do 250 m</t>
  </si>
  <si>
    <t>951390246</t>
  </si>
  <si>
    <t>" v prostoru nové komunikace"</t>
  </si>
  <si>
    <t>105*0,1*1,1</t>
  </si>
  <si>
    <t>122201101</t>
  </si>
  <si>
    <t>Odkopávky a prokopávky nezapažené v hornině tř. 3 objem do 100 m3</t>
  </si>
  <si>
    <t>-631698982</t>
  </si>
  <si>
    <t>" odkop stávajícího povrchu komunikace- zbytky asfaltu v tl. 100mm"</t>
  </si>
  <si>
    <t>(195*0,1)</t>
  </si>
  <si>
    <t>" odkop plochy v zeleni pro nové odstavné plochy  "</t>
  </si>
  <si>
    <t>(105*0,35)*1,1</t>
  </si>
  <si>
    <t>122201109</t>
  </si>
  <si>
    <t>Příplatek za lepivost u odkopávek v hornině tř. 1 až 3</t>
  </si>
  <si>
    <t>90450657</t>
  </si>
  <si>
    <t>59,925*0,5</t>
  </si>
  <si>
    <t>-963985451</t>
  </si>
  <si>
    <t>" výkop pod chodníkové obrubníky"</t>
  </si>
  <si>
    <t>29*0,4*0,3</t>
  </si>
  <si>
    <t>" výkop pod silniční přídlažbu"</t>
  </si>
  <si>
    <t>(128*0,6)*0,3</t>
  </si>
  <si>
    <t>261048792</t>
  </si>
  <si>
    <t>26,52*0,5</t>
  </si>
  <si>
    <t>1413200499</t>
  </si>
  <si>
    <t>-1719339605</t>
  </si>
  <si>
    <t>26,52</t>
  </si>
  <si>
    <t>1276263158</t>
  </si>
  <si>
    <t>59,925*0,5*1,8</t>
  </si>
  <si>
    <t>26,52*1,8</t>
  </si>
  <si>
    <t>2127081987</t>
  </si>
  <si>
    <t>-1529674138</t>
  </si>
  <si>
    <t>1131594869</t>
  </si>
  <si>
    <t>909438245</t>
  </si>
  <si>
    <t>-1970523351</t>
  </si>
  <si>
    <t>" skladba ze zámkové dlažby "</t>
  </si>
  <si>
    <t>9*1,05</t>
  </si>
  <si>
    <t>Mezisoučet</t>
  </si>
  <si>
    <t>" skladba odstavné plochy "</t>
  </si>
  <si>
    <t>105*1,1</t>
  </si>
  <si>
    <t>" skladba nové vozidlové komunikace "</t>
  </si>
  <si>
    <t>195*1,1</t>
  </si>
  <si>
    <t>29*0,4</t>
  </si>
  <si>
    <t>(128*0,6)</t>
  </si>
  <si>
    <t>564851111</t>
  </si>
  <si>
    <t>Podklad ze štěrkodrtě ŠD tl 150 mm</t>
  </si>
  <si>
    <t>808210649</t>
  </si>
  <si>
    <t>564851114</t>
  </si>
  <si>
    <t>Podklad ze štěrkodrtě ŠD tl 180 mm</t>
  </si>
  <si>
    <t>2056476905</t>
  </si>
  <si>
    <t>105*1,05</t>
  </si>
  <si>
    <t>564871111</t>
  </si>
  <si>
    <t>Podklad ze štěrkodrtě ŠD tl 250 mm</t>
  </si>
  <si>
    <t>1382020396</t>
  </si>
  <si>
    <t>56513111</t>
  </si>
  <si>
    <t>Vyrovnání profilu dosavadních podkladů odkopaným  materiálem v tl. 50mm</t>
  </si>
  <si>
    <t>-1442656848</t>
  </si>
  <si>
    <t>" skladba nové komunikace"</t>
  </si>
  <si>
    <t>573111112</t>
  </si>
  <si>
    <t>Postřik živičný infiltrační množství do 1 kg/m2</t>
  </si>
  <si>
    <t>-1038110913</t>
  </si>
  <si>
    <t>356653760</t>
  </si>
  <si>
    <t>195*1,05</t>
  </si>
  <si>
    <t>2134181354</t>
  </si>
  <si>
    <t>195</t>
  </si>
  <si>
    <t>217798778</t>
  </si>
  <si>
    <t>596211110</t>
  </si>
  <si>
    <t>Kladení zámkové dlažby komunikací pro pěší tl 60 mm skupiny A pl do 50 m2</t>
  </si>
  <si>
    <t>-1632556414</t>
  </si>
  <si>
    <t>592451100</t>
  </si>
  <si>
    <t>dlažba zámková 20x10x6 cm přírodní</t>
  </si>
  <si>
    <t>-1544498332</t>
  </si>
  <si>
    <t>9*1,02</t>
  </si>
  <si>
    <t>596212212</t>
  </si>
  <si>
    <t>Kladení zámkové dlažby pozemních komunikací tl 80 mm skupiny A pl do 300 m2</t>
  </si>
  <si>
    <t>2022862002</t>
  </si>
  <si>
    <t>105</t>
  </si>
  <si>
    <t>592451090</t>
  </si>
  <si>
    <t>dlažba zámková  20x10x8 cm přírodní</t>
  </si>
  <si>
    <t>-1082784575</t>
  </si>
  <si>
    <t>105*1,02</t>
  </si>
  <si>
    <t>-1762639003</t>
  </si>
  <si>
    <t>931029756</t>
  </si>
  <si>
    <t>899431111</t>
  </si>
  <si>
    <t>Výšková úprava uličního vstupu nebo vpusti do 200 mm zvýšením krycího hrnce, šoupěte nebo hydrantu</t>
  </si>
  <si>
    <t>-635061890</t>
  </si>
  <si>
    <t>-53186378</t>
  </si>
  <si>
    <t>" obrubník chodníkový "</t>
  </si>
  <si>
    <t>915491212</t>
  </si>
  <si>
    <t>Osazení vodícího proužku z betonových desek do betonového lože tl do 100 mm š proužku 500 mm</t>
  </si>
  <si>
    <t>-1513972174</t>
  </si>
  <si>
    <t>" betonová silniční přídlažba"</t>
  </si>
  <si>
    <t>128</t>
  </si>
  <si>
    <t>592185840</t>
  </si>
  <si>
    <t>přídlažba 50x25x8 cm</t>
  </si>
  <si>
    <t>-714773623</t>
  </si>
  <si>
    <t>128*2*1,01</t>
  </si>
  <si>
    <t>916231213</t>
  </si>
  <si>
    <t>Osazení chodníkového obrubníku betonového stojatého s boční opěrou do lože z betonu prostého</t>
  </si>
  <si>
    <t>1150224390</t>
  </si>
  <si>
    <t>" chodníkový obrubník "</t>
  </si>
  <si>
    <t>592174100</t>
  </si>
  <si>
    <t>obrubník betonový chodníkový  100x10x25 cm</t>
  </si>
  <si>
    <t>-179440308</t>
  </si>
  <si>
    <t>29*1,01</t>
  </si>
  <si>
    <t>37</t>
  </si>
  <si>
    <t>-453752530</t>
  </si>
  <si>
    <t>29*0,01</t>
  </si>
  <si>
    <t>38</t>
  </si>
  <si>
    <t>785118603</t>
  </si>
  <si>
    <t>" kamenivo"</t>
  </si>
  <si>
    <t>3,6</t>
  </si>
  <si>
    <t>39</t>
  </si>
  <si>
    <t>1814451966</t>
  </si>
  <si>
    <t>3,6*7</t>
  </si>
  <si>
    <t>40</t>
  </si>
  <si>
    <t>-1492695314</t>
  </si>
  <si>
    <t>17,425</t>
  </si>
  <si>
    <t>" betonová dlažba"</t>
  </si>
  <si>
    <t>2,115</t>
  </si>
  <si>
    <t>41</t>
  </si>
  <si>
    <t>-679097133</t>
  </si>
  <si>
    <t>19,54*7</t>
  </si>
  <si>
    <t>42</t>
  </si>
  <si>
    <t>1198524203</t>
  </si>
  <si>
    <t>43</t>
  </si>
  <si>
    <t>970998175</t>
  </si>
  <si>
    <t>44</t>
  </si>
  <si>
    <t>997221855</t>
  </si>
  <si>
    <t>Poplatek za uložení odpadu z kameniva na skládce (skládkovné)</t>
  </si>
  <si>
    <t>2012673508</t>
  </si>
  <si>
    <t>45</t>
  </si>
  <si>
    <t>998223011</t>
  </si>
  <si>
    <t>Přesun hmot pro pozemní komunikace s krytem dlážděným</t>
  </si>
  <si>
    <t>-521326060</t>
  </si>
  <si>
    <t>46</t>
  </si>
  <si>
    <t>711161306</t>
  </si>
  <si>
    <t>Izolace proti zemní vlhkosti stěn foliemi nopovými pro běžné podmínky tl. 0,5 mm šířky 1,0 m</t>
  </si>
  <si>
    <t>1284358216</t>
  </si>
  <si>
    <t>9*0,5</t>
  </si>
  <si>
    <t>47</t>
  </si>
  <si>
    <t>711161382</t>
  </si>
  <si>
    <t>Izolace proti zemní vlhkosti foliemi nopovými ukončené horní provětrávací lištou</t>
  </si>
  <si>
    <t>1337568377</t>
  </si>
  <si>
    <t>48</t>
  </si>
  <si>
    <t>998711101</t>
  </si>
  <si>
    <t>Přesun hmot tonážní pro izolace proti vodě, vlhkosti a plynům v objektech výšky do 6 m</t>
  </si>
  <si>
    <t>394970737</t>
  </si>
  <si>
    <t>1000 - Ostatní náklady</t>
  </si>
  <si>
    <t>OST - Ostatní</t>
  </si>
  <si>
    <t xml:space="preserve">    O01 - Ostatní</t>
  </si>
  <si>
    <t>221600000.1</t>
  </si>
  <si>
    <t>Vytýčení hlavních bodů stavby autorizovaným geodetem</t>
  </si>
  <si>
    <t>512</t>
  </si>
  <si>
    <t>-1134980251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</si>
  <si>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</si>
  <si>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</si>
  <si>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231600000.1</t>
  </si>
  <si>
    <t>Geodetické práce</t>
  </si>
  <si>
    <t>-1068089970</t>
  </si>
  <si>
    <t>" vytýčení obvodu a hranic staveniště, objektů stavby a pevných vytyčovacích bodů vč. fixace a obnovení zhotovitelem"</t>
  </si>
  <si>
    <t>"  vyhotovení dokumentace v listinné a digitální podobě"</t>
  </si>
  <si>
    <t>311600000.1</t>
  </si>
  <si>
    <t>Geodetické zaměření stavby</t>
  </si>
  <si>
    <t>227860817</t>
  </si>
  <si>
    <t>1020 - VRN</t>
  </si>
  <si>
    <t>VRN - Vedlejší rozpočtové náklady</t>
  </si>
  <si>
    <t xml:space="preserve">    0 - Vedlejší rozpočtové náklady</t>
  </si>
  <si>
    <t>030001000</t>
  </si>
  <si>
    <t>Zařízení staveniště</t>
  </si>
  <si>
    <t>%</t>
  </si>
  <si>
    <t>1024</t>
  </si>
  <si>
    <t>184379437</t>
  </si>
  <si>
    <t>070001000</t>
  </si>
  <si>
    <t>Provozní vlivy</t>
  </si>
  <si>
    <t>-1438871212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</si>
  <si>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</si>
  <si>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</si>
  <si>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</si>
  <si>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</si>
  <si>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</si>
  <si>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</si>
  <si>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</si>
  <si>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Cekr CZ s.r.o.</t>
  </si>
  <si>
    <t>Mazalova 57/2</t>
  </si>
  <si>
    <t>787 01  ŠUMPERK</t>
  </si>
  <si>
    <t>IČO: 278 21 251</t>
  </si>
  <si>
    <t>DIČ: CZ27821251</t>
  </si>
  <si>
    <t>Svatopluk Čech</t>
  </si>
  <si>
    <t>Bohdíkovská 84</t>
  </si>
  <si>
    <t>IČO: 609 71 461</t>
  </si>
  <si>
    <t>Město Šumperk</t>
  </si>
  <si>
    <t>nám. Míru 1</t>
  </si>
  <si>
    <t>IČO: 00303461</t>
  </si>
  <si>
    <t>DIČ: CZ00303461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</si>
</sst>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0" borderId="1" applyNumberFormat="0" applyFill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16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4" fillId="18" borderId="6" applyNumberFormat="0" applyFont="0" applyAlignment="0" applyProtection="0"/>
    <xf numFmtId="9" fontId="14" fillId="0" borderId="0" applyFont="0" applyFill="0" applyBorder="0" applyAlignment="0" applyProtection="0"/>
    <xf numFmtId="0" fontId="2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3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26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17" borderId="0" xfId="0" applyFont="1" applyFill="1" applyAlignment="1">
      <alignment horizontal="left" vertical="center"/>
    </xf>
    <xf numFmtId="0" fontId="4" fillId="17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72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6" fillId="19" borderId="17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6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6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4" fontId="48" fillId="0" borderId="22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vertical="center"/>
    </xf>
    <xf numFmtId="174" fontId="48" fillId="0" borderId="0" xfId="0" applyNumberFormat="1" applyFont="1" applyBorder="1" applyAlignment="1">
      <alignment vertical="center"/>
    </xf>
    <xf numFmtId="4" fontId="48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51" fillId="0" borderId="22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174" fontId="51" fillId="0" borderId="0" xfId="0" applyNumberFormat="1" applyFont="1" applyBorder="1" applyAlignment="1">
      <alignment vertical="center"/>
    </xf>
    <xf numFmtId="4" fontId="51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46" fillId="0" borderId="22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174" fontId="46" fillId="0" borderId="0" xfId="0" applyNumberFormat="1" applyFont="1" applyBorder="1" applyAlignment="1">
      <alignment vertical="center"/>
    </xf>
    <xf numFmtId="4" fontId="46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51" fillId="0" borderId="24" xfId="0" applyNumberFormat="1" applyFont="1" applyBorder="1" applyAlignment="1">
      <alignment vertical="center"/>
    </xf>
    <xf numFmtId="4" fontId="51" fillId="0" borderId="25" xfId="0" applyNumberFormat="1" applyFont="1" applyBorder="1" applyAlignment="1">
      <alignment vertical="center"/>
    </xf>
    <xf numFmtId="174" fontId="51" fillId="0" borderId="25" xfId="0" applyNumberFormat="1" applyFont="1" applyBorder="1" applyAlignment="1">
      <alignment vertical="center"/>
    </xf>
    <xf numFmtId="4" fontId="51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7" fillId="19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6" fillId="19" borderId="18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14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9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52" fillId="0" borderId="20" xfId="0" applyNumberFormat="1" applyFont="1" applyBorder="1" applyAlignment="1">
      <alignment/>
    </xf>
    <xf numFmtId="4" fontId="33" fillId="0" borderId="0" xfId="0" applyNumberFormat="1" applyFont="1" applyBorder="1" applyAlignment="1">
      <alignment vertical="center"/>
    </xf>
    <xf numFmtId="0" fontId="5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174" fontId="52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36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6" fillId="0" borderId="14" xfId="0" applyFont="1" applyBorder="1" applyAlignment="1">
      <alignment/>
    </xf>
    <xf numFmtId="0" fontId="36" fillId="0" borderId="22" xfId="0" applyFont="1" applyBorder="1" applyAlignment="1">
      <alignment/>
    </xf>
    <xf numFmtId="174" fontId="36" fillId="0" borderId="0" xfId="0" applyNumberFormat="1" applyFont="1" applyBorder="1" applyAlignment="1">
      <alignment/>
    </xf>
    <xf numFmtId="174" fontId="36" fillId="0" borderId="23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5" fontId="4" fillId="0" borderId="3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3" fillId="0" borderId="33" xfId="0" applyFont="1" applyBorder="1" applyAlignment="1">
      <alignment horizontal="left" vertical="center"/>
    </xf>
    <xf numFmtId="174" fontId="33" fillId="0" borderId="0" xfId="0" applyNumberFormat="1" applyFont="1" applyBorder="1" applyAlignment="1">
      <alignment vertical="center"/>
    </xf>
    <xf numFmtId="174" fontId="33" fillId="0" borderId="23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14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13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75" fontId="38" fillId="0" borderId="0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5" fontId="39" fillId="0" borderId="0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53" fillId="0" borderId="33" xfId="0" applyFont="1" applyBorder="1" applyAlignment="1" applyProtection="1">
      <alignment horizontal="center" vertical="center"/>
      <protection locked="0"/>
    </xf>
    <xf numFmtId="49" fontId="53" fillId="0" borderId="33" xfId="0" applyNumberFormat="1" applyFont="1" applyBorder="1" applyAlignment="1" applyProtection="1">
      <alignment horizontal="left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175" fontId="53" fillId="0" borderId="33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>
      <alignment horizontal="center" vertical="center"/>
    </xf>
    <xf numFmtId="174" fontId="33" fillId="0" borderId="25" xfId="0" applyNumberFormat="1" applyFont="1" applyBorder="1" applyAlignment="1">
      <alignment vertical="center"/>
    </xf>
    <xf numFmtId="174" fontId="33" fillId="0" borderId="26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75" fontId="40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57" fillId="0" borderId="0" xfId="36" applyFont="1" applyAlignment="1">
      <alignment horizontal="center" vertical="center"/>
    </xf>
    <xf numFmtId="0" fontId="41" fillId="17" borderId="0" xfId="0" applyFont="1" applyFill="1" applyAlignment="1" applyProtection="1">
      <alignment horizontal="left" vertical="center"/>
      <protection/>
    </xf>
    <xf numFmtId="0" fontId="8" fillId="17" borderId="0" xfId="0" applyFont="1" applyFill="1" applyAlignment="1" applyProtection="1">
      <alignment vertical="center"/>
      <protection/>
    </xf>
    <xf numFmtId="0" fontId="58" fillId="17" borderId="0" xfId="0" applyFont="1" applyFill="1" applyAlignment="1" applyProtection="1">
      <alignment horizontal="left" vertical="center"/>
      <protection/>
    </xf>
    <xf numFmtId="0" fontId="59" fillId="17" borderId="0" xfId="36" applyFont="1" applyFill="1" applyAlignment="1" applyProtection="1">
      <alignment vertical="center"/>
      <protection/>
    </xf>
    <xf numFmtId="0" fontId="4" fillId="17" borderId="0" xfId="0" applyFont="1" applyFill="1" applyAlignment="1" applyProtection="1">
      <alignment/>
      <protection/>
    </xf>
    <xf numFmtId="4" fontId="47" fillId="0" borderId="0" xfId="0" applyNumberFormat="1" applyFont="1" applyBorder="1" applyAlignment="1">
      <alignment horizontal="right" vertical="center"/>
    </xf>
    <xf numFmtId="4" fontId="47" fillId="0" borderId="0" xfId="0" applyNumberFormat="1" applyFont="1" applyBorder="1" applyAlignment="1">
      <alignment vertical="center"/>
    </xf>
    <xf numFmtId="4" fontId="47" fillId="19" borderId="0" xfId="0" applyNumberFormat="1" applyFont="1" applyFill="1" applyBorder="1" applyAlignment="1">
      <alignment vertical="center"/>
    </xf>
    <xf numFmtId="0" fontId="42" fillId="19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50" fillId="0" borderId="0" xfId="0" applyNumberFormat="1" applyFont="1" applyBorder="1" applyAlignment="1">
      <alignment horizontal="right" vertical="center"/>
    </xf>
    <xf numFmtId="4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vertical="center"/>
    </xf>
    <xf numFmtId="0" fontId="5" fillId="19" borderId="18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left" vertical="center"/>
    </xf>
    <xf numFmtId="4" fontId="6" fillId="19" borderId="18" xfId="0" applyNumberFormat="1" applyFont="1" applyFill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0" fontId="5" fillId="19" borderId="31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56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 locked="0"/>
    </xf>
    <xf numFmtId="0" fontId="37" fillId="0" borderId="2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8" fillId="0" borderId="2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53" fillId="0" borderId="33" xfId="0" applyFont="1" applyBorder="1" applyAlignment="1" applyProtection="1">
      <alignment horizontal="left" vertical="center" wrapText="1"/>
      <protection locked="0"/>
    </xf>
    <xf numFmtId="0" fontId="53" fillId="0" borderId="33" xfId="0" applyFont="1" applyBorder="1" applyAlignment="1" applyProtection="1">
      <alignment vertical="center"/>
      <protection locked="0"/>
    </xf>
    <xf numFmtId="4" fontId="53" fillId="0" borderId="33" xfId="0" applyNumberFormat="1" applyFont="1" applyBorder="1" applyAlignment="1" applyProtection="1">
      <alignment vertical="center"/>
      <protection locked="0"/>
    </xf>
    <xf numFmtId="4" fontId="35" fillId="0" borderId="25" xfId="0" applyNumberFormat="1" applyFont="1" applyBorder="1" applyAlignment="1">
      <alignment/>
    </xf>
    <xf numFmtId="4" fontId="35" fillId="0" borderId="25" xfId="0" applyNumberFormat="1" applyFont="1" applyBorder="1" applyAlignment="1">
      <alignment vertical="center"/>
    </xf>
    <xf numFmtId="0" fontId="59" fillId="17" borderId="0" xfId="36" applyFont="1" applyFill="1" applyAlignment="1" applyProtection="1">
      <alignment horizontal="center" vertical="center"/>
      <protection/>
    </xf>
    <xf numFmtId="4" fontId="47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4" fontId="34" fillId="0" borderId="20" xfId="0" applyNumberFormat="1" applyFont="1" applyBorder="1" applyAlignment="1">
      <alignment/>
    </xf>
    <xf numFmtId="4" fontId="34" fillId="0" borderId="2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035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909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50F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D50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769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 descr="C:\KrosData\System\Temp\radD035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B909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950F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1D5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776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1-projekce_a_inz\0750-Spk-fibichova-parkoviste-sberna-mista\16_3-PDPS-etapa2016\CD_etapa%202016\R-rozpocet\0750%20-%20Parkovi&#353;t&#283;%20a%20s.%20m.%20pro%20odpad%20-%20ulice%20Fibichova,%20&#352;umperk%20-%20etap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 - Komunikace"/>
      <sheetName val="SO 110 - Chodníky, sjezdy"/>
      <sheetName val="SO 120 - Parkovací stání"/>
      <sheetName val="SO 191 - Dopravní značení..."/>
      <sheetName val="SO 192 - Dočasné dopravní..."/>
      <sheetName val="SO 401 - Stavební úpravy ..."/>
      <sheetName val="SO 402 - Přeložka sítí CE..."/>
      <sheetName val="SO 403 - Přeložka sítí ČE..."/>
      <sheetName val="SO 404 - Přeložka sítí UP..."/>
      <sheetName val="SO 700 - Podzemní kontejnery"/>
      <sheetName val="SO 801 - Terénní úpravy a..."/>
      <sheetName val="SO 802 - Výsadba zeleně"/>
      <sheetName val="SO 803 - 3-letá péče"/>
      <sheetName val="1000 - Ostatní náklady"/>
      <sheetName val="1020 - VRN"/>
      <sheetName val="List1"/>
    </sheetNames>
    <sheetDataSet>
      <sheetData sheetId="0">
        <row r="60">
          <cell r="F60" t="str">
            <v>Cekr CZ s.r.o.</v>
          </cell>
        </row>
        <row r="61">
          <cell r="F61" t="str">
            <v>Mazalova 57/2</v>
          </cell>
        </row>
        <row r="62">
          <cell r="F62" t="str">
            <v>787 01  ŠUMPERK</v>
          </cell>
        </row>
        <row r="63">
          <cell r="F63" t="str">
            <v>IČO: 278 21 251</v>
          </cell>
        </row>
        <row r="64">
          <cell r="F64" t="str">
            <v>DIČ: CZ27821251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7"/>
  <sheetViews>
    <sheetView showGridLines="0" zoomScalePageLayoutView="0" workbookViewId="0" topLeftCell="A1">
      <pane ySplit="1" topLeftCell="BM87" activePane="bottomLeft" state="frozen"/>
      <selection pane="topLeft" activeCell="A1" sqref="A1"/>
      <selection pane="bottomLeft" activeCell="AG90" sqref="AG90:AM90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140625" style="0" customWidth="1"/>
    <col min="34" max="34" width="2.8515625" style="0" customWidth="1"/>
    <col min="35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.421875" style="0" customWidth="1"/>
    <col min="44" max="44" width="11.7109375" style="0" customWidth="1"/>
    <col min="45" max="46" width="22.140625" style="0" hidden="1" customWidth="1"/>
    <col min="47" max="47" width="21.42187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71" max="89" width="0" style="0" hidden="1" customWidth="1"/>
  </cols>
  <sheetData>
    <row r="1" spans="1:73" ht="21" customHeight="1">
      <c r="A1" s="192" t="s">
        <v>0</v>
      </c>
      <c r="B1" s="193"/>
      <c r="C1" s="193"/>
      <c r="D1" s="194" t="s">
        <v>1</v>
      </c>
      <c r="E1" s="193"/>
      <c r="F1" s="193"/>
      <c r="G1" s="193"/>
      <c r="H1" s="193"/>
      <c r="I1" s="193"/>
      <c r="J1" s="193"/>
      <c r="K1" s="195" t="s">
        <v>526</v>
      </c>
      <c r="L1" s="195"/>
      <c r="M1" s="195"/>
      <c r="N1" s="195"/>
      <c r="O1" s="195"/>
      <c r="P1" s="195"/>
      <c r="Q1" s="195"/>
      <c r="R1" s="195"/>
      <c r="S1" s="195"/>
      <c r="T1" s="193"/>
      <c r="U1" s="193"/>
      <c r="V1" s="193"/>
      <c r="W1" s="195" t="s">
        <v>527</v>
      </c>
      <c r="X1" s="195"/>
      <c r="Y1" s="195"/>
      <c r="Z1" s="195"/>
      <c r="AA1" s="195"/>
      <c r="AB1" s="195"/>
      <c r="AC1" s="195"/>
      <c r="AD1" s="195"/>
      <c r="AE1" s="195"/>
      <c r="AF1" s="195"/>
      <c r="AG1" s="193"/>
      <c r="AH1" s="19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</row>
    <row r="2" spans="3:72" ht="36.7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R2" s="200" t="s">
        <v>6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17" t="s">
        <v>10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4"/>
      <c r="AS4" s="25" t="s">
        <v>11</v>
      </c>
      <c r="BS4" s="18" t="s">
        <v>12</v>
      </c>
    </row>
    <row r="5" spans="2:71" ht="14.25" customHeight="1">
      <c r="B5" s="22"/>
      <c r="C5" s="23"/>
      <c r="D5" s="26" t="s">
        <v>13</v>
      </c>
      <c r="E5" s="23"/>
      <c r="F5" s="23"/>
      <c r="G5" s="23"/>
      <c r="H5" s="23"/>
      <c r="I5" s="23"/>
      <c r="J5" s="23"/>
      <c r="K5" s="219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3"/>
      <c r="AQ5" s="24"/>
      <c r="BS5" s="18" t="s">
        <v>7</v>
      </c>
    </row>
    <row r="6" spans="2:71" ht="36.75" customHeight="1">
      <c r="B6" s="22"/>
      <c r="C6" s="23"/>
      <c r="D6" s="28" t="s">
        <v>15</v>
      </c>
      <c r="E6" s="23"/>
      <c r="F6" s="23"/>
      <c r="G6" s="23"/>
      <c r="H6" s="23"/>
      <c r="I6" s="23"/>
      <c r="J6" s="23"/>
      <c r="K6" s="220" t="s">
        <v>16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3"/>
      <c r="AQ6" s="24"/>
      <c r="BS6" s="18" t="s">
        <v>17</v>
      </c>
    </row>
    <row r="7" spans="2:71" ht="14.25" customHeight="1">
      <c r="B7" s="22"/>
      <c r="C7" s="23"/>
      <c r="D7" s="29" t="s">
        <v>18</v>
      </c>
      <c r="E7" s="23"/>
      <c r="F7" s="23"/>
      <c r="G7" s="23"/>
      <c r="H7" s="23"/>
      <c r="I7" s="23"/>
      <c r="J7" s="23"/>
      <c r="K7" s="27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9" t="s">
        <v>19</v>
      </c>
      <c r="AL7" s="23"/>
      <c r="AM7" s="23"/>
      <c r="AN7" s="27" t="s">
        <v>3</v>
      </c>
      <c r="AO7" s="23"/>
      <c r="AP7" s="23"/>
      <c r="AQ7" s="24"/>
      <c r="BS7" s="18" t="s">
        <v>20</v>
      </c>
    </row>
    <row r="8" spans="2:71" ht="14.25" customHeight="1">
      <c r="B8" s="22"/>
      <c r="C8" s="23"/>
      <c r="D8" s="29" t="s">
        <v>21</v>
      </c>
      <c r="E8" s="23"/>
      <c r="F8" s="23"/>
      <c r="G8" s="23"/>
      <c r="H8" s="23"/>
      <c r="I8" s="23"/>
      <c r="J8" s="23"/>
      <c r="K8" s="27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9" t="s">
        <v>23</v>
      </c>
      <c r="AL8" s="23"/>
      <c r="AM8" s="23"/>
      <c r="AN8" s="27" t="s">
        <v>24</v>
      </c>
      <c r="AO8" s="23"/>
      <c r="AP8" s="23"/>
      <c r="AQ8" s="24"/>
      <c r="BS8" s="18" t="s">
        <v>25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BS9" s="18" t="s">
        <v>26</v>
      </c>
    </row>
    <row r="10" spans="2:71" ht="14.25" customHeight="1">
      <c r="B10" s="22"/>
      <c r="C10" s="23"/>
      <c r="D10" s="29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9" t="s">
        <v>28</v>
      </c>
      <c r="AL10" s="23"/>
      <c r="AM10" s="23"/>
      <c r="AN10" s="27" t="s">
        <v>29</v>
      </c>
      <c r="AO10" s="23"/>
      <c r="AP10" s="23"/>
      <c r="AQ10" s="24"/>
      <c r="BS10" s="18" t="s">
        <v>17</v>
      </c>
    </row>
    <row r="11" spans="2:71" ht="18" customHeight="1">
      <c r="B11" s="22"/>
      <c r="C11" s="23"/>
      <c r="D11" s="23"/>
      <c r="E11" s="27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9" t="s">
        <v>31</v>
      </c>
      <c r="AL11" s="23"/>
      <c r="AM11" s="23"/>
      <c r="AN11" s="27" t="s">
        <v>32</v>
      </c>
      <c r="AO11" s="23"/>
      <c r="AP11" s="23"/>
      <c r="AQ11" s="24"/>
      <c r="BS11" s="18" t="s">
        <v>17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BS12" s="18" t="s">
        <v>17</v>
      </c>
    </row>
    <row r="13" spans="2:71" ht="14.25" customHeight="1">
      <c r="B13" s="22"/>
      <c r="C13" s="23"/>
      <c r="D13" s="29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9" t="s">
        <v>28</v>
      </c>
      <c r="AL13" s="23"/>
      <c r="AM13" s="23"/>
      <c r="AN13" s="27" t="s">
        <v>3</v>
      </c>
      <c r="AO13" s="23"/>
      <c r="AP13" s="23"/>
      <c r="AQ13" s="24"/>
      <c r="BS13" s="18" t="s">
        <v>17</v>
      </c>
    </row>
    <row r="14" spans="2:71" ht="15">
      <c r="B14" s="22"/>
      <c r="C14" s="23"/>
      <c r="D14" s="23"/>
      <c r="E14" s="27" t="s">
        <v>34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9" t="s">
        <v>31</v>
      </c>
      <c r="AL14" s="23"/>
      <c r="AM14" s="23"/>
      <c r="AN14" s="27" t="s">
        <v>3</v>
      </c>
      <c r="AO14" s="23"/>
      <c r="AP14" s="23"/>
      <c r="AQ14" s="24"/>
      <c r="BS14" s="18" t="s">
        <v>17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  <c r="BS15" s="18" t="s">
        <v>4</v>
      </c>
    </row>
    <row r="16" spans="2:71" ht="14.25" customHeight="1">
      <c r="B16" s="22"/>
      <c r="C16" s="23"/>
      <c r="D16" s="29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9" t="s">
        <v>28</v>
      </c>
      <c r="AL16" s="23"/>
      <c r="AM16" s="23"/>
      <c r="AN16" s="27" t="s">
        <v>36</v>
      </c>
      <c r="AO16" s="23"/>
      <c r="AP16" s="23"/>
      <c r="AQ16" s="24"/>
      <c r="BS16" s="18" t="s">
        <v>4</v>
      </c>
    </row>
    <row r="17" spans="2:71" ht="18" customHeight="1">
      <c r="B17" s="22"/>
      <c r="C17" s="23"/>
      <c r="D17" s="23"/>
      <c r="E17" s="27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 t="s">
        <v>31</v>
      </c>
      <c r="AL17" s="23"/>
      <c r="AM17" s="23"/>
      <c r="AN17" s="27" t="s">
        <v>38</v>
      </c>
      <c r="AO17" s="23"/>
      <c r="AP17" s="23"/>
      <c r="AQ17" s="24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  <c r="BS18" s="18" t="s">
        <v>7</v>
      </c>
    </row>
    <row r="19" spans="2:71" ht="14.25" customHeight="1">
      <c r="B19" s="22"/>
      <c r="C19" s="23"/>
      <c r="D19" s="29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9" t="s">
        <v>28</v>
      </c>
      <c r="AL19" s="23"/>
      <c r="AM19" s="23"/>
      <c r="AN19" s="27" t="s">
        <v>3</v>
      </c>
      <c r="AO19" s="23"/>
      <c r="AP19" s="23"/>
      <c r="AQ19" s="24"/>
      <c r="BS19" s="18" t="s">
        <v>7</v>
      </c>
    </row>
    <row r="20" spans="2:43" ht="18" customHeight="1">
      <c r="B20" s="22"/>
      <c r="C20" s="23"/>
      <c r="D20" s="23"/>
      <c r="E20" s="27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 t="s">
        <v>31</v>
      </c>
      <c r="AL20" s="23"/>
      <c r="AM20" s="23"/>
      <c r="AN20" s="27" t="s">
        <v>3</v>
      </c>
      <c r="AO20" s="23"/>
      <c r="AP20" s="23"/>
      <c r="AQ20" s="24"/>
    </row>
    <row r="21" spans="2:43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</row>
    <row r="22" spans="2:43" ht="15">
      <c r="B22" s="22"/>
      <c r="C22" s="23"/>
      <c r="D22" s="29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</row>
    <row r="23" spans="2:43" ht="20.25" customHeight="1">
      <c r="B23" s="22"/>
      <c r="C23" s="23"/>
      <c r="D23" s="23"/>
      <c r="E23" s="221" t="s">
        <v>3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3"/>
      <c r="AP23" s="23"/>
      <c r="AQ23" s="24"/>
    </row>
    <row r="24" spans="2:43" ht="6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</row>
    <row r="25" spans="2:43" ht="6.75" customHeight="1">
      <c r="B25" s="22"/>
      <c r="C25" s="23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/>
      <c r="AQ25" s="24"/>
    </row>
    <row r="26" spans="2:43" ht="14.25" customHeight="1">
      <c r="B26" s="22"/>
      <c r="C26" s="23"/>
      <c r="D26" s="31" t="s">
        <v>43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2">
        <f>ROUND(AG87,2)</f>
        <v>0</v>
      </c>
      <c r="AL26" s="218"/>
      <c r="AM26" s="218"/>
      <c r="AN26" s="218"/>
      <c r="AO26" s="218"/>
      <c r="AP26" s="23"/>
      <c r="AQ26" s="24"/>
    </row>
    <row r="27" spans="2:43" ht="14.25" customHeight="1">
      <c r="B27" s="22"/>
      <c r="C27" s="23"/>
      <c r="D27" s="31" t="s">
        <v>44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2">
        <f>ROUND(AG94,2)</f>
        <v>0</v>
      </c>
      <c r="AL27" s="218"/>
      <c r="AM27" s="218"/>
      <c r="AN27" s="218"/>
      <c r="AO27" s="218"/>
      <c r="AP27" s="23"/>
      <c r="AQ27" s="24"/>
    </row>
    <row r="28" spans="2:43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43" s="1" customFormat="1" ht="25.5" customHeight="1">
      <c r="B29" s="32"/>
      <c r="C29" s="33"/>
      <c r="D29" s="35" t="s">
        <v>45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23">
        <f>ROUND(AK26+AK27,2)</f>
        <v>0</v>
      </c>
      <c r="AL29" s="224"/>
      <c r="AM29" s="224"/>
      <c r="AN29" s="224"/>
      <c r="AO29" s="224"/>
      <c r="AP29" s="33"/>
      <c r="AQ29" s="34"/>
    </row>
    <row r="30" spans="2:43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43" s="2" customFormat="1" ht="14.25" customHeight="1">
      <c r="B31" s="37"/>
      <c r="C31" s="38"/>
      <c r="D31" s="39" t="s">
        <v>46</v>
      </c>
      <c r="E31" s="38"/>
      <c r="F31" s="39" t="s">
        <v>47</v>
      </c>
      <c r="G31" s="38"/>
      <c r="H31" s="38"/>
      <c r="I31" s="38"/>
      <c r="J31" s="38"/>
      <c r="K31" s="38"/>
      <c r="L31" s="225">
        <v>0.21</v>
      </c>
      <c r="M31" s="226"/>
      <c r="N31" s="226"/>
      <c r="O31" s="226"/>
      <c r="P31" s="38"/>
      <c r="Q31" s="38"/>
      <c r="R31" s="38"/>
      <c r="S31" s="38"/>
      <c r="T31" s="41" t="s">
        <v>48</v>
      </c>
      <c r="U31" s="38"/>
      <c r="V31" s="38"/>
      <c r="W31" s="227">
        <f>ROUND(AZ87+SUM(CD95:CD95),2)</f>
        <v>0</v>
      </c>
      <c r="X31" s="226"/>
      <c r="Y31" s="226"/>
      <c r="Z31" s="226"/>
      <c r="AA31" s="226"/>
      <c r="AB31" s="226"/>
      <c r="AC31" s="226"/>
      <c r="AD31" s="226"/>
      <c r="AE31" s="226"/>
      <c r="AF31" s="38"/>
      <c r="AG31" s="38"/>
      <c r="AH31" s="38"/>
      <c r="AI31" s="38"/>
      <c r="AJ31" s="38"/>
      <c r="AK31" s="227">
        <f>ROUND(AV87+SUM(BY95:BY95),2)</f>
        <v>0</v>
      </c>
      <c r="AL31" s="226"/>
      <c r="AM31" s="226"/>
      <c r="AN31" s="226"/>
      <c r="AO31" s="226"/>
      <c r="AP31" s="38"/>
      <c r="AQ31" s="42"/>
    </row>
    <row r="32" spans="2:43" s="2" customFormat="1" ht="14.25" customHeight="1">
      <c r="B32" s="37"/>
      <c r="C32" s="38"/>
      <c r="D32" s="38"/>
      <c r="E32" s="38"/>
      <c r="F32" s="39" t="s">
        <v>49</v>
      </c>
      <c r="G32" s="38"/>
      <c r="H32" s="38"/>
      <c r="I32" s="38"/>
      <c r="J32" s="38"/>
      <c r="K32" s="38"/>
      <c r="L32" s="225">
        <v>0.15</v>
      </c>
      <c r="M32" s="226"/>
      <c r="N32" s="226"/>
      <c r="O32" s="226"/>
      <c r="P32" s="38"/>
      <c r="Q32" s="38"/>
      <c r="R32" s="38"/>
      <c r="S32" s="38"/>
      <c r="T32" s="41" t="s">
        <v>48</v>
      </c>
      <c r="U32" s="38"/>
      <c r="V32" s="38"/>
      <c r="W32" s="227">
        <f>ROUND(BA87+SUM(CE95:CE95),2)</f>
        <v>0</v>
      </c>
      <c r="X32" s="226"/>
      <c r="Y32" s="226"/>
      <c r="Z32" s="226"/>
      <c r="AA32" s="226"/>
      <c r="AB32" s="226"/>
      <c r="AC32" s="226"/>
      <c r="AD32" s="226"/>
      <c r="AE32" s="226"/>
      <c r="AF32" s="38"/>
      <c r="AG32" s="38"/>
      <c r="AH32" s="38"/>
      <c r="AI32" s="38"/>
      <c r="AJ32" s="38"/>
      <c r="AK32" s="227">
        <f>ROUND(AW87+SUM(BZ95:BZ95),2)</f>
        <v>0</v>
      </c>
      <c r="AL32" s="226"/>
      <c r="AM32" s="226"/>
      <c r="AN32" s="226"/>
      <c r="AO32" s="226"/>
      <c r="AP32" s="38"/>
      <c r="AQ32" s="42"/>
    </row>
    <row r="33" spans="2:43" s="2" customFormat="1" ht="14.25" customHeight="1" hidden="1">
      <c r="B33" s="37"/>
      <c r="C33" s="38"/>
      <c r="D33" s="38"/>
      <c r="E33" s="38"/>
      <c r="F33" s="39" t="s">
        <v>50</v>
      </c>
      <c r="G33" s="38"/>
      <c r="H33" s="38"/>
      <c r="I33" s="38"/>
      <c r="J33" s="38"/>
      <c r="K33" s="38"/>
      <c r="L33" s="225">
        <v>0.21</v>
      </c>
      <c r="M33" s="226"/>
      <c r="N33" s="226"/>
      <c r="O33" s="226"/>
      <c r="P33" s="38"/>
      <c r="Q33" s="38"/>
      <c r="R33" s="38"/>
      <c r="S33" s="38"/>
      <c r="T33" s="41" t="s">
        <v>48</v>
      </c>
      <c r="U33" s="38"/>
      <c r="V33" s="38"/>
      <c r="W33" s="227">
        <f>ROUND(BB87+SUM(CF95:CF95),2)</f>
        <v>0</v>
      </c>
      <c r="X33" s="226"/>
      <c r="Y33" s="226"/>
      <c r="Z33" s="226"/>
      <c r="AA33" s="226"/>
      <c r="AB33" s="226"/>
      <c r="AC33" s="226"/>
      <c r="AD33" s="226"/>
      <c r="AE33" s="226"/>
      <c r="AF33" s="38"/>
      <c r="AG33" s="38"/>
      <c r="AH33" s="38"/>
      <c r="AI33" s="38"/>
      <c r="AJ33" s="38"/>
      <c r="AK33" s="227">
        <v>0</v>
      </c>
      <c r="AL33" s="226"/>
      <c r="AM33" s="226"/>
      <c r="AN33" s="226"/>
      <c r="AO33" s="226"/>
      <c r="AP33" s="38"/>
      <c r="AQ33" s="42"/>
    </row>
    <row r="34" spans="2:43" s="2" customFormat="1" ht="14.25" customHeight="1" hidden="1">
      <c r="B34" s="37"/>
      <c r="C34" s="38"/>
      <c r="D34" s="38"/>
      <c r="E34" s="38"/>
      <c r="F34" s="39" t="s">
        <v>51</v>
      </c>
      <c r="G34" s="38"/>
      <c r="H34" s="38"/>
      <c r="I34" s="38"/>
      <c r="J34" s="38"/>
      <c r="K34" s="38"/>
      <c r="L34" s="225">
        <v>0.15</v>
      </c>
      <c r="M34" s="226"/>
      <c r="N34" s="226"/>
      <c r="O34" s="226"/>
      <c r="P34" s="38"/>
      <c r="Q34" s="38"/>
      <c r="R34" s="38"/>
      <c r="S34" s="38"/>
      <c r="T34" s="41" t="s">
        <v>48</v>
      </c>
      <c r="U34" s="38"/>
      <c r="V34" s="38"/>
      <c r="W34" s="227">
        <f>ROUND(BC87+SUM(CG95:CG95),2)</f>
        <v>0</v>
      </c>
      <c r="X34" s="226"/>
      <c r="Y34" s="226"/>
      <c r="Z34" s="226"/>
      <c r="AA34" s="226"/>
      <c r="AB34" s="226"/>
      <c r="AC34" s="226"/>
      <c r="AD34" s="226"/>
      <c r="AE34" s="226"/>
      <c r="AF34" s="38"/>
      <c r="AG34" s="38"/>
      <c r="AH34" s="38"/>
      <c r="AI34" s="38"/>
      <c r="AJ34" s="38"/>
      <c r="AK34" s="227">
        <v>0</v>
      </c>
      <c r="AL34" s="226"/>
      <c r="AM34" s="226"/>
      <c r="AN34" s="226"/>
      <c r="AO34" s="226"/>
      <c r="AP34" s="38"/>
      <c r="AQ34" s="42"/>
    </row>
    <row r="35" spans="2:43" s="2" customFormat="1" ht="14.25" customHeight="1" hidden="1">
      <c r="B35" s="37"/>
      <c r="C35" s="38"/>
      <c r="D35" s="38"/>
      <c r="E35" s="38"/>
      <c r="F35" s="39" t="s">
        <v>52</v>
      </c>
      <c r="G35" s="38"/>
      <c r="H35" s="38"/>
      <c r="I35" s="38"/>
      <c r="J35" s="38"/>
      <c r="K35" s="38"/>
      <c r="L35" s="225">
        <v>0</v>
      </c>
      <c r="M35" s="226"/>
      <c r="N35" s="226"/>
      <c r="O35" s="226"/>
      <c r="P35" s="38"/>
      <c r="Q35" s="38"/>
      <c r="R35" s="38"/>
      <c r="S35" s="38"/>
      <c r="T35" s="41" t="s">
        <v>48</v>
      </c>
      <c r="U35" s="38"/>
      <c r="V35" s="38"/>
      <c r="W35" s="227">
        <f>ROUND(BD87+SUM(CH95:CH95),2)</f>
        <v>0</v>
      </c>
      <c r="X35" s="226"/>
      <c r="Y35" s="226"/>
      <c r="Z35" s="226"/>
      <c r="AA35" s="226"/>
      <c r="AB35" s="226"/>
      <c r="AC35" s="226"/>
      <c r="AD35" s="226"/>
      <c r="AE35" s="226"/>
      <c r="AF35" s="38"/>
      <c r="AG35" s="38"/>
      <c r="AH35" s="38"/>
      <c r="AI35" s="38"/>
      <c r="AJ35" s="38"/>
      <c r="AK35" s="227">
        <v>0</v>
      </c>
      <c r="AL35" s="226"/>
      <c r="AM35" s="226"/>
      <c r="AN35" s="226"/>
      <c r="AO35" s="226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53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54</v>
      </c>
      <c r="U37" s="45"/>
      <c r="V37" s="45"/>
      <c r="W37" s="45"/>
      <c r="X37" s="234" t="s">
        <v>55</v>
      </c>
      <c r="Y37" s="231"/>
      <c r="Z37" s="231"/>
      <c r="AA37" s="231"/>
      <c r="AB37" s="231"/>
      <c r="AC37" s="45"/>
      <c r="AD37" s="45"/>
      <c r="AE37" s="45"/>
      <c r="AF37" s="45"/>
      <c r="AG37" s="45"/>
      <c r="AH37" s="45"/>
      <c r="AI37" s="45"/>
      <c r="AJ37" s="45"/>
      <c r="AK37" s="235">
        <f>SUM(AK29:AK35)</f>
        <v>0</v>
      </c>
      <c r="AL37" s="231"/>
      <c r="AM37" s="231"/>
      <c r="AN37" s="231"/>
      <c r="AO37" s="233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2:43" ht="13.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</row>
    <row r="41" spans="2:43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</row>
    <row r="42" spans="2:43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</row>
    <row r="43" spans="2:43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2:43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2:43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2:43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2:43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2:43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2:43" s="1" customFormat="1" ht="15">
      <c r="B49" s="32"/>
      <c r="C49" s="33"/>
      <c r="D49" s="47" t="s">
        <v>56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57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22"/>
      <c r="C50" s="23"/>
      <c r="D50" s="50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51"/>
      <c r="AA50" s="23"/>
      <c r="AB50" s="23"/>
      <c r="AC50" s="50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51"/>
      <c r="AP50" s="23"/>
      <c r="AQ50" s="24"/>
    </row>
    <row r="51" spans="2:43" ht="13.5">
      <c r="B51" s="22"/>
      <c r="C51" s="23"/>
      <c r="D51" s="50"/>
      <c r="E51" s="23" t="s">
        <v>533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51"/>
      <c r="AA51" s="23"/>
      <c r="AB51" s="23"/>
      <c r="AC51" s="50"/>
      <c r="AD51" s="23"/>
      <c r="AE51" s="23" t="s">
        <v>538</v>
      </c>
      <c r="AF51" s="23"/>
      <c r="AG51" s="23"/>
      <c r="AH51" s="23"/>
      <c r="AI51" s="23"/>
      <c r="AJ51" s="23"/>
      <c r="AK51" s="23"/>
      <c r="AL51" s="23"/>
      <c r="AM51" s="23"/>
      <c r="AN51" s="23"/>
      <c r="AO51" s="51"/>
      <c r="AP51" s="23"/>
      <c r="AQ51" s="24"/>
    </row>
    <row r="52" spans="2:43" ht="13.5">
      <c r="B52" s="22"/>
      <c r="C52" s="23"/>
      <c r="D52" s="50"/>
      <c r="E52" s="23" t="s">
        <v>534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51"/>
      <c r="AA52" s="23"/>
      <c r="AB52" s="23"/>
      <c r="AC52" s="50"/>
      <c r="AD52" s="23"/>
      <c r="AE52" s="23" t="s">
        <v>539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51"/>
      <c r="AP52" s="23"/>
      <c r="AQ52" s="24"/>
    </row>
    <row r="53" spans="2:43" ht="13.5">
      <c r="B53" s="22"/>
      <c r="C53" s="23"/>
      <c r="D53" s="50"/>
      <c r="E53" s="23" t="s">
        <v>535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51"/>
      <c r="AA53" s="23"/>
      <c r="AB53" s="23"/>
      <c r="AC53" s="50"/>
      <c r="AD53" s="23"/>
      <c r="AE53" s="23" t="s">
        <v>535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51"/>
      <c r="AP53" s="23"/>
      <c r="AQ53" s="24"/>
    </row>
    <row r="54" spans="2:43" ht="13.5">
      <c r="B54" s="22"/>
      <c r="C54" s="23"/>
      <c r="D54" s="50"/>
      <c r="E54" s="23" t="s">
        <v>536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51"/>
      <c r="AA54" s="23"/>
      <c r="AB54" s="23"/>
      <c r="AC54" s="50"/>
      <c r="AD54" s="23"/>
      <c r="AE54" s="23" t="s">
        <v>540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51"/>
      <c r="AP54" s="23"/>
      <c r="AQ54" s="24"/>
    </row>
    <row r="55" spans="2:43" ht="13.5">
      <c r="B55" s="22"/>
      <c r="C55" s="23"/>
      <c r="D55" s="50"/>
      <c r="E55" s="23" t="s">
        <v>537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51"/>
      <c r="AA55" s="23"/>
      <c r="AB55" s="23"/>
      <c r="AC55" s="50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51"/>
      <c r="AP55" s="23"/>
      <c r="AQ55" s="24"/>
    </row>
    <row r="56" spans="2:43" ht="13.5">
      <c r="B56" s="22"/>
      <c r="C56" s="23"/>
      <c r="D56" s="50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51"/>
      <c r="AA56" s="23"/>
      <c r="AB56" s="23"/>
      <c r="AC56" s="50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51"/>
      <c r="AP56" s="23"/>
      <c r="AQ56" s="24"/>
    </row>
    <row r="57" spans="2:43" ht="13.5">
      <c r="B57" s="22"/>
      <c r="C57" s="23"/>
      <c r="D57" s="5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51"/>
      <c r="AA57" s="23"/>
      <c r="AB57" s="23"/>
      <c r="AC57" s="50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51"/>
      <c r="AP57" s="23"/>
      <c r="AQ57" s="24"/>
    </row>
    <row r="58" spans="2:43" s="1" customFormat="1" ht="15">
      <c r="B58" s="32"/>
      <c r="C58" s="33"/>
      <c r="D58" s="52" t="s">
        <v>58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59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58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59</v>
      </c>
      <c r="AN58" s="53"/>
      <c r="AO58" s="55"/>
      <c r="AP58" s="33"/>
      <c r="AQ58" s="34"/>
    </row>
    <row r="59" spans="2:43" ht="13.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4"/>
    </row>
    <row r="60" spans="2:43" s="1" customFormat="1" ht="15">
      <c r="B60" s="32"/>
      <c r="C60" s="33"/>
      <c r="D60" s="47" t="s">
        <v>60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61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22"/>
      <c r="C61" s="23"/>
      <c r="D61" s="50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51"/>
      <c r="AA61" s="23"/>
      <c r="AB61" s="23"/>
      <c r="AC61" s="50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51"/>
      <c r="AP61" s="23"/>
      <c r="AQ61" s="24"/>
    </row>
    <row r="62" spans="2:43" ht="13.5">
      <c r="B62" s="22"/>
      <c r="C62" s="23"/>
      <c r="D62" s="50"/>
      <c r="E62" s="23"/>
      <c r="F62" s="23" t="s">
        <v>541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51"/>
      <c r="AA62" s="23"/>
      <c r="AB62" s="23"/>
      <c r="AC62" s="50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51"/>
      <c r="AP62" s="23"/>
      <c r="AQ62" s="24"/>
    </row>
    <row r="63" spans="2:43" ht="13.5">
      <c r="B63" s="22"/>
      <c r="C63" s="23"/>
      <c r="D63" s="50"/>
      <c r="E63" s="23"/>
      <c r="F63" s="23" t="s">
        <v>542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51"/>
      <c r="AA63" s="23"/>
      <c r="AB63" s="23"/>
      <c r="AC63" s="50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51"/>
      <c r="AP63" s="23"/>
      <c r="AQ63" s="24"/>
    </row>
    <row r="64" spans="2:43" ht="13.5">
      <c r="B64" s="22"/>
      <c r="C64" s="23"/>
      <c r="D64" s="50"/>
      <c r="E64" s="23"/>
      <c r="F64" s="23" t="s">
        <v>535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51"/>
      <c r="AA64" s="23"/>
      <c r="AB64" s="23"/>
      <c r="AC64" s="50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51"/>
      <c r="AP64" s="23"/>
      <c r="AQ64" s="24"/>
    </row>
    <row r="65" spans="2:43" ht="13.5">
      <c r="B65" s="22"/>
      <c r="C65" s="23"/>
      <c r="D65" s="50"/>
      <c r="E65" s="23"/>
      <c r="F65" s="23" t="s">
        <v>543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51"/>
      <c r="AA65" s="23"/>
      <c r="AB65" s="23"/>
      <c r="AC65" s="50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51"/>
      <c r="AP65" s="23"/>
      <c r="AQ65" s="24"/>
    </row>
    <row r="66" spans="2:43" ht="13.5">
      <c r="B66" s="22"/>
      <c r="C66" s="23"/>
      <c r="D66" s="50"/>
      <c r="E66" s="23"/>
      <c r="F66" s="23" t="s">
        <v>544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51"/>
      <c r="AA66" s="23"/>
      <c r="AB66" s="23"/>
      <c r="AC66" s="50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51"/>
      <c r="AP66" s="23"/>
      <c r="AQ66" s="24"/>
    </row>
    <row r="67" spans="2:43" ht="13.5">
      <c r="B67" s="22"/>
      <c r="C67" s="23"/>
      <c r="D67" s="50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51"/>
      <c r="AA67" s="23"/>
      <c r="AB67" s="23"/>
      <c r="AC67" s="50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51"/>
      <c r="AP67" s="23"/>
      <c r="AQ67" s="24"/>
    </row>
    <row r="68" spans="2:43" ht="13.5">
      <c r="B68" s="22"/>
      <c r="C68" s="23"/>
      <c r="D68" s="5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51"/>
      <c r="AA68" s="23"/>
      <c r="AB68" s="23"/>
      <c r="AC68" s="50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51"/>
      <c r="AP68" s="23"/>
      <c r="AQ68" s="24"/>
    </row>
    <row r="69" spans="2:43" s="1" customFormat="1" ht="15">
      <c r="B69" s="32"/>
      <c r="C69" s="33"/>
      <c r="D69" s="52" t="s">
        <v>58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59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58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59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217" t="s">
        <v>62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34"/>
    </row>
    <row r="77" spans="2:43" s="3" customFormat="1" ht="14.25" customHeight="1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055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1" t="str">
        <f>K6</f>
        <v>Šumperk, ul. Třebízského - MŠ, komunikace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Šumperk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IF(AN8="","",AN8)</f>
        <v>18.8.2016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9" t="s">
        <v>27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Město Šumperk, nám. Míru 1, Šumperk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35</v>
      </c>
      <c r="AJ82" s="33"/>
      <c r="AK82" s="33"/>
      <c r="AL82" s="33"/>
      <c r="AM82" s="229" t="str">
        <f>IF(E17="","",E17)</f>
        <v>Cekr CZ s.r.o., Mazalova 57/2, Šumperk</v>
      </c>
      <c r="AN82" s="228"/>
      <c r="AO82" s="228"/>
      <c r="AP82" s="228"/>
      <c r="AQ82" s="34"/>
      <c r="AS82" s="203" t="s">
        <v>63</v>
      </c>
      <c r="AT82" s="204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9" t="s">
        <v>33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40</v>
      </c>
      <c r="AJ83" s="33"/>
      <c r="AK83" s="33"/>
      <c r="AL83" s="33"/>
      <c r="AM83" s="229" t="str">
        <f>IF(E20="","",E20)</f>
        <v>Sv. Čech</v>
      </c>
      <c r="AN83" s="228"/>
      <c r="AO83" s="228"/>
      <c r="AP83" s="228"/>
      <c r="AQ83" s="34"/>
      <c r="AS83" s="205"/>
      <c r="AT83" s="228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05"/>
      <c r="AT84" s="228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30" t="s">
        <v>64</v>
      </c>
      <c r="D85" s="231"/>
      <c r="E85" s="231"/>
      <c r="F85" s="231"/>
      <c r="G85" s="231"/>
      <c r="H85" s="45"/>
      <c r="I85" s="232" t="s">
        <v>65</v>
      </c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2" t="s">
        <v>66</v>
      </c>
      <c r="AH85" s="231"/>
      <c r="AI85" s="231"/>
      <c r="AJ85" s="231"/>
      <c r="AK85" s="231"/>
      <c r="AL85" s="231"/>
      <c r="AM85" s="231"/>
      <c r="AN85" s="232" t="s">
        <v>67</v>
      </c>
      <c r="AO85" s="231"/>
      <c r="AP85" s="233"/>
      <c r="AQ85" s="34"/>
      <c r="AS85" s="72" t="s">
        <v>68</v>
      </c>
      <c r="AT85" s="73" t="s">
        <v>69</v>
      </c>
      <c r="AU85" s="73" t="s">
        <v>70</v>
      </c>
      <c r="AV85" s="73" t="s">
        <v>71</v>
      </c>
      <c r="AW85" s="73" t="s">
        <v>72</v>
      </c>
      <c r="AX85" s="73" t="s">
        <v>73</v>
      </c>
      <c r="AY85" s="73" t="s">
        <v>74</v>
      </c>
      <c r="AZ85" s="73" t="s">
        <v>75</v>
      </c>
      <c r="BA85" s="73" t="s">
        <v>76</v>
      </c>
      <c r="BB85" s="73" t="s">
        <v>77</v>
      </c>
      <c r="BC85" s="73" t="s">
        <v>78</v>
      </c>
      <c r="BD85" s="74" t="s">
        <v>79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5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6" t="s">
        <v>80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97">
        <f>ROUND(AG88+AG91+AG92,2)</f>
        <v>0</v>
      </c>
      <c r="AH87" s="197"/>
      <c r="AI87" s="197"/>
      <c r="AJ87" s="197"/>
      <c r="AK87" s="197"/>
      <c r="AL87" s="197"/>
      <c r="AM87" s="197"/>
      <c r="AN87" s="198">
        <f aca="true" t="shared" si="0" ref="AN87:AN92">SUM(AG87,AT87)</f>
        <v>0</v>
      </c>
      <c r="AO87" s="198"/>
      <c r="AP87" s="198"/>
      <c r="AQ87" s="68"/>
      <c r="AS87" s="78">
        <f>ROUND(AS88+AS91+AS92,2)</f>
        <v>0</v>
      </c>
      <c r="AT87" s="79">
        <f aca="true" t="shared" si="1" ref="AT87:AT92">ROUND(SUM(AV87:AW87),2)</f>
        <v>0</v>
      </c>
      <c r="AU87" s="80">
        <f>ROUND(AU88+AU91+AU92,5)</f>
        <v>435.36812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ROUND(AZ88+AZ91+AZ92,2)</f>
        <v>0</v>
      </c>
      <c r="BA87" s="79">
        <f>ROUND(BA88+BA91+BA92,2)</f>
        <v>0</v>
      </c>
      <c r="BB87" s="79">
        <f>ROUND(BB88+BB91+BB92,2)</f>
        <v>0</v>
      </c>
      <c r="BC87" s="79">
        <f>ROUND(BC88+BC91+BC92,2)</f>
        <v>0</v>
      </c>
      <c r="BD87" s="81">
        <f>ROUND(BD88+BD91+BD92,2)</f>
        <v>0</v>
      </c>
      <c r="BS87" s="82" t="s">
        <v>81</v>
      </c>
      <c r="BT87" s="82" t="s">
        <v>82</v>
      </c>
      <c r="BU87" s="83" t="s">
        <v>83</v>
      </c>
      <c r="BV87" s="82" t="s">
        <v>84</v>
      </c>
      <c r="BW87" s="82" t="s">
        <v>85</v>
      </c>
      <c r="BX87" s="82" t="s">
        <v>86</v>
      </c>
    </row>
    <row r="88" spans="2:76" s="5" customFormat="1" ht="27" customHeight="1">
      <c r="B88" s="84"/>
      <c r="C88" s="85"/>
      <c r="D88" s="208" t="s">
        <v>26</v>
      </c>
      <c r="E88" s="209"/>
      <c r="F88" s="209"/>
      <c r="G88" s="209"/>
      <c r="H88" s="209"/>
      <c r="I88" s="86"/>
      <c r="J88" s="208" t="s">
        <v>87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11">
        <f>ROUND(SUM(AG89:AG90),2)</f>
        <v>0</v>
      </c>
      <c r="AH88" s="209"/>
      <c r="AI88" s="209"/>
      <c r="AJ88" s="209"/>
      <c r="AK88" s="209"/>
      <c r="AL88" s="209"/>
      <c r="AM88" s="209"/>
      <c r="AN88" s="210">
        <f t="shared" si="0"/>
        <v>0</v>
      </c>
      <c r="AO88" s="209"/>
      <c r="AP88" s="209"/>
      <c r="AQ88" s="87"/>
      <c r="AS88" s="88">
        <f>ROUND(SUM(AS89:AS90),2)</f>
        <v>0</v>
      </c>
      <c r="AT88" s="89">
        <f t="shared" si="1"/>
        <v>0</v>
      </c>
      <c r="AU88" s="90">
        <f>ROUND(SUM(AU89:AU90),5)</f>
        <v>435.36812</v>
      </c>
      <c r="AV88" s="89">
        <f>ROUND(AZ88*L31,2)</f>
        <v>0</v>
      </c>
      <c r="AW88" s="89">
        <f>ROUND(BA88*L32,2)</f>
        <v>0</v>
      </c>
      <c r="AX88" s="89">
        <f>ROUND(BB88*L31,2)</f>
        <v>0</v>
      </c>
      <c r="AY88" s="89">
        <f>ROUND(BC88*L32,2)</f>
        <v>0</v>
      </c>
      <c r="AZ88" s="89">
        <f>ROUND(SUM(AZ89:AZ90),2)</f>
        <v>0</v>
      </c>
      <c r="BA88" s="89">
        <f>ROUND(SUM(BA89:BA90),2)</f>
        <v>0</v>
      </c>
      <c r="BB88" s="89">
        <f>ROUND(SUM(BB89:BB90),2)</f>
        <v>0</v>
      </c>
      <c r="BC88" s="89">
        <f>ROUND(SUM(BC89:BC90),2)</f>
        <v>0</v>
      </c>
      <c r="BD88" s="91">
        <f>ROUND(SUM(BD89:BD90),2)</f>
        <v>0</v>
      </c>
      <c r="BS88" s="92" t="s">
        <v>81</v>
      </c>
      <c r="BT88" s="92" t="s">
        <v>20</v>
      </c>
      <c r="BU88" s="92" t="s">
        <v>83</v>
      </c>
      <c r="BV88" s="92" t="s">
        <v>84</v>
      </c>
      <c r="BW88" s="92" t="s">
        <v>88</v>
      </c>
      <c r="BX88" s="92" t="s">
        <v>85</v>
      </c>
    </row>
    <row r="89" spans="1:76" s="6" customFormat="1" ht="21.75" customHeight="1">
      <c r="A89" s="191" t="s">
        <v>528</v>
      </c>
      <c r="B89" s="93"/>
      <c r="C89" s="94"/>
      <c r="D89" s="94"/>
      <c r="E89" s="214" t="s">
        <v>89</v>
      </c>
      <c r="F89" s="213"/>
      <c r="G89" s="213"/>
      <c r="H89" s="213"/>
      <c r="I89" s="213"/>
      <c r="J89" s="94"/>
      <c r="K89" s="214" t="s">
        <v>90</v>
      </c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2">
        <f>'SO 101 - Komunikace ul. T...'!M31</f>
        <v>0</v>
      </c>
      <c r="AH89" s="213"/>
      <c r="AI89" s="213"/>
      <c r="AJ89" s="213"/>
      <c r="AK89" s="213"/>
      <c r="AL89" s="213"/>
      <c r="AM89" s="213"/>
      <c r="AN89" s="212">
        <f t="shared" si="0"/>
        <v>0</v>
      </c>
      <c r="AO89" s="213"/>
      <c r="AP89" s="213"/>
      <c r="AQ89" s="95"/>
      <c r="AS89" s="96">
        <f>'SO 101 - Komunikace ul. T...'!M29</f>
        <v>0</v>
      </c>
      <c r="AT89" s="97">
        <f t="shared" si="1"/>
        <v>0</v>
      </c>
      <c r="AU89" s="98">
        <f>'SO 101 - Komunikace ul. T...'!W120</f>
        <v>102.94538399999999</v>
      </c>
      <c r="AV89" s="97">
        <f>'SO 101 - Komunikace ul. T...'!M33</f>
        <v>0</v>
      </c>
      <c r="AW89" s="97">
        <f>'SO 101 - Komunikace ul. T...'!M34</f>
        <v>0</v>
      </c>
      <c r="AX89" s="97">
        <f>'SO 101 - Komunikace ul. T...'!M35</f>
        <v>0</v>
      </c>
      <c r="AY89" s="97">
        <f>'SO 101 - Komunikace ul. T...'!M36</f>
        <v>0</v>
      </c>
      <c r="AZ89" s="97">
        <f>'SO 101 - Komunikace ul. T...'!H33</f>
        <v>0</v>
      </c>
      <c r="BA89" s="97">
        <f>'SO 101 - Komunikace ul. T...'!H34</f>
        <v>0</v>
      </c>
      <c r="BB89" s="97">
        <f>'SO 101 - Komunikace ul. T...'!H35</f>
        <v>0</v>
      </c>
      <c r="BC89" s="97">
        <f>'SO 101 - Komunikace ul. T...'!H36</f>
        <v>0</v>
      </c>
      <c r="BD89" s="99">
        <f>'SO 101 - Komunikace ul. T...'!H37</f>
        <v>0</v>
      </c>
      <c r="BT89" s="100" t="s">
        <v>91</v>
      </c>
      <c r="BV89" s="100" t="s">
        <v>84</v>
      </c>
      <c r="BW89" s="100" t="s">
        <v>92</v>
      </c>
      <c r="BX89" s="100" t="s">
        <v>88</v>
      </c>
    </row>
    <row r="90" spans="1:76" s="6" customFormat="1" ht="21.75" customHeight="1">
      <c r="A90" s="191" t="s">
        <v>528</v>
      </c>
      <c r="B90" s="93"/>
      <c r="C90" s="94"/>
      <c r="D90" s="94"/>
      <c r="E90" s="214" t="s">
        <v>93</v>
      </c>
      <c r="F90" s="213"/>
      <c r="G90" s="213"/>
      <c r="H90" s="213"/>
      <c r="I90" s="213"/>
      <c r="J90" s="94"/>
      <c r="K90" s="214" t="s">
        <v>94</v>
      </c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2">
        <f>'SO 102 - Komunikace v are...'!M31</f>
        <v>0</v>
      </c>
      <c r="AH90" s="213"/>
      <c r="AI90" s="213"/>
      <c r="AJ90" s="213"/>
      <c r="AK90" s="213"/>
      <c r="AL90" s="213"/>
      <c r="AM90" s="213"/>
      <c r="AN90" s="212">
        <f t="shared" si="0"/>
        <v>0</v>
      </c>
      <c r="AO90" s="213"/>
      <c r="AP90" s="213"/>
      <c r="AQ90" s="95"/>
      <c r="AS90" s="96">
        <f>'SO 102 - Komunikace v are...'!M29</f>
        <v>0</v>
      </c>
      <c r="AT90" s="97">
        <f t="shared" si="1"/>
        <v>0</v>
      </c>
      <c r="AU90" s="98">
        <f>'SO 102 - Komunikace v are...'!W122</f>
        <v>332.422733</v>
      </c>
      <c r="AV90" s="97">
        <f>'SO 102 - Komunikace v are...'!M33</f>
        <v>0</v>
      </c>
      <c r="AW90" s="97">
        <f>'SO 102 - Komunikace v are...'!M34</f>
        <v>0</v>
      </c>
      <c r="AX90" s="97">
        <f>'SO 102 - Komunikace v are...'!M35</f>
        <v>0</v>
      </c>
      <c r="AY90" s="97">
        <f>'SO 102 - Komunikace v are...'!M36</f>
        <v>0</v>
      </c>
      <c r="AZ90" s="97">
        <f>'SO 102 - Komunikace v are...'!H33</f>
        <v>0</v>
      </c>
      <c r="BA90" s="97">
        <f>'SO 102 - Komunikace v are...'!H34</f>
        <v>0</v>
      </c>
      <c r="BB90" s="97">
        <f>'SO 102 - Komunikace v are...'!H35</f>
        <v>0</v>
      </c>
      <c r="BC90" s="97">
        <f>'SO 102 - Komunikace v are...'!H36</f>
        <v>0</v>
      </c>
      <c r="BD90" s="99">
        <f>'SO 102 - Komunikace v are...'!H37</f>
        <v>0</v>
      </c>
      <c r="BT90" s="100" t="s">
        <v>91</v>
      </c>
      <c r="BV90" s="100" t="s">
        <v>84</v>
      </c>
      <c r="BW90" s="100" t="s">
        <v>95</v>
      </c>
      <c r="BX90" s="100" t="s">
        <v>88</v>
      </c>
    </row>
    <row r="91" spans="1:76" s="5" customFormat="1" ht="27" customHeight="1">
      <c r="A91" s="191" t="s">
        <v>528</v>
      </c>
      <c r="B91" s="84"/>
      <c r="C91" s="85"/>
      <c r="D91" s="208" t="s">
        <v>96</v>
      </c>
      <c r="E91" s="209"/>
      <c r="F91" s="209"/>
      <c r="G91" s="209"/>
      <c r="H91" s="209"/>
      <c r="I91" s="86"/>
      <c r="J91" s="208" t="s">
        <v>97</v>
      </c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10">
        <f>'1000 - Ostatní náklady'!M30</f>
        <v>0</v>
      </c>
      <c r="AH91" s="209"/>
      <c r="AI91" s="209"/>
      <c r="AJ91" s="209"/>
      <c r="AK91" s="209"/>
      <c r="AL91" s="209"/>
      <c r="AM91" s="209"/>
      <c r="AN91" s="210">
        <f t="shared" si="0"/>
        <v>0</v>
      </c>
      <c r="AO91" s="209"/>
      <c r="AP91" s="209"/>
      <c r="AQ91" s="87"/>
      <c r="AS91" s="88">
        <f>'1000 - Ostatní náklady'!M28</f>
        <v>0</v>
      </c>
      <c r="AT91" s="89">
        <f t="shared" si="1"/>
        <v>0</v>
      </c>
      <c r="AU91" s="90">
        <f>'1000 - Ostatní náklady'!W111</f>
        <v>0</v>
      </c>
      <c r="AV91" s="89">
        <f>'1000 - Ostatní náklady'!M32</f>
        <v>0</v>
      </c>
      <c r="AW91" s="89">
        <f>'1000 - Ostatní náklady'!M33</f>
        <v>0</v>
      </c>
      <c r="AX91" s="89">
        <f>'1000 - Ostatní náklady'!M34</f>
        <v>0</v>
      </c>
      <c r="AY91" s="89">
        <f>'1000 - Ostatní náklady'!M35</f>
        <v>0</v>
      </c>
      <c r="AZ91" s="89">
        <f>'1000 - Ostatní náklady'!H32</f>
        <v>0</v>
      </c>
      <c r="BA91" s="89">
        <f>'1000 - Ostatní náklady'!H33</f>
        <v>0</v>
      </c>
      <c r="BB91" s="89">
        <f>'1000 - Ostatní náklady'!H34</f>
        <v>0</v>
      </c>
      <c r="BC91" s="89">
        <f>'1000 - Ostatní náklady'!H35</f>
        <v>0</v>
      </c>
      <c r="BD91" s="91">
        <f>'1000 - Ostatní náklady'!H36</f>
        <v>0</v>
      </c>
      <c r="BT91" s="92" t="s">
        <v>20</v>
      </c>
      <c r="BV91" s="92" t="s">
        <v>84</v>
      </c>
      <c r="BW91" s="92" t="s">
        <v>98</v>
      </c>
      <c r="BX91" s="92" t="s">
        <v>85</v>
      </c>
    </row>
    <row r="92" spans="1:76" s="5" customFormat="1" ht="27" customHeight="1">
      <c r="A92" s="191" t="s">
        <v>528</v>
      </c>
      <c r="B92" s="84"/>
      <c r="C92" s="85"/>
      <c r="D92" s="208" t="s">
        <v>99</v>
      </c>
      <c r="E92" s="209"/>
      <c r="F92" s="209"/>
      <c r="G92" s="209"/>
      <c r="H92" s="209"/>
      <c r="I92" s="86"/>
      <c r="J92" s="208" t="s">
        <v>100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0">
        <f>'1020 - VRN'!M30</f>
        <v>0</v>
      </c>
      <c r="AH92" s="209"/>
      <c r="AI92" s="209"/>
      <c r="AJ92" s="209"/>
      <c r="AK92" s="209"/>
      <c r="AL92" s="209"/>
      <c r="AM92" s="209"/>
      <c r="AN92" s="210">
        <f t="shared" si="0"/>
        <v>0</v>
      </c>
      <c r="AO92" s="209"/>
      <c r="AP92" s="209"/>
      <c r="AQ92" s="87"/>
      <c r="AS92" s="101">
        <f>'1020 - VRN'!M28</f>
        <v>0</v>
      </c>
      <c r="AT92" s="102">
        <f t="shared" si="1"/>
        <v>0</v>
      </c>
      <c r="AU92" s="103">
        <f>'1020 - VRN'!W111</f>
        <v>0</v>
      </c>
      <c r="AV92" s="102">
        <f>'1020 - VRN'!M32</f>
        <v>0</v>
      </c>
      <c r="AW92" s="102">
        <f>'1020 - VRN'!M33</f>
        <v>0</v>
      </c>
      <c r="AX92" s="102">
        <f>'1020 - VRN'!M34</f>
        <v>0</v>
      </c>
      <c r="AY92" s="102">
        <f>'1020 - VRN'!M35</f>
        <v>0</v>
      </c>
      <c r="AZ92" s="102">
        <f>'1020 - VRN'!H32</f>
        <v>0</v>
      </c>
      <c r="BA92" s="102">
        <f>'1020 - VRN'!H33</f>
        <v>0</v>
      </c>
      <c r="BB92" s="102">
        <f>'1020 - VRN'!H34</f>
        <v>0</v>
      </c>
      <c r="BC92" s="102">
        <f>'1020 - VRN'!H35</f>
        <v>0</v>
      </c>
      <c r="BD92" s="104">
        <f>'1020 - VRN'!H36</f>
        <v>0</v>
      </c>
      <c r="BT92" s="92" t="s">
        <v>20</v>
      </c>
      <c r="BV92" s="92" t="s">
        <v>84</v>
      </c>
      <c r="BW92" s="92" t="s">
        <v>101</v>
      </c>
      <c r="BX92" s="92" t="s">
        <v>85</v>
      </c>
    </row>
    <row r="93" spans="2:43" ht="13.5"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4"/>
    </row>
    <row r="94" spans="2:48" s="1" customFormat="1" ht="30" customHeight="1">
      <c r="B94" s="32"/>
      <c r="C94" s="76" t="s">
        <v>102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198">
        <v>0</v>
      </c>
      <c r="AH94" s="228"/>
      <c r="AI94" s="228"/>
      <c r="AJ94" s="228"/>
      <c r="AK94" s="228"/>
      <c r="AL94" s="228"/>
      <c r="AM94" s="228"/>
      <c r="AN94" s="198">
        <v>0</v>
      </c>
      <c r="AO94" s="228"/>
      <c r="AP94" s="228"/>
      <c r="AQ94" s="34"/>
      <c r="AS94" s="72" t="s">
        <v>103</v>
      </c>
      <c r="AT94" s="73" t="s">
        <v>104</v>
      </c>
      <c r="AU94" s="73" t="s">
        <v>46</v>
      </c>
      <c r="AV94" s="74" t="s">
        <v>69</v>
      </c>
    </row>
    <row r="95" spans="2:48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  <c r="AS95" s="105"/>
      <c r="AT95" s="53"/>
      <c r="AU95" s="53"/>
      <c r="AV95" s="55"/>
    </row>
    <row r="96" spans="2:43" s="1" customFormat="1" ht="30" customHeight="1">
      <c r="B96" s="32"/>
      <c r="C96" s="106" t="s">
        <v>105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199">
        <f>ROUND(AG87+AG94,2)</f>
        <v>0</v>
      </c>
      <c r="AH96" s="199"/>
      <c r="AI96" s="199"/>
      <c r="AJ96" s="199"/>
      <c r="AK96" s="199"/>
      <c r="AL96" s="199"/>
      <c r="AM96" s="199"/>
      <c r="AN96" s="199">
        <f>AN87+AN94</f>
        <v>0</v>
      </c>
      <c r="AO96" s="199"/>
      <c r="AP96" s="199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/>
  <mergeCells count="61">
    <mergeCell ref="AG96:AM96"/>
    <mergeCell ref="AN96:AP96"/>
    <mergeCell ref="AR2:BE2"/>
    <mergeCell ref="AN92:AP92"/>
    <mergeCell ref="AG92:AM92"/>
    <mergeCell ref="L78:AO78"/>
    <mergeCell ref="AM82:AP82"/>
    <mergeCell ref="AS82:AT84"/>
    <mergeCell ref="AN91:AP91"/>
    <mergeCell ref="AG91:AM91"/>
    <mergeCell ref="AG94:AM94"/>
    <mergeCell ref="AN94:AP94"/>
    <mergeCell ref="AG87:AM87"/>
    <mergeCell ref="AN87:AP87"/>
    <mergeCell ref="AN90:AP90"/>
    <mergeCell ref="AG90:AM90"/>
    <mergeCell ref="E89:I89"/>
    <mergeCell ref="K89:AF89"/>
    <mergeCell ref="D92:H92"/>
    <mergeCell ref="J92:AF92"/>
    <mergeCell ref="E90:I90"/>
    <mergeCell ref="K90:AF90"/>
    <mergeCell ref="X37:AB37"/>
    <mergeCell ref="AK37:AO37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AM83:AP83"/>
    <mergeCell ref="C85:G85"/>
    <mergeCell ref="I85:AF85"/>
    <mergeCell ref="AG85:AM85"/>
    <mergeCell ref="AN85:AP85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L31:O31"/>
    <mergeCell ref="W31:AE31"/>
    <mergeCell ref="AK31:AO31"/>
    <mergeCell ref="L32:O32"/>
    <mergeCell ref="W32:AE32"/>
    <mergeCell ref="AK32:AO32"/>
    <mergeCell ref="E23:AN23"/>
    <mergeCell ref="AK26:AO26"/>
    <mergeCell ref="AK27:AO27"/>
    <mergeCell ref="AK29:AO29"/>
    <mergeCell ref="C2:AP2"/>
    <mergeCell ref="C4:AP4"/>
    <mergeCell ref="K5:AO5"/>
    <mergeCell ref="K6:AO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9" location="'SO 101 - Komunikace ul. T...'!C2" tooltip="SO 101 - Komunikace ul. T..." display="/"/>
    <hyperlink ref="A90" location="'SO 102 - Komunikace v are...'!C2" tooltip="SO 102 - Komunikace v are..." display="/"/>
    <hyperlink ref="A91" location="'1000 - Ostatní náklady'!C2" tooltip="1000 - Ostatní náklady" display="/"/>
    <hyperlink ref="A92" location="'1020 - VRN'!C2" tooltip="1020 - VRN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79"/>
  <sheetViews>
    <sheetView showGridLines="0" zoomScalePageLayoutView="0" workbookViewId="0" topLeftCell="A1">
      <pane ySplit="1" topLeftCell="BM103" activePane="bottomLeft" state="frozen"/>
      <selection pane="topLeft" activeCell="A1" sqref="A1"/>
      <selection pane="bottomLeft" activeCell="L123" sqref="L123:M280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96"/>
      <c r="B1" s="193"/>
      <c r="C1" s="193"/>
      <c r="D1" s="194" t="s">
        <v>1</v>
      </c>
      <c r="E1" s="193"/>
      <c r="F1" s="195" t="s">
        <v>529</v>
      </c>
      <c r="G1" s="195"/>
      <c r="H1" s="259" t="s">
        <v>530</v>
      </c>
      <c r="I1" s="259"/>
      <c r="J1" s="259"/>
      <c r="K1" s="259"/>
      <c r="L1" s="195" t="s">
        <v>531</v>
      </c>
      <c r="M1" s="193"/>
      <c r="N1" s="193"/>
      <c r="O1" s="194" t="s">
        <v>106</v>
      </c>
      <c r="P1" s="193"/>
      <c r="Q1" s="193"/>
      <c r="R1" s="193"/>
      <c r="S1" s="195" t="s">
        <v>532</v>
      </c>
      <c r="T1" s="195"/>
      <c r="U1" s="196"/>
      <c r="V1" s="19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200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18" t="s">
        <v>92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91</v>
      </c>
    </row>
    <row r="4" spans="2:46" ht="36.75" customHeight="1">
      <c r="B4" s="22"/>
      <c r="C4" s="217" t="s">
        <v>107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29" t="s">
        <v>15</v>
      </c>
      <c r="E6" s="23"/>
      <c r="F6" s="206" t="str">
        <f>'Rekapitulace stavby'!K6</f>
        <v>Šumperk, ul. Třebízského - MŠ, komunikace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3"/>
      <c r="R6" s="24"/>
    </row>
    <row r="7" spans="2:18" ht="24.75" customHeight="1">
      <c r="B7" s="22"/>
      <c r="C7" s="23"/>
      <c r="D7" s="29" t="s">
        <v>108</v>
      </c>
      <c r="E7" s="23"/>
      <c r="F7" s="206" t="s">
        <v>109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3"/>
      <c r="R7" s="24"/>
    </row>
    <row r="8" spans="2:18" s="1" customFormat="1" ht="32.25" customHeight="1">
      <c r="B8" s="32"/>
      <c r="C8" s="33"/>
      <c r="D8" s="28" t="s">
        <v>110</v>
      </c>
      <c r="E8" s="33"/>
      <c r="F8" s="220" t="s">
        <v>111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3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3</v>
      </c>
      <c r="P9" s="33"/>
      <c r="Q9" s="33"/>
      <c r="R9" s="34"/>
    </row>
    <row r="10" spans="2:18" s="1" customFormat="1" ht="14.2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7" t="str">
        <f>'Rekapitulace stavby'!AN8</f>
        <v>18.8.2016</v>
      </c>
      <c r="P10" s="228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27</v>
      </c>
      <c r="E12" s="33"/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9" t="s">
        <v>29</v>
      </c>
      <c r="P12" s="228"/>
      <c r="Q12" s="33"/>
      <c r="R12" s="34"/>
    </row>
    <row r="13" spans="2:18" s="1" customFormat="1" ht="18" customHeight="1">
      <c r="B13" s="32"/>
      <c r="C13" s="33"/>
      <c r="D13" s="33"/>
      <c r="E13" s="27" t="s">
        <v>30</v>
      </c>
      <c r="F13" s="33"/>
      <c r="G13" s="33"/>
      <c r="H13" s="33"/>
      <c r="I13" s="33"/>
      <c r="J13" s="33"/>
      <c r="K13" s="33"/>
      <c r="L13" s="33"/>
      <c r="M13" s="29" t="s">
        <v>31</v>
      </c>
      <c r="N13" s="33"/>
      <c r="O13" s="219" t="s">
        <v>32</v>
      </c>
      <c r="P13" s="228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33</v>
      </c>
      <c r="E15" s="33"/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9">
        <f>IF('Rekapitulace stavby'!AN13="","",'Rekapitulace stavby'!AN13)</f>
      </c>
      <c r="P15" s="22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31</v>
      </c>
      <c r="N16" s="33"/>
      <c r="O16" s="219">
        <f>IF('Rekapitulace stavby'!AN14="","",'Rekapitulace stavby'!AN14)</f>
      </c>
      <c r="P16" s="228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35</v>
      </c>
      <c r="E18" s="33"/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9" t="s">
        <v>36</v>
      </c>
      <c r="P18" s="228"/>
      <c r="Q18" s="33"/>
      <c r="R18" s="34"/>
    </row>
    <row r="19" spans="2:18" s="1" customFormat="1" ht="18" customHeight="1">
      <c r="B19" s="32"/>
      <c r="C19" s="33"/>
      <c r="D19" s="33"/>
      <c r="E19" s="27" t="s">
        <v>37</v>
      </c>
      <c r="F19" s="33"/>
      <c r="G19" s="33"/>
      <c r="H19" s="33"/>
      <c r="I19" s="33"/>
      <c r="J19" s="33"/>
      <c r="K19" s="33"/>
      <c r="L19" s="33"/>
      <c r="M19" s="29" t="s">
        <v>31</v>
      </c>
      <c r="N19" s="33"/>
      <c r="O19" s="219" t="s">
        <v>38</v>
      </c>
      <c r="P19" s="228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40</v>
      </c>
      <c r="E21" s="33"/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9" t="s">
        <v>3</v>
      </c>
      <c r="P21" s="228"/>
      <c r="Q21" s="33"/>
      <c r="R21" s="34"/>
    </row>
    <row r="22" spans="2:18" s="1" customFormat="1" ht="18" customHeight="1">
      <c r="B22" s="32"/>
      <c r="C22" s="33"/>
      <c r="D22" s="33"/>
      <c r="E22" s="27" t="s">
        <v>41</v>
      </c>
      <c r="F22" s="33"/>
      <c r="G22" s="33"/>
      <c r="H22" s="33"/>
      <c r="I22" s="33"/>
      <c r="J22" s="33"/>
      <c r="K22" s="33"/>
      <c r="L22" s="33"/>
      <c r="M22" s="29" t="s">
        <v>31</v>
      </c>
      <c r="N22" s="33"/>
      <c r="O22" s="219" t="s">
        <v>3</v>
      </c>
      <c r="P22" s="228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42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0.25" customHeight="1">
      <c r="B25" s="32"/>
      <c r="C25" s="33"/>
      <c r="D25" s="33"/>
      <c r="E25" s="221" t="s">
        <v>3</v>
      </c>
      <c r="F25" s="228"/>
      <c r="G25" s="228"/>
      <c r="H25" s="228"/>
      <c r="I25" s="228"/>
      <c r="J25" s="228"/>
      <c r="K25" s="228"/>
      <c r="L25" s="228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07" t="s">
        <v>112</v>
      </c>
      <c r="E28" s="33"/>
      <c r="F28" s="33"/>
      <c r="G28" s="33"/>
      <c r="H28" s="33"/>
      <c r="I28" s="33"/>
      <c r="J28" s="33"/>
      <c r="K28" s="33"/>
      <c r="L28" s="33"/>
      <c r="M28" s="222">
        <f>N89</f>
        <v>0</v>
      </c>
      <c r="N28" s="228"/>
      <c r="O28" s="228"/>
      <c r="P28" s="228"/>
      <c r="Q28" s="33"/>
      <c r="R28" s="34"/>
    </row>
    <row r="29" spans="2:18" s="1" customFormat="1" ht="14.25" customHeight="1">
      <c r="B29" s="32"/>
      <c r="C29" s="33"/>
      <c r="D29" s="31" t="s">
        <v>97</v>
      </c>
      <c r="E29" s="33"/>
      <c r="F29" s="33"/>
      <c r="G29" s="33"/>
      <c r="H29" s="33"/>
      <c r="I29" s="33"/>
      <c r="J29" s="33"/>
      <c r="K29" s="33"/>
      <c r="L29" s="33"/>
      <c r="M29" s="222">
        <f>N100</f>
        <v>0</v>
      </c>
      <c r="N29" s="228"/>
      <c r="O29" s="228"/>
      <c r="P29" s="228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08" t="s">
        <v>45</v>
      </c>
      <c r="E31" s="33"/>
      <c r="F31" s="33"/>
      <c r="G31" s="33"/>
      <c r="H31" s="33"/>
      <c r="I31" s="33"/>
      <c r="J31" s="33"/>
      <c r="K31" s="33"/>
      <c r="L31" s="33"/>
      <c r="M31" s="160">
        <f>ROUND(M28+M29,2)</f>
        <v>0</v>
      </c>
      <c r="N31" s="228"/>
      <c r="O31" s="228"/>
      <c r="P31" s="228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46</v>
      </c>
      <c r="E33" s="39" t="s">
        <v>47</v>
      </c>
      <c r="F33" s="40">
        <v>0.21</v>
      </c>
      <c r="G33" s="109" t="s">
        <v>48</v>
      </c>
      <c r="H33" s="126">
        <f>ROUND((SUM(BE100:BE101)+SUM(BE120:BE278)),2)</f>
        <v>0</v>
      </c>
      <c r="I33" s="228"/>
      <c r="J33" s="228"/>
      <c r="K33" s="33"/>
      <c r="L33" s="33"/>
      <c r="M33" s="126">
        <f>ROUND(ROUND((SUM(BE100:BE101)+SUM(BE120:BE278)),2)*F33,2)</f>
        <v>0</v>
      </c>
      <c r="N33" s="228"/>
      <c r="O33" s="228"/>
      <c r="P33" s="228"/>
      <c r="Q33" s="33"/>
      <c r="R33" s="34"/>
    </row>
    <row r="34" spans="2:18" s="1" customFormat="1" ht="14.25" customHeight="1">
      <c r="B34" s="32"/>
      <c r="C34" s="33"/>
      <c r="D34" s="33"/>
      <c r="E34" s="39" t="s">
        <v>49</v>
      </c>
      <c r="F34" s="40">
        <v>0.15</v>
      </c>
      <c r="G34" s="109" t="s">
        <v>48</v>
      </c>
      <c r="H34" s="126">
        <f>ROUND((SUM(BF100:BF101)+SUM(BF120:BF278)),2)</f>
        <v>0</v>
      </c>
      <c r="I34" s="228"/>
      <c r="J34" s="228"/>
      <c r="K34" s="33"/>
      <c r="L34" s="33"/>
      <c r="M34" s="126">
        <f>ROUND(ROUND((SUM(BF100:BF101)+SUM(BF120:BF278)),2)*F34,2)</f>
        <v>0</v>
      </c>
      <c r="N34" s="228"/>
      <c r="O34" s="228"/>
      <c r="P34" s="22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0.21</v>
      </c>
      <c r="G35" s="109" t="s">
        <v>48</v>
      </c>
      <c r="H35" s="126">
        <f>ROUND((SUM(BG100:BG101)+SUM(BG120:BG278)),2)</f>
        <v>0</v>
      </c>
      <c r="I35" s="228"/>
      <c r="J35" s="228"/>
      <c r="K35" s="33"/>
      <c r="L35" s="33"/>
      <c r="M35" s="126">
        <v>0</v>
      </c>
      <c r="N35" s="228"/>
      <c r="O35" s="228"/>
      <c r="P35" s="228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0.15</v>
      </c>
      <c r="G36" s="109" t="s">
        <v>48</v>
      </c>
      <c r="H36" s="126">
        <f>ROUND((SUM(BH100:BH101)+SUM(BH120:BH278)),2)</f>
        <v>0</v>
      </c>
      <c r="I36" s="228"/>
      <c r="J36" s="228"/>
      <c r="K36" s="33"/>
      <c r="L36" s="33"/>
      <c r="M36" s="126">
        <v>0</v>
      </c>
      <c r="N36" s="228"/>
      <c r="O36" s="228"/>
      <c r="P36" s="228"/>
      <c r="Q36" s="33"/>
      <c r="R36" s="34"/>
    </row>
    <row r="37" spans="2:18" s="1" customFormat="1" ht="14.25" customHeight="1" hidden="1">
      <c r="B37" s="32"/>
      <c r="C37" s="33"/>
      <c r="D37" s="33"/>
      <c r="E37" s="39" t="s">
        <v>52</v>
      </c>
      <c r="F37" s="40">
        <v>0</v>
      </c>
      <c r="G37" s="109" t="s">
        <v>48</v>
      </c>
      <c r="H37" s="126">
        <f>ROUND((SUM(BI100:BI101)+SUM(BI120:BI278)),2)</f>
        <v>0</v>
      </c>
      <c r="I37" s="228"/>
      <c r="J37" s="228"/>
      <c r="K37" s="33"/>
      <c r="L37" s="33"/>
      <c r="M37" s="126">
        <v>0</v>
      </c>
      <c r="N37" s="228"/>
      <c r="O37" s="228"/>
      <c r="P37" s="228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43"/>
      <c r="D39" s="44" t="s">
        <v>53</v>
      </c>
      <c r="E39" s="45"/>
      <c r="F39" s="45"/>
      <c r="G39" s="110" t="s">
        <v>54</v>
      </c>
      <c r="H39" s="46" t="s">
        <v>55</v>
      </c>
      <c r="I39" s="45"/>
      <c r="J39" s="45"/>
      <c r="K39" s="45"/>
      <c r="L39" s="235">
        <f>SUM(M31:M37)</f>
        <v>0</v>
      </c>
      <c r="M39" s="231"/>
      <c r="N39" s="231"/>
      <c r="O39" s="231"/>
      <c r="P39" s="233"/>
      <c r="Q39" s="4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2"/>
      <c r="C50" s="33"/>
      <c r="D50" s="47" t="s">
        <v>56</v>
      </c>
      <c r="E50" s="48"/>
      <c r="F50" s="48"/>
      <c r="G50" s="48"/>
      <c r="H50" s="49"/>
      <c r="I50" s="33"/>
      <c r="J50" s="47" t="s">
        <v>57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3"/>
      <c r="D51" s="50"/>
      <c r="E51" s="23"/>
      <c r="F51" s="23"/>
      <c r="G51" s="23"/>
      <c r="H51" s="51"/>
      <c r="I51" s="23"/>
      <c r="J51" s="50"/>
      <c r="K51" s="23"/>
      <c r="L51" s="23"/>
      <c r="M51" s="23"/>
      <c r="N51" s="23"/>
      <c r="O51" s="23"/>
      <c r="P51" s="51"/>
      <c r="Q51" s="23"/>
      <c r="R51" s="24"/>
    </row>
    <row r="52" spans="2:18" ht="13.5">
      <c r="B52" s="22"/>
      <c r="C52" s="23"/>
      <c r="D52" s="50"/>
      <c r="E52" s="23" t="str">
        <f>'[1]Rekapitulace stavby'!F60</f>
        <v>Cekr CZ s.r.o.</v>
      </c>
      <c r="F52" s="23"/>
      <c r="G52" s="23"/>
      <c r="H52" s="51"/>
      <c r="I52" s="23"/>
      <c r="J52" s="50"/>
      <c r="K52" s="23" t="s">
        <v>538</v>
      </c>
      <c r="L52" s="23"/>
      <c r="M52" s="23"/>
      <c r="N52" s="23"/>
      <c r="O52" s="23"/>
      <c r="P52" s="51"/>
      <c r="Q52" s="23"/>
      <c r="R52" s="24"/>
    </row>
    <row r="53" spans="2:18" ht="13.5">
      <c r="B53" s="22"/>
      <c r="C53" s="23"/>
      <c r="D53" s="50"/>
      <c r="E53" s="23" t="str">
        <f>'[1]Rekapitulace stavby'!F61</f>
        <v>Mazalova 57/2</v>
      </c>
      <c r="F53" s="23"/>
      <c r="G53" s="23"/>
      <c r="H53" s="51"/>
      <c r="I53" s="23"/>
      <c r="J53" s="50"/>
      <c r="K53" s="23" t="s">
        <v>539</v>
      </c>
      <c r="L53" s="23"/>
      <c r="M53" s="23"/>
      <c r="N53" s="23"/>
      <c r="O53" s="23"/>
      <c r="P53" s="51"/>
      <c r="Q53" s="23"/>
      <c r="R53" s="24"/>
    </row>
    <row r="54" spans="2:18" ht="13.5">
      <c r="B54" s="22"/>
      <c r="C54" s="23"/>
      <c r="D54" s="50"/>
      <c r="E54" s="23" t="str">
        <f>'[1]Rekapitulace stavby'!F62</f>
        <v>787 01  ŠUMPERK</v>
      </c>
      <c r="F54" s="23"/>
      <c r="G54" s="23"/>
      <c r="H54" s="51"/>
      <c r="I54" s="23"/>
      <c r="J54" s="50"/>
      <c r="K54" s="23" t="s">
        <v>535</v>
      </c>
      <c r="L54" s="23"/>
      <c r="M54" s="23"/>
      <c r="N54" s="23"/>
      <c r="O54" s="23"/>
      <c r="P54" s="51"/>
      <c r="Q54" s="23"/>
      <c r="R54" s="24"/>
    </row>
    <row r="55" spans="2:18" ht="13.5">
      <c r="B55" s="22"/>
      <c r="C55" s="23"/>
      <c r="D55" s="50"/>
      <c r="E55" s="23" t="str">
        <f>'[1]Rekapitulace stavby'!F63</f>
        <v>IČO: 278 21 251</v>
      </c>
      <c r="F55" s="23"/>
      <c r="G55" s="23"/>
      <c r="H55" s="51"/>
      <c r="I55" s="23"/>
      <c r="J55" s="50"/>
      <c r="K55" s="23" t="s">
        <v>540</v>
      </c>
      <c r="L55" s="23"/>
      <c r="M55" s="23"/>
      <c r="N55" s="23"/>
      <c r="O55" s="23"/>
      <c r="P55" s="51"/>
      <c r="Q55" s="23"/>
      <c r="R55" s="24"/>
    </row>
    <row r="56" spans="2:18" ht="13.5">
      <c r="B56" s="22"/>
      <c r="C56" s="23"/>
      <c r="D56" s="50"/>
      <c r="E56" s="23" t="str">
        <f>'[1]Rekapitulace stavby'!F64</f>
        <v>DIČ: CZ27821251</v>
      </c>
      <c r="F56" s="23"/>
      <c r="G56" s="23"/>
      <c r="H56" s="51"/>
      <c r="I56" s="23"/>
      <c r="J56" s="50"/>
      <c r="K56" s="23"/>
      <c r="L56" s="23"/>
      <c r="M56" s="23"/>
      <c r="N56" s="23"/>
      <c r="O56" s="23"/>
      <c r="P56" s="51"/>
      <c r="Q56" s="23"/>
      <c r="R56" s="24"/>
    </row>
    <row r="57" spans="2:18" ht="13.5">
      <c r="B57" s="22"/>
      <c r="C57" s="23"/>
      <c r="D57" s="50"/>
      <c r="E57" s="23"/>
      <c r="F57" s="23"/>
      <c r="G57" s="23"/>
      <c r="H57" s="51"/>
      <c r="I57" s="23"/>
      <c r="J57" s="50"/>
      <c r="K57" s="23"/>
      <c r="L57" s="23"/>
      <c r="M57" s="23"/>
      <c r="N57" s="23"/>
      <c r="O57" s="23"/>
      <c r="P57" s="51"/>
      <c r="Q57" s="23"/>
      <c r="R57" s="24"/>
    </row>
    <row r="58" spans="2:18" ht="13.5">
      <c r="B58" s="22"/>
      <c r="C58" s="23"/>
      <c r="D58" s="50"/>
      <c r="E58" s="23"/>
      <c r="F58" s="23"/>
      <c r="G58" s="23"/>
      <c r="H58" s="51"/>
      <c r="I58" s="23"/>
      <c r="J58" s="50"/>
      <c r="K58" s="23"/>
      <c r="L58" s="23"/>
      <c r="M58" s="23"/>
      <c r="N58" s="23"/>
      <c r="O58" s="23"/>
      <c r="P58" s="51"/>
      <c r="Q58" s="23"/>
      <c r="R58" s="24"/>
    </row>
    <row r="59" spans="2:18" s="1" customFormat="1" ht="15">
      <c r="B59" s="32"/>
      <c r="C59" s="33"/>
      <c r="D59" s="52" t="s">
        <v>58</v>
      </c>
      <c r="E59" s="53"/>
      <c r="F59" s="53"/>
      <c r="G59" s="54" t="s">
        <v>59</v>
      </c>
      <c r="H59" s="55"/>
      <c r="I59" s="33"/>
      <c r="J59" s="52" t="s">
        <v>58</v>
      </c>
      <c r="K59" s="53"/>
      <c r="L59" s="53"/>
      <c r="M59" s="53"/>
      <c r="N59" s="54" t="s">
        <v>59</v>
      </c>
      <c r="O59" s="53"/>
      <c r="P59" s="55"/>
      <c r="Q59" s="33"/>
      <c r="R59" s="34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2"/>
      <c r="C61" s="33"/>
      <c r="D61" s="47" t="s">
        <v>60</v>
      </c>
      <c r="E61" s="48"/>
      <c r="F61" s="48"/>
      <c r="G61" s="48"/>
      <c r="H61" s="49"/>
      <c r="I61" s="33"/>
      <c r="J61" s="47" t="s">
        <v>61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3"/>
      <c r="D62" s="50"/>
      <c r="E62" s="23"/>
      <c r="F62" s="23"/>
      <c r="G62" s="23"/>
      <c r="H62" s="51"/>
      <c r="I62" s="23"/>
      <c r="J62" s="50"/>
      <c r="K62" s="23"/>
      <c r="L62" s="23"/>
      <c r="M62" s="23"/>
      <c r="N62" s="23"/>
      <c r="O62" s="23"/>
      <c r="P62" s="51"/>
      <c r="Q62" s="23"/>
      <c r="R62" s="24"/>
    </row>
    <row r="63" spans="2:18" ht="13.5">
      <c r="B63" s="22"/>
      <c r="C63" s="23"/>
      <c r="D63" s="50"/>
      <c r="E63" s="23" t="s">
        <v>541</v>
      </c>
      <c r="F63" s="23"/>
      <c r="G63" s="23"/>
      <c r="H63" s="51"/>
      <c r="I63" s="23"/>
      <c r="J63" s="50"/>
      <c r="K63" s="23"/>
      <c r="L63" s="23"/>
      <c r="M63" s="23"/>
      <c r="N63" s="23"/>
      <c r="O63" s="23"/>
      <c r="P63" s="51"/>
      <c r="Q63" s="23"/>
      <c r="R63" s="24"/>
    </row>
    <row r="64" spans="2:18" ht="13.5">
      <c r="B64" s="22"/>
      <c r="C64" s="23"/>
      <c r="D64" s="50"/>
      <c r="E64" s="23" t="s">
        <v>542</v>
      </c>
      <c r="F64" s="23"/>
      <c r="G64" s="23"/>
      <c r="H64" s="51"/>
      <c r="I64" s="23"/>
      <c r="J64" s="50"/>
      <c r="K64" s="23"/>
      <c r="L64" s="23"/>
      <c r="M64" s="23"/>
      <c r="N64" s="23"/>
      <c r="O64" s="23"/>
      <c r="P64" s="51"/>
      <c r="Q64" s="23"/>
      <c r="R64" s="24"/>
    </row>
    <row r="65" spans="2:18" ht="13.5">
      <c r="B65" s="22"/>
      <c r="C65" s="23"/>
      <c r="D65" s="50"/>
      <c r="E65" s="23" t="s">
        <v>535</v>
      </c>
      <c r="F65" s="23"/>
      <c r="G65" s="23"/>
      <c r="H65" s="51"/>
      <c r="I65" s="23"/>
      <c r="J65" s="50"/>
      <c r="K65" s="23"/>
      <c r="L65" s="23"/>
      <c r="M65" s="23"/>
      <c r="N65" s="23"/>
      <c r="O65" s="23"/>
      <c r="P65" s="51"/>
      <c r="Q65" s="23"/>
      <c r="R65" s="24"/>
    </row>
    <row r="66" spans="2:18" ht="13.5">
      <c r="B66" s="22"/>
      <c r="C66" s="23"/>
      <c r="D66" s="50"/>
      <c r="E66" s="23" t="s">
        <v>543</v>
      </c>
      <c r="F66" s="23"/>
      <c r="G66" s="23"/>
      <c r="H66" s="51"/>
      <c r="I66" s="23"/>
      <c r="J66" s="50"/>
      <c r="K66" s="23"/>
      <c r="L66" s="23"/>
      <c r="M66" s="23"/>
      <c r="N66" s="23"/>
      <c r="O66" s="23"/>
      <c r="P66" s="51"/>
      <c r="Q66" s="23"/>
      <c r="R66" s="24"/>
    </row>
    <row r="67" spans="2:18" ht="13.5">
      <c r="B67" s="22"/>
      <c r="C67" s="23"/>
      <c r="D67" s="50"/>
      <c r="E67" s="23" t="s">
        <v>544</v>
      </c>
      <c r="F67" s="23"/>
      <c r="G67" s="23"/>
      <c r="H67" s="51"/>
      <c r="I67" s="23"/>
      <c r="J67" s="50"/>
      <c r="K67" s="23"/>
      <c r="L67" s="23"/>
      <c r="M67" s="23"/>
      <c r="N67" s="23"/>
      <c r="O67" s="23"/>
      <c r="P67" s="51"/>
      <c r="Q67" s="23"/>
      <c r="R67" s="24"/>
    </row>
    <row r="68" spans="2:18" ht="13.5">
      <c r="B68" s="22"/>
      <c r="C68" s="23"/>
      <c r="D68" s="50"/>
      <c r="E68" s="23"/>
      <c r="F68" s="23"/>
      <c r="G68" s="23"/>
      <c r="H68" s="51"/>
      <c r="I68" s="23"/>
      <c r="J68" s="50"/>
      <c r="K68" s="23"/>
      <c r="L68" s="23"/>
      <c r="M68" s="23"/>
      <c r="N68" s="23"/>
      <c r="O68" s="23"/>
      <c r="P68" s="51"/>
      <c r="Q68" s="23"/>
      <c r="R68" s="24"/>
    </row>
    <row r="69" spans="2:18" ht="13.5">
      <c r="B69" s="22"/>
      <c r="C69" s="23"/>
      <c r="D69" s="50"/>
      <c r="E69" s="23"/>
      <c r="F69" s="23"/>
      <c r="G69" s="23"/>
      <c r="H69" s="51"/>
      <c r="I69" s="23"/>
      <c r="J69" s="50"/>
      <c r="K69" s="23"/>
      <c r="L69" s="23"/>
      <c r="M69" s="23"/>
      <c r="N69" s="23"/>
      <c r="O69" s="23"/>
      <c r="P69" s="51"/>
      <c r="Q69" s="23"/>
      <c r="R69" s="24"/>
    </row>
    <row r="70" spans="2:18" s="1" customFormat="1" ht="15">
      <c r="B70" s="32"/>
      <c r="C70" s="33"/>
      <c r="D70" s="52" t="s">
        <v>58</v>
      </c>
      <c r="E70" s="53"/>
      <c r="F70" s="53"/>
      <c r="G70" s="54" t="s">
        <v>59</v>
      </c>
      <c r="H70" s="55"/>
      <c r="I70" s="33"/>
      <c r="J70" s="52" t="s">
        <v>58</v>
      </c>
      <c r="K70" s="53"/>
      <c r="L70" s="53"/>
      <c r="M70" s="53"/>
      <c r="N70" s="54" t="s">
        <v>59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7" t="s">
        <v>113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06" t="str">
        <f>F6</f>
        <v>Šumperk, ul. Třebízského - MŠ, komunikace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3"/>
      <c r="R78" s="34"/>
    </row>
    <row r="79" spans="2:18" ht="30" customHeight="1">
      <c r="B79" s="22"/>
      <c r="C79" s="29" t="s">
        <v>108</v>
      </c>
      <c r="D79" s="23"/>
      <c r="E79" s="23"/>
      <c r="F79" s="206" t="s">
        <v>109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3"/>
      <c r="R79" s="24"/>
    </row>
    <row r="80" spans="2:18" s="1" customFormat="1" ht="36.75" customHeight="1">
      <c r="B80" s="32"/>
      <c r="C80" s="66" t="s">
        <v>110</v>
      </c>
      <c r="D80" s="33"/>
      <c r="E80" s="33"/>
      <c r="F80" s="201" t="str">
        <f>F8</f>
        <v>SO 101 - Komunikace ul. Třebízského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Šumperk</v>
      </c>
      <c r="G82" s="33"/>
      <c r="H82" s="33"/>
      <c r="I82" s="33"/>
      <c r="J82" s="33"/>
      <c r="K82" s="29" t="s">
        <v>23</v>
      </c>
      <c r="L82" s="33"/>
      <c r="M82" s="207" t="str">
        <f>IF(O10="","",O10)</f>
        <v>18.8.2016</v>
      </c>
      <c r="N82" s="228"/>
      <c r="O82" s="228"/>
      <c r="P82" s="228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27</v>
      </c>
      <c r="D84" s="33"/>
      <c r="E84" s="33"/>
      <c r="F84" s="27" t="str">
        <f>E13</f>
        <v>Město Šumperk, nám. Míru 1, Šumperk</v>
      </c>
      <c r="G84" s="33"/>
      <c r="H84" s="33"/>
      <c r="I84" s="33"/>
      <c r="J84" s="33"/>
      <c r="K84" s="29" t="s">
        <v>35</v>
      </c>
      <c r="L84" s="33"/>
      <c r="M84" s="219" t="str">
        <f>E19</f>
        <v>Cekr CZ s.r.o., Mazalova 57/2, Šumperk</v>
      </c>
      <c r="N84" s="228"/>
      <c r="O84" s="228"/>
      <c r="P84" s="228"/>
      <c r="Q84" s="228"/>
      <c r="R84" s="34"/>
    </row>
    <row r="85" spans="2:18" s="1" customFormat="1" ht="14.25" customHeight="1">
      <c r="B85" s="32"/>
      <c r="C85" s="29" t="s">
        <v>33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40</v>
      </c>
      <c r="L85" s="33"/>
      <c r="M85" s="219" t="str">
        <f>E22</f>
        <v>Sv. Čech</v>
      </c>
      <c r="N85" s="228"/>
      <c r="O85" s="228"/>
      <c r="P85" s="228"/>
      <c r="Q85" s="228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127" t="s">
        <v>114</v>
      </c>
      <c r="D87" s="128"/>
      <c r="E87" s="128"/>
      <c r="F87" s="128"/>
      <c r="G87" s="128"/>
      <c r="H87" s="43"/>
      <c r="I87" s="43"/>
      <c r="J87" s="43"/>
      <c r="K87" s="43"/>
      <c r="L87" s="43"/>
      <c r="M87" s="43"/>
      <c r="N87" s="127" t="s">
        <v>115</v>
      </c>
      <c r="O87" s="228"/>
      <c r="P87" s="228"/>
      <c r="Q87" s="228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1" t="s">
        <v>116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8">
        <f>N120</f>
        <v>0</v>
      </c>
      <c r="O89" s="228"/>
      <c r="P89" s="228"/>
      <c r="Q89" s="228"/>
      <c r="R89" s="34"/>
      <c r="AU89" s="18" t="s">
        <v>117</v>
      </c>
    </row>
    <row r="90" spans="2:18" s="7" customFormat="1" ht="24.75" customHeight="1">
      <c r="B90" s="112"/>
      <c r="C90" s="113"/>
      <c r="D90" s="114" t="s">
        <v>118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N121</f>
        <v>0</v>
      </c>
      <c r="O90" s="237"/>
      <c r="P90" s="237"/>
      <c r="Q90" s="237"/>
      <c r="R90" s="115"/>
    </row>
    <row r="91" spans="2:18" s="8" customFormat="1" ht="19.5" customHeight="1">
      <c r="B91" s="116"/>
      <c r="C91" s="94"/>
      <c r="D91" s="117" t="s">
        <v>119</v>
      </c>
      <c r="E91" s="94"/>
      <c r="F91" s="94"/>
      <c r="G91" s="94"/>
      <c r="H91" s="94"/>
      <c r="I91" s="94"/>
      <c r="J91" s="94"/>
      <c r="K91" s="94"/>
      <c r="L91" s="94"/>
      <c r="M91" s="94"/>
      <c r="N91" s="212">
        <f>N122</f>
        <v>0</v>
      </c>
      <c r="O91" s="213"/>
      <c r="P91" s="213"/>
      <c r="Q91" s="213"/>
      <c r="R91" s="118"/>
    </row>
    <row r="92" spans="2:18" s="8" customFormat="1" ht="19.5" customHeight="1">
      <c r="B92" s="116"/>
      <c r="C92" s="94"/>
      <c r="D92" s="117" t="s">
        <v>120</v>
      </c>
      <c r="E92" s="94"/>
      <c r="F92" s="94"/>
      <c r="G92" s="94"/>
      <c r="H92" s="94"/>
      <c r="I92" s="94"/>
      <c r="J92" s="94"/>
      <c r="K92" s="94"/>
      <c r="L92" s="94"/>
      <c r="M92" s="94"/>
      <c r="N92" s="212">
        <f>N158</f>
        <v>0</v>
      </c>
      <c r="O92" s="213"/>
      <c r="P92" s="213"/>
      <c r="Q92" s="213"/>
      <c r="R92" s="118"/>
    </row>
    <row r="93" spans="2:18" s="8" customFormat="1" ht="19.5" customHeight="1">
      <c r="B93" s="116"/>
      <c r="C93" s="94"/>
      <c r="D93" s="117" t="s">
        <v>121</v>
      </c>
      <c r="E93" s="94"/>
      <c r="F93" s="94"/>
      <c r="G93" s="94"/>
      <c r="H93" s="94"/>
      <c r="I93" s="94"/>
      <c r="J93" s="94"/>
      <c r="K93" s="94"/>
      <c r="L93" s="94"/>
      <c r="M93" s="94"/>
      <c r="N93" s="212">
        <f>N171</f>
        <v>0</v>
      </c>
      <c r="O93" s="213"/>
      <c r="P93" s="213"/>
      <c r="Q93" s="213"/>
      <c r="R93" s="118"/>
    </row>
    <row r="94" spans="2:18" s="8" customFormat="1" ht="19.5" customHeight="1">
      <c r="B94" s="116"/>
      <c r="C94" s="94"/>
      <c r="D94" s="117" t="s">
        <v>122</v>
      </c>
      <c r="E94" s="94"/>
      <c r="F94" s="94"/>
      <c r="G94" s="94"/>
      <c r="H94" s="94"/>
      <c r="I94" s="94"/>
      <c r="J94" s="94"/>
      <c r="K94" s="94"/>
      <c r="L94" s="94"/>
      <c r="M94" s="94"/>
      <c r="N94" s="212">
        <f>N178</f>
        <v>0</v>
      </c>
      <c r="O94" s="213"/>
      <c r="P94" s="213"/>
      <c r="Q94" s="213"/>
      <c r="R94" s="118"/>
    </row>
    <row r="95" spans="2:18" s="8" customFormat="1" ht="19.5" customHeight="1">
      <c r="B95" s="116"/>
      <c r="C95" s="94"/>
      <c r="D95" s="117" t="s">
        <v>123</v>
      </c>
      <c r="E95" s="94"/>
      <c r="F95" s="94"/>
      <c r="G95" s="94"/>
      <c r="H95" s="94"/>
      <c r="I95" s="94"/>
      <c r="J95" s="94"/>
      <c r="K95" s="94"/>
      <c r="L95" s="94"/>
      <c r="M95" s="94"/>
      <c r="N95" s="212">
        <f>N198</f>
        <v>0</v>
      </c>
      <c r="O95" s="213"/>
      <c r="P95" s="213"/>
      <c r="Q95" s="213"/>
      <c r="R95" s="118"/>
    </row>
    <row r="96" spans="2:18" s="8" customFormat="1" ht="19.5" customHeight="1">
      <c r="B96" s="116"/>
      <c r="C96" s="94"/>
      <c r="D96" s="117" t="s">
        <v>124</v>
      </c>
      <c r="E96" s="94"/>
      <c r="F96" s="94"/>
      <c r="G96" s="94"/>
      <c r="H96" s="94"/>
      <c r="I96" s="94"/>
      <c r="J96" s="94"/>
      <c r="K96" s="94"/>
      <c r="L96" s="94"/>
      <c r="M96" s="94"/>
      <c r="N96" s="212">
        <f>N202</f>
        <v>0</v>
      </c>
      <c r="O96" s="213"/>
      <c r="P96" s="213"/>
      <c r="Q96" s="213"/>
      <c r="R96" s="118"/>
    </row>
    <row r="97" spans="2:18" s="8" customFormat="1" ht="19.5" customHeight="1">
      <c r="B97" s="116"/>
      <c r="C97" s="94"/>
      <c r="D97" s="117" t="s">
        <v>125</v>
      </c>
      <c r="E97" s="94"/>
      <c r="F97" s="94"/>
      <c r="G97" s="94"/>
      <c r="H97" s="94"/>
      <c r="I97" s="94"/>
      <c r="J97" s="94"/>
      <c r="K97" s="94"/>
      <c r="L97" s="94"/>
      <c r="M97" s="94"/>
      <c r="N97" s="212">
        <f>N248</f>
        <v>0</v>
      </c>
      <c r="O97" s="213"/>
      <c r="P97" s="213"/>
      <c r="Q97" s="213"/>
      <c r="R97" s="118"/>
    </row>
    <row r="98" spans="2:18" s="8" customFormat="1" ht="19.5" customHeight="1">
      <c r="B98" s="116"/>
      <c r="C98" s="94"/>
      <c r="D98" s="117" t="s">
        <v>126</v>
      </c>
      <c r="E98" s="94"/>
      <c r="F98" s="94"/>
      <c r="G98" s="94"/>
      <c r="H98" s="94"/>
      <c r="I98" s="94"/>
      <c r="J98" s="94"/>
      <c r="K98" s="94"/>
      <c r="L98" s="94"/>
      <c r="M98" s="94"/>
      <c r="N98" s="212">
        <f>N277</f>
        <v>0</v>
      </c>
      <c r="O98" s="213"/>
      <c r="P98" s="213"/>
      <c r="Q98" s="213"/>
      <c r="R98" s="118"/>
    </row>
    <row r="99" spans="2:18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21" s="1" customFormat="1" ht="29.25" customHeight="1">
      <c r="B100" s="32"/>
      <c r="C100" s="111" t="s">
        <v>127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38">
        <v>0</v>
      </c>
      <c r="O100" s="228"/>
      <c r="P100" s="228"/>
      <c r="Q100" s="228"/>
      <c r="R100" s="34"/>
      <c r="T100" s="119"/>
      <c r="U100" s="120" t="s">
        <v>46</v>
      </c>
    </row>
    <row r="101" spans="2:18" s="1" customFormat="1" ht="18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29.25" customHeight="1">
      <c r="B102" s="32"/>
      <c r="C102" s="106" t="s">
        <v>105</v>
      </c>
      <c r="D102" s="43"/>
      <c r="E102" s="43"/>
      <c r="F102" s="43"/>
      <c r="G102" s="43"/>
      <c r="H102" s="43"/>
      <c r="I102" s="43"/>
      <c r="J102" s="43"/>
      <c r="K102" s="43"/>
      <c r="L102" s="199">
        <f>ROUND(SUM(N89+N100),2)</f>
        <v>0</v>
      </c>
      <c r="M102" s="128"/>
      <c r="N102" s="128"/>
      <c r="O102" s="128"/>
      <c r="P102" s="128"/>
      <c r="Q102" s="128"/>
      <c r="R102" s="34"/>
    </row>
    <row r="103" spans="2:18" s="1" customFormat="1" ht="6.75" customHeight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18" s="1" customFormat="1" ht="6.7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18" s="1" customFormat="1" ht="36.75" customHeight="1">
      <c r="B108" s="32"/>
      <c r="C108" s="217" t="s">
        <v>128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34"/>
    </row>
    <row r="109" spans="2:18" s="1" customFormat="1" ht="6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18" s="1" customFormat="1" ht="30" customHeight="1">
      <c r="B110" s="32"/>
      <c r="C110" s="29" t="s">
        <v>15</v>
      </c>
      <c r="D110" s="33"/>
      <c r="E110" s="33"/>
      <c r="F110" s="206" t="str">
        <f>F6</f>
        <v>Šumperk, ul. Třebízského - MŠ, komunikace</v>
      </c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33"/>
      <c r="R110" s="34"/>
    </row>
    <row r="111" spans="2:18" ht="30" customHeight="1">
      <c r="B111" s="22"/>
      <c r="C111" s="29" t="s">
        <v>108</v>
      </c>
      <c r="D111" s="23"/>
      <c r="E111" s="23"/>
      <c r="F111" s="206" t="s">
        <v>109</v>
      </c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3"/>
      <c r="R111" s="24"/>
    </row>
    <row r="112" spans="2:18" s="1" customFormat="1" ht="36.75" customHeight="1">
      <c r="B112" s="32"/>
      <c r="C112" s="66" t="s">
        <v>110</v>
      </c>
      <c r="D112" s="33"/>
      <c r="E112" s="33"/>
      <c r="F112" s="201" t="str">
        <f>F8</f>
        <v>SO 101 - Komunikace ul. Třebízského</v>
      </c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33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18" customHeight="1">
      <c r="B114" s="32"/>
      <c r="C114" s="29" t="s">
        <v>21</v>
      </c>
      <c r="D114" s="33"/>
      <c r="E114" s="33"/>
      <c r="F114" s="27" t="str">
        <f>F10</f>
        <v>Šumperk</v>
      </c>
      <c r="G114" s="33"/>
      <c r="H114" s="33"/>
      <c r="I114" s="33"/>
      <c r="J114" s="33"/>
      <c r="K114" s="29" t="s">
        <v>23</v>
      </c>
      <c r="L114" s="33"/>
      <c r="M114" s="207" t="str">
        <f>IF(O10="","",O10)</f>
        <v>18.8.2016</v>
      </c>
      <c r="N114" s="228"/>
      <c r="O114" s="228"/>
      <c r="P114" s="228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5">
      <c r="B116" s="32"/>
      <c r="C116" s="29" t="s">
        <v>27</v>
      </c>
      <c r="D116" s="33"/>
      <c r="E116" s="33"/>
      <c r="F116" s="27" t="str">
        <f>E13</f>
        <v>Město Šumperk, nám. Míru 1, Šumperk</v>
      </c>
      <c r="G116" s="33"/>
      <c r="H116" s="33"/>
      <c r="I116" s="33"/>
      <c r="J116" s="33"/>
      <c r="K116" s="29" t="s">
        <v>35</v>
      </c>
      <c r="L116" s="33"/>
      <c r="M116" s="219" t="str">
        <f>E19</f>
        <v>Cekr CZ s.r.o., Mazalova 57/2, Šumperk</v>
      </c>
      <c r="N116" s="228"/>
      <c r="O116" s="228"/>
      <c r="P116" s="228"/>
      <c r="Q116" s="228"/>
      <c r="R116" s="34"/>
    </row>
    <row r="117" spans="2:18" s="1" customFormat="1" ht="14.25" customHeight="1">
      <c r="B117" s="32"/>
      <c r="C117" s="29" t="s">
        <v>33</v>
      </c>
      <c r="D117" s="33"/>
      <c r="E117" s="33"/>
      <c r="F117" s="27" t="str">
        <f>IF(E16="","",E16)</f>
        <v> </v>
      </c>
      <c r="G117" s="33"/>
      <c r="H117" s="33"/>
      <c r="I117" s="33"/>
      <c r="J117" s="33"/>
      <c r="K117" s="29" t="s">
        <v>40</v>
      </c>
      <c r="L117" s="33"/>
      <c r="M117" s="219" t="str">
        <f>E22</f>
        <v>Sv. Čech</v>
      </c>
      <c r="N117" s="228"/>
      <c r="O117" s="228"/>
      <c r="P117" s="228"/>
      <c r="Q117" s="228"/>
      <c r="R117" s="34"/>
    </row>
    <row r="118" spans="2:18" s="1" customFormat="1" ht="9.75" customHeight="1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27" s="9" customFormat="1" ht="29.25" customHeight="1">
      <c r="B119" s="121"/>
      <c r="C119" s="122" t="s">
        <v>129</v>
      </c>
      <c r="D119" s="123" t="s">
        <v>130</v>
      </c>
      <c r="E119" s="123" t="s">
        <v>64</v>
      </c>
      <c r="F119" s="239" t="s">
        <v>131</v>
      </c>
      <c r="G119" s="240"/>
      <c r="H119" s="240"/>
      <c r="I119" s="240"/>
      <c r="J119" s="123" t="s">
        <v>132</v>
      </c>
      <c r="K119" s="123" t="s">
        <v>133</v>
      </c>
      <c r="L119" s="241" t="s">
        <v>134</v>
      </c>
      <c r="M119" s="240"/>
      <c r="N119" s="239" t="s">
        <v>115</v>
      </c>
      <c r="O119" s="240"/>
      <c r="P119" s="240"/>
      <c r="Q119" s="242"/>
      <c r="R119" s="124"/>
      <c r="T119" s="72" t="s">
        <v>135</v>
      </c>
      <c r="U119" s="73" t="s">
        <v>46</v>
      </c>
      <c r="V119" s="73" t="s">
        <v>136</v>
      </c>
      <c r="W119" s="73" t="s">
        <v>137</v>
      </c>
      <c r="X119" s="73" t="s">
        <v>138</v>
      </c>
      <c r="Y119" s="73" t="s">
        <v>139</v>
      </c>
      <c r="Z119" s="73" t="s">
        <v>140</v>
      </c>
      <c r="AA119" s="74" t="s">
        <v>141</v>
      </c>
    </row>
    <row r="120" spans="2:63" s="1" customFormat="1" ht="29.25" customHeight="1">
      <c r="B120" s="32"/>
      <c r="C120" s="76" t="s">
        <v>112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60">
        <f>BK120</f>
        <v>0</v>
      </c>
      <c r="O120" s="261"/>
      <c r="P120" s="261"/>
      <c r="Q120" s="261"/>
      <c r="R120" s="34"/>
      <c r="T120" s="75"/>
      <c r="U120" s="48"/>
      <c r="V120" s="48"/>
      <c r="W120" s="125">
        <f>W121</f>
        <v>102.94538399999999</v>
      </c>
      <c r="X120" s="48"/>
      <c r="Y120" s="125">
        <f>Y121</f>
        <v>25.75217</v>
      </c>
      <c r="Z120" s="48"/>
      <c r="AA120" s="129">
        <f>AA121</f>
        <v>30.843</v>
      </c>
      <c r="AT120" s="18" t="s">
        <v>81</v>
      </c>
      <c r="AU120" s="18" t="s">
        <v>117</v>
      </c>
      <c r="BK120" s="130">
        <f>BK121</f>
        <v>0</v>
      </c>
    </row>
    <row r="121" spans="2:63" s="10" customFormat="1" ht="36.75" customHeight="1">
      <c r="B121" s="131"/>
      <c r="C121" s="132"/>
      <c r="D121" s="133" t="s">
        <v>118</v>
      </c>
      <c r="E121" s="133"/>
      <c r="F121" s="133"/>
      <c r="G121" s="133"/>
      <c r="H121" s="133"/>
      <c r="I121" s="133"/>
      <c r="J121" s="133"/>
      <c r="K121" s="133"/>
      <c r="L121" s="133"/>
      <c r="M121" s="133"/>
      <c r="N121" s="262">
        <f>BK121</f>
        <v>0</v>
      </c>
      <c r="O121" s="236"/>
      <c r="P121" s="236"/>
      <c r="Q121" s="236"/>
      <c r="R121" s="134"/>
      <c r="T121" s="135"/>
      <c r="U121" s="132"/>
      <c r="V121" s="132"/>
      <c r="W121" s="136">
        <f>W122+W158+W171+W178+W198+W202+W248+W277</f>
        <v>102.94538399999999</v>
      </c>
      <c r="X121" s="132"/>
      <c r="Y121" s="136">
        <f>Y122+Y158+Y171+Y178+Y198+Y202+Y248+Y277</f>
        <v>25.75217</v>
      </c>
      <c r="Z121" s="132"/>
      <c r="AA121" s="137">
        <f>AA122+AA158+AA171+AA178+AA198+AA202+AA248+AA277</f>
        <v>30.843</v>
      </c>
      <c r="AR121" s="138" t="s">
        <v>20</v>
      </c>
      <c r="AT121" s="139" t="s">
        <v>81</v>
      </c>
      <c r="AU121" s="139" t="s">
        <v>82</v>
      </c>
      <c r="AY121" s="138" t="s">
        <v>142</v>
      </c>
      <c r="BK121" s="140">
        <f>BK122+BK158+BK171+BK178+BK198+BK202+BK248+BK277</f>
        <v>0</v>
      </c>
    </row>
    <row r="122" spans="2:63" s="10" customFormat="1" ht="19.5" customHeight="1">
      <c r="B122" s="131"/>
      <c r="C122" s="132"/>
      <c r="D122" s="141" t="s">
        <v>119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257">
        <f>BK122</f>
        <v>0</v>
      </c>
      <c r="O122" s="258"/>
      <c r="P122" s="258"/>
      <c r="Q122" s="258"/>
      <c r="R122" s="134"/>
      <c r="T122" s="135"/>
      <c r="U122" s="132"/>
      <c r="V122" s="132"/>
      <c r="W122" s="136">
        <f>SUM(W123:W157)</f>
        <v>36.8662</v>
      </c>
      <c r="X122" s="132"/>
      <c r="Y122" s="136">
        <f>SUM(Y123:Y157)</f>
        <v>0.0058000000000000005</v>
      </c>
      <c r="Z122" s="132"/>
      <c r="AA122" s="137">
        <f>SUM(AA123:AA157)</f>
        <v>30.843</v>
      </c>
      <c r="AR122" s="138" t="s">
        <v>20</v>
      </c>
      <c r="AT122" s="139" t="s">
        <v>81</v>
      </c>
      <c r="AU122" s="139" t="s">
        <v>20</v>
      </c>
      <c r="AY122" s="138" t="s">
        <v>142</v>
      </c>
      <c r="BK122" s="140">
        <f>SUM(BK123:BK157)</f>
        <v>0</v>
      </c>
    </row>
    <row r="123" spans="2:65" s="1" customFormat="1" ht="28.5" customHeight="1">
      <c r="B123" s="142"/>
      <c r="C123" s="143" t="s">
        <v>20</v>
      </c>
      <c r="D123" s="143" t="s">
        <v>143</v>
      </c>
      <c r="E123" s="144" t="s">
        <v>144</v>
      </c>
      <c r="F123" s="243" t="s">
        <v>145</v>
      </c>
      <c r="G123" s="244"/>
      <c r="H123" s="244"/>
      <c r="I123" s="244"/>
      <c r="J123" s="145" t="s">
        <v>146</v>
      </c>
      <c r="K123" s="146">
        <v>15</v>
      </c>
      <c r="L123" s="245"/>
      <c r="M123" s="244"/>
      <c r="N123" s="245">
        <f>ROUND(L123*K123,2)</f>
        <v>0</v>
      </c>
      <c r="O123" s="244"/>
      <c r="P123" s="244"/>
      <c r="Q123" s="244"/>
      <c r="R123" s="147"/>
      <c r="T123" s="148" t="s">
        <v>3</v>
      </c>
      <c r="U123" s="41" t="s">
        <v>47</v>
      </c>
      <c r="V123" s="149">
        <v>0.21</v>
      </c>
      <c r="W123" s="149">
        <f>V123*K123</f>
        <v>3.15</v>
      </c>
      <c r="X123" s="149">
        <v>0</v>
      </c>
      <c r="Y123" s="149">
        <f>X123*K123</f>
        <v>0</v>
      </c>
      <c r="Z123" s="149">
        <v>0.26</v>
      </c>
      <c r="AA123" s="150">
        <f>Z123*K123</f>
        <v>3.9000000000000004</v>
      </c>
      <c r="AR123" s="18" t="s">
        <v>147</v>
      </c>
      <c r="AT123" s="18" t="s">
        <v>143</v>
      </c>
      <c r="AU123" s="18" t="s">
        <v>91</v>
      </c>
      <c r="AY123" s="18" t="s">
        <v>142</v>
      </c>
      <c r="BE123" s="151">
        <f>IF(U123="základní",N123,0)</f>
        <v>0</v>
      </c>
      <c r="BF123" s="151">
        <f>IF(U123="snížená",N123,0)</f>
        <v>0</v>
      </c>
      <c r="BG123" s="151">
        <f>IF(U123="zákl. přenesená",N123,0)</f>
        <v>0</v>
      </c>
      <c r="BH123" s="151">
        <f>IF(U123="sníž. přenesená",N123,0)</f>
        <v>0</v>
      </c>
      <c r="BI123" s="151">
        <f>IF(U123="nulová",N123,0)</f>
        <v>0</v>
      </c>
      <c r="BJ123" s="18" t="s">
        <v>20</v>
      </c>
      <c r="BK123" s="151">
        <f>ROUND(L123*K123,2)</f>
        <v>0</v>
      </c>
      <c r="BL123" s="18" t="s">
        <v>147</v>
      </c>
      <c r="BM123" s="18" t="s">
        <v>148</v>
      </c>
    </row>
    <row r="124" spans="2:51" s="11" customFormat="1" ht="20.25" customHeight="1">
      <c r="B124" s="152"/>
      <c r="C124" s="153"/>
      <c r="D124" s="153"/>
      <c r="E124" s="154" t="s">
        <v>3</v>
      </c>
      <c r="F124" s="246" t="s">
        <v>149</v>
      </c>
      <c r="G124" s="247"/>
      <c r="H124" s="247"/>
      <c r="I124" s="247"/>
      <c r="J124" s="153"/>
      <c r="K124" s="154" t="s">
        <v>3</v>
      </c>
      <c r="L124" s="153"/>
      <c r="M124" s="153"/>
      <c r="N124" s="153"/>
      <c r="O124" s="153"/>
      <c r="P124" s="153"/>
      <c r="Q124" s="153"/>
      <c r="R124" s="155"/>
      <c r="T124" s="156"/>
      <c r="U124" s="153"/>
      <c r="V124" s="153"/>
      <c r="W124" s="153"/>
      <c r="X124" s="153"/>
      <c r="Y124" s="153"/>
      <c r="Z124" s="153"/>
      <c r="AA124" s="157"/>
      <c r="AT124" s="158" t="s">
        <v>150</v>
      </c>
      <c r="AU124" s="158" t="s">
        <v>91</v>
      </c>
      <c r="AV124" s="11" t="s">
        <v>20</v>
      </c>
      <c r="AW124" s="11" t="s">
        <v>39</v>
      </c>
      <c r="AX124" s="11" t="s">
        <v>82</v>
      </c>
      <c r="AY124" s="158" t="s">
        <v>142</v>
      </c>
    </row>
    <row r="125" spans="2:51" s="12" customFormat="1" ht="20.25" customHeight="1">
      <c r="B125" s="159"/>
      <c r="C125" s="161"/>
      <c r="D125" s="161"/>
      <c r="E125" s="162" t="s">
        <v>3</v>
      </c>
      <c r="F125" s="248" t="s">
        <v>9</v>
      </c>
      <c r="G125" s="249"/>
      <c r="H125" s="249"/>
      <c r="I125" s="249"/>
      <c r="J125" s="161"/>
      <c r="K125" s="163">
        <v>15</v>
      </c>
      <c r="L125" s="161"/>
      <c r="M125" s="161"/>
      <c r="N125" s="161"/>
      <c r="O125" s="161"/>
      <c r="P125" s="161"/>
      <c r="Q125" s="161"/>
      <c r="R125" s="164"/>
      <c r="T125" s="165"/>
      <c r="U125" s="161"/>
      <c r="V125" s="161"/>
      <c r="W125" s="161"/>
      <c r="X125" s="161"/>
      <c r="Y125" s="161"/>
      <c r="Z125" s="161"/>
      <c r="AA125" s="166"/>
      <c r="AT125" s="167" t="s">
        <v>150</v>
      </c>
      <c r="AU125" s="167" t="s">
        <v>91</v>
      </c>
      <c r="AV125" s="12" t="s">
        <v>91</v>
      </c>
      <c r="AW125" s="12" t="s">
        <v>39</v>
      </c>
      <c r="AX125" s="12" t="s">
        <v>82</v>
      </c>
      <c r="AY125" s="167" t="s">
        <v>142</v>
      </c>
    </row>
    <row r="126" spans="2:51" s="13" customFormat="1" ht="20.25" customHeight="1">
      <c r="B126" s="168"/>
      <c r="C126" s="169"/>
      <c r="D126" s="169"/>
      <c r="E126" s="170" t="s">
        <v>3</v>
      </c>
      <c r="F126" s="250" t="s">
        <v>151</v>
      </c>
      <c r="G126" s="251"/>
      <c r="H126" s="251"/>
      <c r="I126" s="251"/>
      <c r="J126" s="169"/>
      <c r="K126" s="171">
        <v>15</v>
      </c>
      <c r="L126" s="169"/>
      <c r="M126" s="169"/>
      <c r="N126" s="169"/>
      <c r="O126" s="169"/>
      <c r="P126" s="169"/>
      <c r="Q126" s="169"/>
      <c r="R126" s="172"/>
      <c r="T126" s="173"/>
      <c r="U126" s="169"/>
      <c r="V126" s="169"/>
      <c r="W126" s="169"/>
      <c r="X126" s="169"/>
      <c r="Y126" s="169"/>
      <c r="Z126" s="169"/>
      <c r="AA126" s="174"/>
      <c r="AT126" s="175" t="s">
        <v>150</v>
      </c>
      <c r="AU126" s="175" t="s">
        <v>91</v>
      </c>
      <c r="AV126" s="13" t="s">
        <v>147</v>
      </c>
      <c r="AW126" s="13" t="s">
        <v>39</v>
      </c>
      <c r="AX126" s="13" t="s">
        <v>20</v>
      </c>
      <c r="AY126" s="175" t="s">
        <v>142</v>
      </c>
    </row>
    <row r="127" spans="2:65" s="1" customFormat="1" ht="28.5" customHeight="1">
      <c r="B127" s="142"/>
      <c r="C127" s="143" t="s">
        <v>91</v>
      </c>
      <c r="D127" s="143" t="s">
        <v>143</v>
      </c>
      <c r="E127" s="144" t="s">
        <v>152</v>
      </c>
      <c r="F127" s="243" t="s">
        <v>153</v>
      </c>
      <c r="G127" s="244"/>
      <c r="H127" s="244"/>
      <c r="I127" s="244"/>
      <c r="J127" s="145" t="s">
        <v>146</v>
      </c>
      <c r="K127" s="146">
        <v>116</v>
      </c>
      <c r="L127" s="245"/>
      <c r="M127" s="244"/>
      <c r="N127" s="245">
        <f>ROUND(L127*K127,2)</f>
        <v>0</v>
      </c>
      <c r="O127" s="244"/>
      <c r="P127" s="244"/>
      <c r="Q127" s="244"/>
      <c r="R127" s="147"/>
      <c r="T127" s="148" t="s">
        <v>3</v>
      </c>
      <c r="U127" s="41" t="s">
        <v>47</v>
      </c>
      <c r="V127" s="149">
        <v>0.028</v>
      </c>
      <c r="W127" s="149">
        <f>V127*K127</f>
        <v>3.248</v>
      </c>
      <c r="X127" s="149">
        <v>5E-05</v>
      </c>
      <c r="Y127" s="149">
        <f>X127*K127</f>
        <v>0.0058000000000000005</v>
      </c>
      <c r="Z127" s="149">
        <v>0.128</v>
      </c>
      <c r="AA127" s="150">
        <f>Z127*K127</f>
        <v>14.848</v>
      </c>
      <c r="AR127" s="18" t="s">
        <v>147</v>
      </c>
      <c r="AT127" s="18" t="s">
        <v>143</v>
      </c>
      <c r="AU127" s="18" t="s">
        <v>91</v>
      </c>
      <c r="AY127" s="18" t="s">
        <v>142</v>
      </c>
      <c r="BE127" s="151">
        <f>IF(U127="základní",N127,0)</f>
        <v>0</v>
      </c>
      <c r="BF127" s="151">
        <f>IF(U127="snížená",N127,0)</f>
        <v>0</v>
      </c>
      <c r="BG127" s="151">
        <f>IF(U127="zákl. přenesená",N127,0)</f>
        <v>0</v>
      </c>
      <c r="BH127" s="151">
        <f>IF(U127="sníž. přenesená",N127,0)</f>
        <v>0</v>
      </c>
      <c r="BI127" s="151">
        <f>IF(U127="nulová",N127,0)</f>
        <v>0</v>
      </c>
      <c r="BJ127" s="18" t="s">
        <v>20</v>
      </c>
      <c r="BK127" s="151">
        <f>ROUND(L127*K127,2)</f>
        <v>0</v>
      </c>
      <c r="BL127" s="18" t="s">
        <v>147</v>
      </c>
      <c r="BM127" s="18" t="s">
        <v>154</v>
      </c>
    </row>
    <row r="128" spans="2:51" s="11" customFormat="1" ht="20.25" customHeight="1">
      <c r="B128" s="152"/>
      <c r="C128" s="153"/>
      <c r="D128" s="153"/>
      <c r="E128" s="154" t="s">
        <v>3</v>
      </c>
      <c r="F128" s="246" t="s">
        <v>155</v>
      </c>
      <c r="G128" s="247"/>
      <c r="H128" s="247"/>
      <c r="I128" s="247"/>
      <c r="J128" s="153"/>
      <c r="K128" s="154" t="s">
        <v>3</v>
      </c>
      <c r="L128" s="153"/>
      <c r="M128" s="153"/>
      <c r="N128" s="153"/>
      <c r="O128" s="153"/>
      <c r="P128" s="153"/>
      <c r="Q128" s="153"/>
      <c r="R128" s="155"/>
      <c r="T128" s="156"/>
      <c r="U128" s="153"/>
      <c r="V128" s="153"/>
      <c r="W128" s="153"/>
      <c r="X128" s="153"/>
      <c r="Y128" s="153"/>
      <c r="Z128" s="153"/>
      <c r="AA128" s="157"/>
      <c r="AT128" s="158" t="s">
        <v>150</v>
      </c>
      <c r="AU128" s="158" t="s">
        <v>91</v>
      </c>
      <c r="AV128" s="11" t="s">
        <v>20</v>
      </c>
      <c r="AW128" s="11" t="s">
        <v>39</v>
      </c>
      <c r="AX128" s="11" t="s">
        <v>82</v>
      </c>
      <c r="AY128" s="158" t="s">
        <v>142</v>
      </c>
    </row>
    <row r="129" spans="2:51" s="12" customFormat="1" ht="20.25" customHeight="1">
      <c r="B129" s="159"/>
      <c r="C129" s="161"/>
      <c r="D129" s="161"/>
      <c r="E129" s="162" t="s">
        <v>3</v>
      </c>
      <c r="F129" s="248" t="s">
        <v>156</v>
      </c>
      <c r="G129" s="249"/>
      <c r="H129" s="249"/>
      <c r="I129" s="249"/>
      <c r="J129" s="161"/>
      <c r="K129" s="163">
        <v>116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150</v>
      </c>
      <c r="AU129" s="167" t="s">
        <v>91</v>
      </c>
      <c r="AV129" s="12" t="s">
        <v>91</v>
      </c>
      <c r="AW129" s="12" t="s">
        <v>39</v>
      </c>
      <c r="AX129" s="12" t="s">
        <v>82</v>
      </c>
      <c r="AY129" s="167" t="s">
        <v>142</v>
      </c>
    </row>
    <row r="130" spans="2:51" s="13" customFormat="1" ht="20.25" customHeight="1">
      <c r="B130" s="168"/>
      <c r="C130" s="169"/>
      <c r="D130" s="169"/>
      <c r="E130" s="170" t="s">
        <v>3</v>
      </c>
      <c r="F130" s="250" t="s">
        <v>151</v>
      </c>
      <c r="G130" s="251"/>
      <c r="H130" s="251"/>
      <c r="I130" s="251"/>
      <c r="J130" s="169"/>
      <c r="K130" s="171">
        <v>116</v>
      </c>
      <c r="L130" s="169"/>
      <c r="M130" s="169"/>
      <c r="N130" s="169"/>
      <c r="O130" s="169"/>
      <c r="P130" s="169"/>
      <c r="Q130" s="169"/>
      <c r="R130" s="172"/>
      <c r="T130" s="173"/>
      <c r="U130" s="169"/>
      <c r="V130" s="169"/>
      <c r="W130" s="169"/>
      <c r="X130" s="169"/>
      <c r="Y130" s="169"/>
      <c r="Z130" s="169"/>
      <c r="AA130" s="174"/>
      <c r="AT130" s="175" t="s">
        <v>150</v>
      </c>
      <c r="AU130" s="175" t="s">
        <v>91</v>
      </c>
      <c r="AV130" s="13" t="s">
        <v>147</v>
      </c>
      <c r="AW130" s="13" t="s">
        <v>39</v>
      </c>
      <c r="AX130" s="13" t="s">
        <v>20</v>
      </c>
      <c r="AY130" s="175" t="s">
        <v>142</v>
      </c>
    </row>
    <row r="131" spans="2:65" s="1" customFormat="1" ht="20.25" customHeight="1">
      <c r="B131" s="142"/>
      <c r="C131" s="143" t="s">
        <v>157</v>
      </c>
      <c r="D131" s="143" t="s">
        <v>143</v>
      </c>
      <c r="E131" s="144" t="s">
        <v>158</v>
      </c>
      <c r="F131" s="243" t="s">
        <v>159</v>
      </c>
      <c r="G131" s="244"/>
      <c r="H131" s="244"/>
      <c r="I131" s="244"/>
      <c r="J131" s="145" t="s">
        <v>160</v>
      </c>
      <c r="K131" s="146">
        <v>59</v>
      </c>
      <c r="L131" s="245"/>
      <c r="M131" s="244"/>
      <c r="N131" s="245">
        <f>ROUND(L131*K131,2)</f>
        <v>0</v>
      </c>
      <c r="O131" s="244"/>
      <c r="P131" s="244"/>
      <c r="Q131" s="244"/>
      <c r="R131" s="147"/>
      <c r="T131" s="148" t="s">
        <v>3</v>
      </c>
      <c r="U131" s="41" t="s">
        <v>47</v>
      </c>
      <c r="V131" s="149">
        <v>0.133</v>
      </c>
      <c r="W131" s="149">
        <f>V131*K131</f>
        <v>7.847</v>
      </c>
      <c r="X131" s="149">
        <v>0</v>
      </c>
      <c r="Y131" s="149">
        <f>X131*K131</f>
        <v>0</v>
      </c>
      <c r="Z131" s="149">
        <v>0.205</v>
      </c>
      <c r="AA131" s="150">
        <f>Z131*K131</f>
        <v>12.094999999999999</v>
      </c>
      <c r="AR131" s="18" t="s">
        <v>147</v>
      </c>
      <c r="AT131" s="18" t="s">
        <v>143</v>
      </c>
      <c r="AU131" s="18" t="s">
        <v>91</v>
      </c>
      <c r="AY131" s="18" t="s">
        <v>142</v>
      </c>
      <c r="BE131" s="151">
        <f>IF(U131="základní",N131,0)</f>
        <v>0</v>
      </c>
      <c r="BF131" s="151">
        <f>IF(U131="snížená",N131,0)</f>
        <v>0</v>
      </c>
      <c r="BG131" s="151">
        <f>IF(U131="zákl. přenesená",N131,0)</f>
        <v>0</v>
      </c>
      <c r="BH131" s="151">
        <f>IF(U131="sníž. přenesená",N131,0)</f>
        <v>0</v>
      </c>
      <c r="BI131" s="151">
        <f>IF(U131="nulová",N131,0)</f>
        <v>0</v>
      </c>
      <c r="BJ131" s="18" t="s">
        <v>20</v>
      </c>
      <c r="BK131" s="151">
        <f>ROUND(L131*K131,2)</f>
        <v>0</v>
      </c>
      <c r="BL131" s="18" t="s">
        <v>147</v>
      </c>
      <c r="BM131" s="18" t="s">
        <v>161</v>
      </c>
    </row>
    <row r="132" spans="2:51" s="11" customFormat="1" ht="20.25" customHeight="1">
      <c r="B132" s="152"/>
      <c r="C132" s="153"/>
      <c r="D132" s="153"/>
      <c r="E132" s="154" t="s">
        <v>3</v>
      </c>
      <c r="F132" s="246" t="s">
        <v>162</v>
      </c>
      <c r="G132" s="247"/>
      <c r="H132" s="247"/>
      <c r="I132" s="247"/>
      <c r="J132" s="153"/>
      <c r="K132" s="154" t="s">
        <v>3</v>
      </c>
      <c r="L132" s="153"/>
      <c r="M132" s="153"/>
      <c r="N132" s="153"/>
      <c r="O132" s="153"/>
      <c r="P132" s="153"/>
      <c r="Q132" s="153"/>
      <c r="R132" s="155"/>
      <c r="T132" s="156"/>
      <c r="U132" s="153"/>
      <c r="V132" s="153"/>
      <c r="W132" s="153"/>
      <c r="X132" s="153"/>
      <c r="Y132" s="153"/>
      <c r="Z132" s="153"/>
      <c r="AA132" s="157"/>
      <c r="AT132" s="158" t="s">
        <v>150</v>
      </c>
      <c r="AU132" s="158" t="s">
        <v>91</v>
      </c>
      <c r="AV132" s="11" t="s">
        <v>20</v>
      </c>
      <c r="AW132" s="11" t="s">
        <v>39</v>
      </c>
      <c r="AX132" s="11" t="s">
        <v>82</v>
      </c>
      <c r="AY132" s="158" t="s">
        <v>142</v>
      </c>
    </row>
    <row r="133" spans="2:51" s="12" customFormat="1" ht="20.25" customHeight="1">
      <c r="B133" s="159"/>
      <c r="C133" s="161"/>
      <c r="D133" s="161"/>
      <c r="E133" s="162" t="s">
        <v>3</v>
      </c>
      <c r="F133" s="248" t="s">
        <v>163</v>
      </c>
      <c r="G133" s="249"/>
      <c r="H133" s="249"/>
      <c r="I133" s="249"/>
      <c r="J133" s="161"/>
      <c r="K133" s="163">
        <v>59</v>
      </c>
      <c r="L133" s="161"/>
      <c r="M133" s="161"/>
      <c r="N133" s="161"/>
      <c r="O133" s="161"/>
      <c r="P133" s="161"/>
      <c r="Q133" s="161"/>
      <c r="R133" s="164"/>
      <c r="T133" s="165"/>
      <c r="U133" s="161"/>
      <c r="V133" s="161"/>
      <c r="W133" s="161"/>
      <c r="X133" s="161"/>
      <c r="Y133" s="161"/>
      <c r="Z133" s="161"/>
      <c r="AA133" s="166"/>
      <c r="AT133" s="167" t="s">
        <v>150</v>
      </c>
      <c r="AU133" s="167" t="s">
        <v>91</v>
      </c>
      <c r="AV133" s="12" t="s">
        <v>91</v>
      </c>
      <c r="AW133" s="12" t="s">
        <v>39</v>
      </c>
      <c r="AX133" s="12" t="s">
        <v>82</v>
      </c>
      <c r="AY133" s="167" t="s">
        <v>142</v>
      </c>
    </row>
    <row r="134" spans="2:51" s="13" customFormat="1" ht="20.25" customHeight="1">
      <c r="B134" s="168"/>
      <c r="C134" s="169"/>
      <c r="D134" s="169"/>
      <c r="E134" s="170" t="s">
        <v>3</v>
      </c>
      <c r="F134" s="250" t="s">
        <v>151</v>
      </c>
      <c r="G134" s="251"/>
      <c r="H134" s="251"/>
      <c r="I134" s="251"/>
      <c r="J134" s="169"/>
      <c r="K134" s="171">
        <v>59</v>
      </c>
      <c r="L134" s="169"/>
      <c r="M134" s="169"/>
      <c r="N134" s="169"/>
      <c r="O134" s="169"/>
      <c r="P134" s="169"/>
      <c r="Q134" s="169"/>
      <c r="R134" s="172"/>
      <c r="T134" s="173"/>
      <c r="U134" s="169"/>
      <c r="V134" s="169"/>
      <c r="W134" s="169"/>
      <c r="X134" s="169"/>
      <c r="Y134" s="169"/>
      <c r="Z134" s="169"/>
      <c r="AA134" s="174"/>
      <c r="AT134" s="175" t="s">
        <v>150</v>
      </c>
      <c r="AU134" s="175" t="s">
        <v>91</v>
      </c>
      <c r="AV134" s="13" t="s">
        <v>147</v>
      </c>
      <c r="AW134" s="13" t="s">
        <v>39</v>
      </c>
      <c r="AX134" s="13" t="s">
        <v>20</v>
      </c>
      <c r="AY134" s="175" t="s">
        <v>142</v>
      </c>
    </row>
    <row r="135" spans="2:65" s="1" customFormat="1" ht="28.5" customHeight="1">
      <c r="B135" s="142"/>
      <c r="C135" s="143" t="s">
        <v>147</v>
      </c>
      <c r="D135" s="143" t="s">
        <v>143</v>
      </c>
      <c r="E135" s="144" t="s">
        <v>164</v>
      </c>
      <c r="F135" s="243" t="s">
        <v>165</v>
      </c>
      <c r="G135" s="244"/>
      <c r="H135" s="244"/>
      <c r="I135" s="244"/>
      <c r="J135" s="145" t="s">
        <v>166</v>
      </c>
      <c r="K135" s="146">
        <v>7.2</v>
      </c>
      <c r="L135" s="245"/>
      <c r="M135" s="244"/>
      <c r="N135" s="245">
        <f>ROUND(L135*K135,2)</f>
        <v>0</v>
      </c>
      <c r="O135" s="244"/>
      <c r="P135" s="244"/>
      <c r="Q135" s="244"/>
      <c r="R135" s="147"/>
      <c r="T135" s="148" t="s">
        <v>3</v>
      </c>
      <c r="U135" s="41" t="s">
        <v>47</v>
      </c>
      <c r="V135" s="149">
        <v>2.32</v>
      </c>
      <c r="W135" s="149">
        <f>V135*K135</f>
        <v>16.704</v>
      </c>
      <c r="X135" s="149">
        <v>0</v>
      </c>
      <c r="Y135" s="149">
        <f>X135*K135</f>
        <v>0</v>
      </c>
      <c r="Z135" s="149">
        <v>0</v>
      </c>
      <c r="AA135" s="150">
        <f>Z135*K135</f>
        <v>0</v>
      </c>
      <c r="AR135" s="18" t="s">
        <v>147</v>
      </c>
      <c r="AT135" s="18" t="s">
        <v>143</v>
      </c>
      <c r="AU135" s="18" t="s">
        <v>91</v>
      </c>
      <c r="AY135" s="18" t="s">
        <v>142</v>
      </c>
      <c r="BE135" s="151">
        <f>IF(U135="základní",N135,0)</f>
        <v>0</v>
      </c>
      <c r="BF135" s="151">
        <f>IF(U135="snížená",N135,0)</f>
        <v>0</v>
      </c>
      <c r="BG135" s="151">
        <f>IF(U135="zákl. přenesená",N135,0)</f>
        <v>0</v>
      </c>
      <c r="BH135" s="151">
        <f>IF(U135="sníž. přenesená",N135,0)</f>
        <v>0</v>
      </c>
      <c r="BI135" s="151">
        <f>IF(U135="nulová",N135,0)</f>
        <v>0</v>
      </c>
      <c r="BJ135" s="18" t="s">
        <v>20</v>
      </c>
      <c r="BK135" s="151">
        <f>ROUND(L135*K135,2)</f>
        <v>0</v>
      </c>
      <c r="BL135" s="18" t="s">
        <v>147</v>
      </c>
      <c r="BM135" s="18" t="s">
        <v>167</v>
      </c>
    </row>
    <row r="136" spans="2:51" s="11" customFormat="1" ht="20.25" customHeight="1">
      <c r="B136" s="152"/>
      <c r="C136" s="153"/>
      <c r="D136" s="153"/>
      <c r="E136" s="154" t="s">
        <v>3</v>
      </c>
      <c r="F136" s="246" t="s">
        <v>168</v>
      </c>
      <c r="G136" s="247"/>
      <c r="H136" s="247"/>
      <c r="I136" s="247"/>
      <c r="J136" s="153"/>
      <c r="K136" s="154" t="s">
        <v>3</v>
      </c>
      <c r="L136" s="153"/>
      <c r="M136" s="153"/>
      <c r="N136" s="153"/>
      <c r="O136" s="153"/>
      <c r="P136" s="153"/>
      <c r="Q136" s="153"/>
      <c r="R136" s="155"/>
      <c r="T136" s="156"/>
      <c r="U136" s="153"/>
      <c r="V136" s="153"/>
      <c r="W136" s="153"/>
      <c r="X136" s="153"/>
      <c r="Y136" s="153"/>
      <c r="Z136" s="153"/>
      <c r="AA136" s="157"/>
      <c r="AT136" s="158" t="s">
        <v>150</v>
      </c>
      <c r="AU136" s="158" t="s">
        <v>91</v>
      </c>
      <c r="AV136" s="11" t="s">
        <v>20</v>
      </c>
      <c r="AW136" s="11" t="s">
        <v>39</v>
      </c>
      <c r="AX136" s="11" t="s">
        <v>82</v>
      </c>
      <c r="AY136" s="158" t="s">
        <v>142</v>
      </c>
    </row>
    <row r="137" spans="2:51" s="12" customFormat="1" ht="20.25" customHeight="1">
      <c r="B137" s="159"/>
      <c r="C137" s="161"/>
      <c r="D137" s="161"/>
      <c r="E137" s="162" t="s">
        <v>3</v>
      </c>
      <c r="F137" s="248" t="s">
        <v>169</v>
      </c>
      <c r="G137" s="249"/>
      <c r="H137" s="249"/>
      <c r="I137" s="249"/>
      <c r="J137" s="161"/>
      <c r="K137" s="163">
        <v>7.2</v>
      </c>
      <c r="L137" s="161"/>
      <c r="M137" s="161"/>
      <c r="N137" s="161"/>
      <c r="O137" s="161"/>
      <c r="P137" s="161"/>
      <c r="Q137" s="161"/>
      <c r="R137" s="164"/>
      <c r="T137" s="165"/>
      <c r="U137" s="161"/>
      <c r="V137" s="161"/>
      <c r="W137" s="161"/>
      <c r="X137" s="161"/>
      <c r="Y137" s="161"/>
      <c r="Z137" s="161"/>
      <c r="AA137" s="166"/>
      <c r="AT137" s="167" t="s">
        <v>150</v>
      </c>
      <c r="AU137" s="167" t="s">
        <v>91</v>
      </c>
      <c r="AV137" s="12" t="s">
        <v>91</v>
      </c>
      <c r="AW137" s="12" t="s">
        <v>39</v>
      </c>
      <c r="AX137" s="12" t="s">
        <v>82</v>
      </c>
      <c r="AY137" s="167" t="s">
        <v>142</v>
      </c>
    </row>
    <row r="138" spans="2:51" s="13" customFormat="1" ht="20.25" customHeight="1">
      <c r="B138" s="168"/>
      <c r="C138" s="169"/>
      <c r="D138" s="169"/>
      <c r="E138" s="170" t="s">
        <v>3</v>
      </c>
      <c r="F138" s="250" t="s">
        <v>151</v>
      </c>
      <c r="G138" s="251"/>
      <c r="H138" s="251"/>
      <c r="I138" s="251"/>
      <c r="J138" s="169"/>
      <c r="K138" s="171">
        <v>7.2</v>
      </c>
      <c r="L138" s="169"/>
      <c r="M138" s="169"/>
      <c r="N138" s="169"/>
      <c r="O138" s="169"/>
      <c r="P138" s="169"/>
      <c r="Q138" s="169"/>
      <c r="R138" s="172"/>
      <c r="T138" s="173"/>
      <c r="U138" s="169"/>
      <c r="V138" s="169"/>
      <c r="W138" s="169"/>
      <c r="X138" s="169"/>
      <c r="Y138" s="169"/>
      <c r="Z138" s="169"/>
      <c r="AA138" s="174"/>
      <c r="AT138" s="175" t="s">
        <v>150</v>
      </c>
      <c r="AU138" s="175" t="s">
        <v>91</v>
      </c>
      <c r="AV138" s="13" t="s">
        <v>147</v>
      </c>
      <c r="AW138" s="13" t="s">
        <v>39</v>
      </c>
      <c r="AX138" s="13" t="s">
        <v>20</v>
      </c>
      <c r="AY138" s="175" t="s">
        <v>142</v>
      </c>
    </row>
    <row r="139" spans="2:65" s="1" customFormat="1" ht="28.5" customHeight="1">
      <c r="B139" s="142"/>
      <c r="C139" s="143" t="s">
        <v>170</v>
      </c>
      <c r="D139" s="143" t="s">
        <v>143</v>
      </c>
      <c r="E139" s="144" t="s">
        <v>171</v>
      </c>
      <c r="F139" s="243" t="s">
        <v>172</v>
      </c>
      <c r="G139" s="244"/>
      <c r="H139" s="244"/>
      <c r="I139" s="244"/>
      <c r="J139" s="145" t="s">
        <v>166</v>
      </c>
      <c r="K139" s="146">
        <v>3.6</v>
      </c>
      <c r="L139" s="245"/>
      <c r="M139" s="244"/>
      <c r="N139" s="245">
        <f>ROUND(L139*K139,2)</f>
        <v>0</v>
      </c>
      <c r="O139" s="244"/>
      <c r="P139" s="244"/>
      <c r="Q139" s="244"/>
      <c r="R139" s="147"/>
      <c r="T139" s="148" t="s">
        <v>3</v>
      </c>
      <c r="U139" s="41" t="s">
        <v>47</v>
      </c>
      <c r="V139" s="149">
        <v>0.654</v>
      </c>
      <c r="W139" s="149">
        <f>V139*K139</f>
        <v>2.3544</v>
      </c>
      <c r="X139" s="149">
        <v>0</v>
      </c>
      <c r="Y139" s="149">
        <f>X139*K139</f>
        <v>0</v>
      </c>
      <c r="Z139" s="149">
        <v>0</v>
      </c>
      <c r="AA139" s="150">
        <f>Z139*K139</f>
        <v>0</v>
      </c>
      <c r="AR139" s="18" t="s">
        <v>147</v>
      </c>
      <c r="AT139" s="18" t="s">
        <v>143</v>
      </c>
      <c r="AU139" s="18" t="s">
        <v>91</v>
      </c>
      <c r="AY139" s="18" t="s">
        <v>142</v>
      </c>
      <c r="BE139" s="151">
        <f>IF(U139="základní",N139,0)</f>
        <v>0</v>
      </c>
      <c r="BF139" s="151">
        <f>IF(U139="snížená",N139,0)</f>
        <v>0</v>
      </c>
      <c r="BG139" s="151">
        <f>IF(U139="zákl. přenesená",N139,0)</f>
        <v>0</v>
      </c>
      <c r="BH139" s="151">
        <f>IF(U139="sníž. přenesená",N139,0)</f>
        <v>0</v>
      </c>
      <c r="BI139" s="151">
        <f>IF(U139="nulová",N139,0)</f>
        <v>0</v>
      </c>
      <c r="BJ139" s="18" t="s">
        <v>20</v>
      </c>
      <c r="BK139" s="151">
        <f>ROUND(L139*K139,2)</f>
        <v>0</v>
      </c>
      <c r="BL139" s="18" t="s">
        <v>147</v>
      </c>
      <c r="BM139" s="18" t="s">
        <v>173</v>
      </c>
    </row>
    <row r="140" spans="2:51" s="12" customFormat="1" ht="20.25" customHeight="1">
      <c r="B140" s="159"/>
      <c r="C140" s="161"/>
      <c r="D140" s="161"/>
      <c r="E140" s="162" t="s">
        <v>3</v>
      </c>
      <c r="F140" s="252" t="s">
        <v>174</v>
      </c>
      <c r="G140" s="249"/>
      <c r="H140" s="249"/>
      <c r="I140" s="249"/>
      <c r="J140" s="161"/>
      <c r="K140" s="163">
        <v>3.6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150</v>
      </c>
      <c r="AU140" s="167" t="s">
        <v>91</v>
      </c>
      <c r="AV140" s="12" t="s">
        <v>91</v>
      </c>
      <c r="AW140" s="12" t="s">
        <v>39</v>
      </c>
      <c r="AX140" s="12" t="s">
        <v>82</v>
      </c>
      <c r="AY140" s="167" t="s">
        <v>142</v>
      </c>
    </row>
    <row r="141" spans="2:51" s="13" customFormat="1" ht="20.25" customHeight="1">
      <c r="B141" s="168"/>
      <c r="C141" s="169"/>
      <c r="D141" s="169"/>
      <c r="E141" s="170" t="s">
        <v>3</v>
      </c>
      <c r="F141" s="250" t="s">
        <v>151</v>
      </c>
      <c r="G141" s="251"/>
      <c r="H141" s="251"/>
      <c r="I141" s="251"/>
      <c r="J141" s="169"/>
      <c r="K141" s="171">
        <v>3.6</v>
      </c>
      <c r="L141" s="169"/>
      <c r="M141" s="169"/>
      <c r="N141" s="169"/>
      <c r="O141" s="169"/>
      <c r="P141" s="169"/>
      <c r="Q141" s="169"/>
      <c r="R141" s="172"/>
      <c r="T141" s="173"/>
      <c r="U141" s="169"/>
      <c r="V141" s="169"/>
      <c r="W141" s="169"/>
      <c r="X141" s="169"/>
      <c r="Y141" s="169"/>
      <c r="Z141" s="169"/>
      <c r="AA141" s="174"/>
      <c r="AT141" s="175" t="s">
        <v>150</v>
      </c>
      <c r="AU141" s="175" t="s">
        <v>91</v>
      </c>
      <c r="AV141" s="13" t="s">
        <v>147</v>
      </c>
      <c r="AW141" s="13" t="s">
        <v>39</v>
      </c>
      <c r="AX141" s="13" t="s">
        <v>20</v>
      </c>
      <c r="AY141" s="175" t="s">
        <v>142</v>
      </c>
    </row>
    <row r="142" spans="2:65" s="1" customFormat="1" ht="28.5" customHeight="1">
      <c r="B142" s="142"/>
      <c r="C142" s="143" t="s">
        <v>175</v>
      </c>
      <c r="D142" s="143" t="s">
        <v>143</v>
      </c>
      <c r="E142" s="144" t="s">
        <v>176</v>
      </c>
      <c r="F142" s="243" t="s">
        <v>177</v>
      </c>
      <c r="G142" s="244"/>
      <c r="H142" s="244"/>
      <c r="I142" s="244"/>
      <c r="J142" s="145" t="s">
        <v>166</v>
      </c>
      <c r="K142" s="146">
        <v>2.2</v>
      </c>
      <c r="L142" s="245"/>
      <c r="M142" s="244"/>
      <c r="N142" s="245">
        <f>ROUND(L142*K142,2)</f>
        <v>0</v>
      </c>
      <c r="O142" s="244"/>
      <c r="P142" s="244"/>
      <c r="Q142" s="244"/>
      <c r="R142" s="147"/>
      <c r="T142" s="148" t="s">
        <v>3</v>
      </c>
      <c r="U142" s="41" t="s">
        <v>47</v>
      </c>
      <c r="V142" s="149">
        <v>0.074</v>
      </c>
      <c r="W142" s="149">
        <f>V142*K142</f>
        <v>0.1628</v>
      </c>
      <c r="X142" s="149">
        <v>0</v>
      </c>
      <c r="Y142" s="149">
        <f>X142*K142</f>
        <v>0</v>
      </c>
      <c r="Z142" s="149">
        <v>0</v>
      </c>
      <c r="AA142" s="150">
        <f>Z142*K142</f>
        <v>0</v>
      </c>
      <c r="AR142" s="18" t="s">
        <v>147</v>
      </c>
      <c r="AT142" s="18" t="s">
        <v>143</v>
      </c>
      <c r="AU142" s="18" t="s">
        <v>91</v>
      </c>
      <c r="AY142" s="18" t="s">
        <v>142</v>
      </c>
      <c r="BE142" s="151">
        <f>IF(U142="základní",N142,0)</f>
        <v>0</v>
      </c>
      <c r="BF142" s="151">
        <f>IF(U142="snížená",N142,0)</f>
        <v>0</v>
      </c>
      <c r="BG142" s="151">
        <f>IF(U142="zákl. přenesená",N142,0)</f>
        <v>0</v>
      </c>
      <c r="BH142" s="151">
        <f>IF(U142="sníž. přenesená",N142,0)</f>
        <v>0</v>
      </c>
      <c r="BI142" s="151">
        <f>IF(U142="nulová",N142,0)</f>
        <v>0</v>
      </c>
      <c r="BJ142" s="18" t="s">
        <v>20</v>
      </c>
      <c r="BK142" s="151">
        <f>ROUND(L142*K142,2)</f>
        <v>0</v>
      </c>
      <c r="BL142" s="18" t="s">
        <v>147</v>
      </c>
      <c r="BM142" s="18" t="s">
        <v>178</v>
      </c>
    </row>
    <row r="143" spans="2:51" s="11" customFormat="1" ht="20.25" customHeight="1">
      <c r="B143" s="152"/>
      <c r="C143" s="153"/>
      <c r="D143" s="153"/>
      <c r="E143" s="154" t="s">
        <v>3</v>
      </c>
      <c r="F143" s="246" t="s">
        <v>179</v>
      </c>
      <c r="G143" s="247"/>
      <c r="H143" s="247"/>
      <c r="I143" s="247"/>
      <c r="J143" s="153"/>
      <c r="K143" s="154" t="s">
        <v>3</v>
      </c>
      <c r="L143" s="153"/>
      <c r="M143" s="153"/>
      <c r="N143" s="153"/>
      <c r="O143" s="153"/>
      <c r="P143" s="153"/>
      <c r="Q143" s="153"/>
      <c r="R143" s="155"/>
      <c r="T143" s="156"/>
      <c r="U143" s="153"/>
      <c r="V143" s="153"/>
      <c r="W143" s="153"/>
      <c r="X143" s="153"/>
      <c r="Y143" s="153"/>
      <c r="Z143" s="153"/>
      <c r="AA143" s="157"/>
      <c r="AT143" s="158" t="s">
        <v>150</v>
      </c>
      <c r="AU143" s="158" t="s">
        <v>91</v>
      </c>
      <c r="AV143" s="11" t="s">
        <v>20</v>
      </c>
      <c r="AW143" s="11" t="s">
        <v>39</v>
      </c>
      <c r="AX143" s="11" t="s">
        <v>82</v>
      </c>
      <c r="AY143" s="158" t="s">
        <v>142</v>
      </c>
    </row>
    <row r="144" spans="2:51" s="11" customFormat="1" ht="20.25" customHeight="1">
      <c r="B144" s="152"/>
      <c r="C144" s="153"/>
      <c r="D144" s="153"/>
      <c r="E144" s="154" t="s">
        <v>3</v>
      </c>
      <c r="F144" s="253" t="s">
        <v>180</v>
      </c>
      <c r="G144" s="247"/>
      <c r="H144" s="247"/>
      <c r="I144" s="247"/>
      <c r="J144" s="153"/>
      <c r="K144" s="154" t="s">
        <v>3</v>
      </c>
      <c r="L144" s="153"/>
      <c r="M144" s="153"/>
      <c r="N144" s="153"/>
      <c r="O144" s="153"/>
      <c r="P144" s="153"/>
      <c r="Q144" s="153"/>
      <c r="R144" s="155"/>
      <c r="T144" s="156"/>
      <c r="U144" s="153"/>
      <c r="V144" s="153"/>
      <c r="W144" s="153"/>
      <c r="X144" s="153"/>
      <c r="Y144" s="153"/>
      <c r="Z144" s="153"/>
      <c r="AA144" s="157"/>
      <c r="AT144" s="158" t="s">
        <v>150</v>
      </c>
      <c r="AU144" s="158" t="s">
        <v>91</v>
      </c>
      <c r="AV144" s="11" t="s">
        <v>20</v>
      </c>
      <c r="AW144" s="11" t="s">
        <v>39</v>
      </c>
      <c r="AX144" s="11" t="s">
        <v>82</v>
      </c>
      <c r="AY144" s="158" t="s">
        <v>142</v>
      </c>
    </row>
    <row r="145" spans="2:51" s="12" customFormat="1" ht="20.25" customHeight="1">
      <c r="B145" s="159"/>
      <c r="C145" s="161"/>
      <c r="D145" s="161"/>
      <c r="E145" s="162" t="s">
        <v>3</v>
      </c>
      <c r="F145" s="248" t="s">
        <v>181</v>
      </c>
      <c r="G145" s="249"/>
      <c r="H145" s="249"/>
      <c r="I145" s="249"/>
      <c r="J145" s="161"/>
      <c r="K145" s="163">
        <v>2.2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150</v>
      </c>
      <c r="AU145" s="167" t="s">
        <v>91</v>
      </c>
      <c r="AV145" s="12" t="s">
        <v>91</v>
      </c>
      <c r="AW145" s="12" t="s">
        <v>39</v>
      </c>
      <c r="AX145" s="12" t="s">
        <v>82</v>
      </c>
      <c r="AY145" s="167" t="s">
        <v>142</v>
      </c>
    </row>
    <row r="146" spans="2:51" s="13" customFormat="1" ht="20.25" customHeight="1">
      <c r="B146" s="168"/>
      <c r="C146" s="169"/>
      <c r="D146" s="169"/>
      <c r="E146" s="170" t="s">
        <v>3</v>
      </c>
      <c r="F146" s="250" t="s">
        <v>151</v>
      </c>
      <c r="G146" s="251"/>
      <c r="H146" s="251"/>
      <c r="I146" s="251"/>
      <c r="J146" s="169"/>
      <c r="K146" s="171">
        <v>2.2</v>
      </c>
      <c r="L146" s="169"/>
      <c r="M146" s="169"/>
      <c r="N146" s="169"/>
      <c r="O146" s="169"/>
      <c r="P146" s="169"/>
      <c r="Q146" s="169"/>
      <c r="R146" s="172"/>
      <c r="T146" s="173"/>
      <c r="U146" s="169"/>
      <c r="V146" s="169"/>
      <c r="W146" s="169"/>
      <c r="X146" s="169"/>
      <c r="Y146" s="169"/>
      <c r="Z146" s="169"/>
      <c r="AA146" s="174"/>
      <c r="AT146" s="175" t="s">
        <v>150</v>
      </c>
      <c r="AU146" s="175" t="s">
        <v>91</v>
      </c>
      <c r="AV146" s="13" t="s">
        <v>147</v>
      </c>
      <c r="AW146" s="13" t="s">
        <v>39</v>
      </c>
      <c r="AX146" s="13" t="s">
        <v>20</v>
      </c>
      <c r="AY146" s="175" t="s">
        <v>142</v>
      </c>
    </row>
    <row r="147" spans="2:65" s="1" customFormat="1" ht="28.5" customHeight="1">
      <c r="B147" s="142"/>
      <c r="C147" s="143" t="s">
        <v>182</v>
      </c>
      <c r="D147" s="143" t="s">
        <v>143</v>
      </c>
      <c r="E147" s="144" t="s">
        <v>183</v>
      </c>
      <c r="F147" s="243" t="s">
        <v>184</v>
      </c>
      <c r="G147" s="244"/>
      <c r="H147" s="244"/>
      <c r="I147" s="244"/>
      <c r="J147" s="145" t="s">
        <v>166</v>
      </c>
      <c r="K147" s="146">
        <v>7.2</v>
      </c>
      <c r="L147" s="245"/>
      <c r="M147" s="244"/>
      <c r="N147" s="245">
        <f>ROUND(L147*K147,2)</f>
        <v>0</v>
      </c>
      <c r="O147" s="244"/>
      <c r="P147" s="244"/>
      <c r="Q147" s="244"/>
      <c r="R147" s="147"/>
      <c r="T147" s="148" t="s">
        <v>3</v>
      </c>
      <c r="U147" s="41" t="s">
        <v>47</v>
      </c>
      <c r="V147" s="149">
        <v>0.075</v>
      </c>
      <c r="W147" s="149">
        <f>V147*K147</f>
        <v>0.54</v>
      </c>
      <c r="X147" s="149">
        <v>0</v>
      </c>
      <c r="Y147" s="149">
        <f>X147*K147</f>
        <v>0</v>
      </c>
      <c r="Z147" s="149">
        <v>0</v>
      </c>
      <c r="AA147" s="150">
        <f>Z147*K147</f>
        <v>0</v>
      </c>
      <c r="AR147" s="18" t="s">
        <v>147</v>
      </c>
      <c r="AT147" s="18" t="s">
        <v>143</v>
      </c>
      <c r="AU147" s="18" t="s">
        <v>91</v>
      </c>
      <c r="AY147" s="18" t="s">
        <v>142</v>
      </c>
      <c r="BE147" s="151">
        <f>IF(U147="základní",N147,0)</f>
        <v>0</v>
      </c>
      <c r="BF147" s="151">
        <f>IF(U147="snížená",N147,0)</f>
        <v>0</v>
      </c>
      <c r="BG147" s="151">
        <f>IF(U147="zákl. přenesená",N147,0)</f>
        <v>0</v>
      </c>
      <c r="BH147" s="151">
        <f>IF(U147="sníž. přenesená",N147,0)</f>
        <v>0</v>
      </c>
      <c r="BI147" s="151">
        <f>IF(U147="nulová",N147,0)</f>
        <v>0</v>
      </c>
      <c r="BJ147" s="18" t="s">
        <v>20</v>
      </c>
      <c r="BK147" s="151">
        <f>ROUND(L147*K147,2)</f>
        <v>0</v>
      </c>
      <c r="BL147" s="18" t="s">
        <v>147</v>
      </c>
      <c r="BM147" s="18" t="s">
        <v>185</v>
      </c>
    </row>
    <row r="148" spans="2:51" s="11" customFormat="1" ht="20.25" customHeight="1">
      <c r="B148" s="152"/>
      <c r="C148" s="153"/>
      <c r="D148" s="153"/>
      <c r="E148" s="154" t="s">
        <v>3</v>
      </c>
      <c r="F148" s="246" t="s">
        <v>186</v>
      </c>
      <c r="G148" s="247"/>
      <c r="H148" s="247"/>
      <c r="I148" s="247"/>
      <c r="J148" s="153"/>
      <c r="K148" s="154" t="s">
        <v>3</v>
      </c>
      <c r="L148" s="153"/>
      <c r="M148" s="153"/>
      <c r="N148" s="153"/>
      <c r="O148" s="153"/>
      <c r="P148" s="153"/>
      <c r="Q148" s="153"/>
      <c r="R148" s="155"/>
      <c r="T148" s="156"/>
      <c r="U148" s="153"/>
      <c r="V148" s="153"/>
      <c r="W148" s="153"/>
      <c r="X148" s="153"/>
      <c r="Y148" s="153"/>
      <c r="Z148" s="153"/>
      <c r="AA148" s="157"/>
      <c r="AT148" s="158" t="s">
        <v>150</v>
      </c>
      <c r="AU148" s="158" t="s">
        <v>91</v>
      </c>
      <c r="AV148" s="11" t="s">
        <v>20</v>
      </c>
      <c r="AW148" s="11" t="s">
        <v>39</v>
      </c>
      <c r="AX148" s="11" t="s">
        <v>82</v>
      </c>
      <c r="AY148" s="158" t="s">
        <v>142</v>
      </c>
    </row>
    <row r="149" spans="2:51" s="12" customFormat="1" ht="20.25" customHeight="1">
      <c r="B149" s="159"/>
      <c r="C149" s="161"/>
      <c r="D149" s="161"/>
      <c r="E149" s="162" t="s">
        <v>3</v>
      </c>
      <c r="F149" s="248" t="s">
        <v>187</v>
      </c>
      <c r="G149" s="249"/>
      <c r="H149" s="249"/>
      <c r="I149" s="249"/>
      <c r="J149" s="161"/>
      <c r="K149" s="163">
        <v>7.2</v>
      </c>
      <c r="L149" s="161"/>
      <c r="M149" s="161"/>
      <c r="N149" s="161"/>
      <c r="O149" s="161"/>
      <c r="P149" s="161"/>
      <c r="Q149" s="161"/>
      <c r="R149" s="164"/>
      <c r="T149" s="165"/>
      <c r="U149" s="161"/>
      <c r="V149" s="161"/>
      <c r="W149" s="161"/>
      <c r="X149" s="161"/>
      <c r="Y149" s="161"/>
      <c r="Z149" s="161"/>
      <c r="AA149" s="166"/>
      <c r="AT149" s="167" t="s">
        <v>150</v>
      </c>
      <c r="AU149" s="167" t="s">
        <v>91</v>
      </c>
      <c r="AV149" s="12" t="s">
        <v>91</v>
      </c>
      <c r="AW149" s="12" t="s">
        <v>39</v>
      </c>
      <c r="AX149" s="12" t="s">
        <v>82</v>
      </c>
      <c r="AY149" s="167" t="s">
        <v>142</v>
      </c>
    </row>
    <row r="150" spans="2:51" s="13" customFormat="1" ht="20.25" customHeight="1">
      <c r="B150" s="168"/>
      <c r="C150" s="169"/>
      <c r="D150" s="169"/>
      <c r="E150" s="170" t="s">
        <v>3</v>
      </c>
      <c r="F150" s="250" t="s">
        <v>151</v>
      </c>
      <c r="G150" s="251"/>
      <c r="H150" s="251"/>
      <c r="I150" s="251"/>
      <c r="J150" s="169"/>
      <c r="K150" s="171">
        <v>7.2</v>
      </c>
      <c r="L150" s="169"/>
      <c r="M150" s="169"/>
      <c r="N150" s="169"/>
      <c r="O150" s="169"/>
      <c r="P150" s="169"/>
      <c r="Q150" s="169"/>
      <c r="R150" s="172"/>
      <c r="T150" s="173"/>
      <c r="U150" s="169"/>
      <c r="V150" s="169"/>
      <c r="W150" s="169"/>
      <c r="X150" s="169"/>
      <c r="Y150" s="169"/>
      <c r="Z150" s="169"/>
      <c r="AA150" s="174"/>
      <c r="AT150" s="175" t="s">
        <v>150</v>
      </c>
      <c r="AU150" s="175" t="s">
        <v>91</v>
      </c>
      <c r="AV150" s="13" t="s">
        <v>147</v>
      </c>
      <c r="AW150" s="13" t="s">
        <v>39</v>
      </c>
      <c r="AX150" s="13" t="s">
        <v>20</v>
      </c>
      <c r="AY150" s="175" t="s">
        <v>142</v>
      </c>
    </row>
    <row r="151" spans="2:65" s="1" customFormat="1" ht="28.5" customHeight="1">
      <c r="B151" s="142"/>
      <c r="C151" s="143" t="s">
        <v>188</v>
      </c>
      <c r="D151" s="143" t="s">
        <v>143</v>
      </c>
      <c r="E151" s="144" t="s">
        <v>189</v>
      </c>
      <c r="F151" s="243" t="s">
        <v>190</v>
      </c>
      <c r="G151" s="244"/>
      <c r="H151" s="244"/>
      <c r="I151" s="244"/>
      <c r="J151" s="145" t="s">
        <v>191</v>
      </c>
      <c r="K151" s="146">
        <v>12.96</v>
      </c>
      <c r="L151" s="245"/>
      <c r="M151" s="244"/>
      <c r="N151" s="245">
        <f>ROUND(L151*K151,2)</f>
        <v>0</v>
      </c>
      <c r="O151" s="244"/>
      <c r="P151" s="244"/>
      <c r="Q151" s="244"/>
      <c r="R151" s="147"/>
      <c r="T151" s="148" t="s">
        <v>3</v>
      </c>
      <c r="U151" s="41" t="s">
        <v>47</v>
      </c>
      <c r="V151" s="149">
        <v>0</v>
      </c>
      <c r="W151" s="149">
        <f>V151*K151</f>
        <v>0</v>
      </c>
      <c r="X151" s="149">
        <v>0</v>
      </c>
      <c r="Y151" s="149">
        <f>X151*K151</f>
        <v>0</v>
      </c>
      <c r="Z151" s="149">
        <v>0</v>
      </c>
      <c r="AA151" s="150">
        <f>Z151*K151</f>
        <v>0</v>
      </c>
      <c r="AR151" s="18" t="s">
        <v>147</v>
      </c>
      <c r="AT151" s="18" t="s">
        <v>143</v>
      </c>
      <c r="AU151" s="18" t="s">
        <v>91</v>
      </c>
      <c r="AY151" s="18" t="s">
        <v>142</v>
      </c>
      <c r="BE151" s="151">
        <f>IF(U151="základní",N151,0)</f>
        <v>0</v>
      </c>
      <c r="BF151" s="151">
        <f>IF(U151="snížená",N151,0)</f>
        <v>0</v>
      </c>
      <c r="BG151" s="151">
        <f>IF(U151="zákl. přenesená",N151,0)</f>
        <v>0</v>
      </c>
      <c r="BH151" s="151">
        <f>IF(U151="sníž. přenesená",N151,0)</f>
        <v>0</v>
      </c>
      <c r="BI151" s="151">
        <f>IF(U151="nulová",N151,0)</f>
        <v>0</v>
      </c>
      <c r="BJ151" s="18" t="s">
        <v>20</v>
      </c>
      <c r="BK151" s="151">
        <f>ROUND(L151*K151,2)</f>
        <v>0</v>
      </c>
      <c r="BL151" s="18" t="s">
        <v>147</v>
      </c>
      <c r="BM151" s="18" t="s">
        <v>192</v>
      </c>
    </row>
    <row r="152" spans="2:51" s="12" customFormat="1" ht="20.25" customHeight="1">
      <c r="B152" s="159"/>
      <c r="C152" s="161"/>
      <c r="D152" s="161"/>
      <c r="E152" s="162" t="s">
        <v>3</v>
      </c>
      <c r="F152" s="252" t="s">
        <v>193</v>
      </c>
      <c r="G152" s="249"/>
      <c r="H152" s="249"/>
      <c r="I152" s="249"/>
      <c r="J152" s="161"/>
      <c r="K152" s="163">
        <v>12.96</v>
      </c>
      <c r="L152" s="161"/>
      <c r="M152" s="161"/>
      <c r="N152" s="161"/>
      <c r="O152" s="161"/>
      <c r="P152" s="161"/>
      <c r="Q152" s="161"/>
      <c r="R152" s="164"/>
      <c r="T152" s="165"/>
      <c r="U152" s="161"/>
      <c r="V152" s="161"/>
      <c r="W152" s="161"/>
      <c r="X152" s="161"/>
      <c r="Y152" s="161"/>
      <c r="Z152" s="161"/>
      <c r="AA152" s="166"/>
      <c r="AT152" s="167" t="s">
        <v>150</v>
      </c>
      <c r="AU152" s="167" t="s">
        <v>91</v>
      </c>
      <c r="AV152" s="12" t="s">
        <v>91</v>
      </c>
      <c r="AW152" s="12" t="s">
        <v>39</v>
      </c>
      <c r="AX152" s="12" t="s">
        <v>82</v>
      </c>
      <c r="AY152" s="167" t="s">
        <v>142</v>
      </c>
    </row>
    <row r="153" spans="2:51" s="13" customFormat="1" ht="20.25" customHeight="1">
      <c r="B153" s="168"/>
      <c r="C153" s="169"/>
      <c r="D153" s="169"/>
      <c r="E153" s="170" t="s">
        <v>3</v>
      </c>
      <c r="F153" s="250" t="s">
        <v>151</v>
      </c>
      <c r="G153" s="251"/>
      <c r="H153" s="251"/>
      <c r="I153" s="251"/>
      <c r="J153" s="169"/>
      <c r="K153" s="171">
        <v>12.96</v>
      </c>
      <c r="L153" s="169"/>
      <c r="M153" s="169"/>
      <c r="N153" s="169"/>
      <c r="O153" s="169"/>
      <c r="P153" s="169"/>
      <c r="Q153" s="169"/>
      <c r="R153" s="172"/>
      <c r="T153" s="173"/>
      <c r="U153" s="169"/>
      <c r="V153" s="169"/>
      <c r="W153" s="169"/>
      <c r="X153" s="169"/>
      <c r="Y153" s="169"/>
      <c r="Z153" s="169"/>
      <c r="AA153" s="174"/>
      <c r="AT153" s="175" t="s">
        <v>150</v>
      </c>
      <c r="AU153" s="175" t="s">
        <v>91</v>
      </c>
      <c r="AV153" s="13" t="s">
        <v>147</v>
      </c>
      <c r="AW153" s="13" t="s">
        <v>39</v>
      </c>
      <c r="AX153" s="13" t="s">
        <v>20</v>
      </c>
      <c r="AY153" s="175" t="s">
        <v>142</v>
      </c>
    </row>
    <row r="154" spans="2:65" s="1" customFormat="1" ht="28.5" customHeight="1">
      <c r="B154" s="142"/>
      <c r="C154" s="143" t="s">
        <v>194</v>
      </c>
      <c r="D154" s="143" t="s">
        <v>143</v>
      </c>
      <c r="E154" s="144" t="s">
        <v>195</v>
      </c>
      <c r="F154" s="243" t="s">
        <v>196</v>
      </c>
      <c r="G154" s="244"/>
      <c r="H154" s="244"/>
      <c r="I154" s="244"/>
      <c r="J154" s="145" t="s">
        <v>146</v>
      </c>
      <c r="K154" s="146">
        <v>22</v>
      </c>
      <c r="L154" s="245"/>
      <c r="M154" s="244"/>
      <c r="N154" s="245">
        <f>ROUND(L154*K154,2)</f>
        <v>0</v>
      </c>
      <c r="O154" s="244"/>
      <c r="P154" s="244"/>
      <c r="Q154" s="244"/>
      <c r="R154" s="147"/>
      <c r="T154" s="148" t="s">
        <v>3</v>
      </c>
      <c r="U154" s="41" t="s">
        <v>47</v>
      </c>
      <c r="V154" s="149">
        <v>0.13</v>
      </c>
      <c r="W154" s="149">
        <f>V154*K154</f>
        <v>2.8600000000000003</v>
      </c>
      <c r="X154" s="149">
        <v>0</v>
      </c>
      <c r="Y154" s="149">
        <f>X154*K154</f>
        <v>0</v>
      </c>
      <c r="Z154" s="149">
        <v>0</v>
      </c>
      <c r="AA154" s="150">
        <f>Z154*K154</f>
        <v>0</v>
      </c>
      <c r="AR154" s="18" t="s">
        <v>147</v>
      </c>
      <c r="AT154" s="18" t="s">
        <v>143</v>
      </c>
      <c r="AU154" s="18" t="s">
        <v>91</v>
      </c>
      <c r="AY154" s="18" t="s">
        <v>142</v>
      </c>
      <c r="BE154" s="151">
        <f>IF(U154="základní",N154,0)</f>
        <v>0</v>
      </c>
      <c r="BF154" s="151">
        <f>IF(U154="snížená",N154,0)</f>
        <v>0</v>
      </c>
      <c r="BG154" s="151">
        <f>IF(U154="zákl. přenesená",N154,0)</f>
        <v>0</v>
      </c>
      <c r="BH154" s="151">
        <f>IF(U154="sníž. přenesená",N154,0)</f>
        <v>0</v>
      </c>
      <c r="BI154" s="151">
        <f>IF(U154="nulová",N154,0)</f>
        <v>0</v>
      </c>
      <c r="BJ154" s="18" t="s">
        <v>20</v>
      </c>
      <c r="BK154" s="151">
        <f>ROUND(L154*K154,2)</f>
        <v>0</v>
      </c>
      <c r="BL154" s="18" t="s">
        <v>147</v>
      </c>
      <c r="BM154" s="18" t="s">
        <v>197</v>
      </c>
    </row>
    <row r="155" spans="2:51" s="11" customFormat="1" ht="20.25" customHeight="1">
      <c r="B155" s="152"/>
      <c r="C155" s="153"/>
      <c r="D155" s="153"/>
      <c r="E155" s="154" t="s">
        <v>3</v>
      </c>
      <c r="F155" s="246" t="s">
        <v>198</v>
      </c>
      <c r="G155" s="247"/>
      <c r="H155" s="247"/>
      <c r="I155" s="247"/>
      <c r="J155" s="153"/>
      <c r="K155" s="154" t="s">
        <v>3</v>
      </c>
      <c r="L155" s="153"/>
      <c r="M155" s="153"/>
      <c r="N155" s="153"/>
      <c r="O155" s="153"/>
      <c r="P155" s="153"/>
      <c r="Q155" s="153"/>
      <c r="R155" s="155"/>
      <c r="T155" s="156"/>
      <c r="U155" s="153"/>
      <c r="V155" s="153"/>
      <c r="W155" s="153"/>
      <c r="X155" s="153"/>
      <c r="Y155" s="153"/>
      <c r="Z155" s="153"/>
      <c r="AA155" s="157"/>
      <c r="AT155" s="158" t="s">
        <v>150</v>
      </c>
      <c r="AU155" s="158" t="s">
        <v>91</v>
      </c>
      <c r="AV155" s="11" t="s">
        <v>20</v>
      </c>
      <c r="AW155" s="11" t="s">
        <v>39</v>
      </c>
      <c r="AX155" s="11" t="s">
        <v>82</v>
      </c>
      <c r="AY155" s="158" t="s">
        <v>142</v>
      </c>
    </row>
    <row r="156" spans="2:51" s="12" customFormat="1" ht="20.25" customHeight="1">
      <c r="B156" s="159"/>
      <c r="C156" s="161"/>
      <c r="D156" s="161"/>
      <c r="E156" s="162" t="s">
        <v>3</v>
      </c>
      <c r="F156" s="248" t="s">
        <v>199</v>
      </c>
      <c r="G156" s="249"/>
      <c r="H156" s="249"/>
      <c r="I156" s="249"/>
      <c r="J156" s="161"/>
      <c r="K156" s="163">
        <v>22</v>
      </c>
      <c r="L156" s="161"/>
      <c r="M156" s="161"/>
      <c r="N156" s="161"/>
      <c r="O156" s="161"/>
      <c r="P156" s="161"/>
      <c r="Q156" s="161"/>
      <c r="R156" s="164"/>
      <c r="T156" s="165"/>
      <c r="U156" s="161"/>
      <c r="V156" s="161"/>
      <c r="W156" s="161"/>
      <c r="X156" s="161"/>
      <c r="Y156" s="161"/>
      <c r="Z156" s="161"/>
      <c r="AA156" s="166"/>
      <c r="AT156" s="167" t="s">
        <v>150</v>
      </c>
      <c r="AU156" s="167" t="s">
        <v>91</v>
      </c>
      <c r="AV156" s="12" t="s">
        <v>91</v>
      </c>
      <c r="AW156" s="12" t="s">
        <v>39</v>
      </c>
      <c r="AX156" s="12" t="s">
        <v>82</v>
      </c>
      <c r="AY156" s="167" t="s">
        <v>142</v>
      </c>
    </row>
    <row r="157" spans="2:51" s="13" customFormat="1" ht="20.25" customHeight="1">
      <c r="B157" s="168"/>
      <c r="C157" s="169"/>
      <c r="D157" s="169"/>
      <c r="E157" s="170" t="s">
        <v>3</v>
      </c>
      <c r="F157" s="250" t="s">
        <v>151</v>
      </c>
      <c r="G157" s="251"/>
      <c r="H157" s="251"/>
      <c r="I157" s="251"/>
      <c r="J157" s="169"/>
      <c r="K157" s="171">
        <v>22</v>
      </c>
      <c r="L157" s="169"/>
      <c r="M157" s="169"/>
      <c r="N157" s="169"/>
      <c r="O157" s="169"/>
      <c r="P157" s="169"/>
      <c r="Q157" s="169"/>
      <c r="R157" s="172"/>
      <c r="T157" s="173"/>
      <c r="U157" s="169"/>
      <c r="V157" s="169"/>
      <c r="W157" s="169"/>
      <c r="X157" s="169"/>
      <c r="Y157" s="169"/>
      <c r="Z157" s="169"/>
      <c r="AA157" s="174"/>
      <c r="AT157" s="175" t="s">
        <v>150</v>
      </c>
      <c r="AU157" s="175" t="s">
        <v>91</v>
      </c>
      <c r="AV157" s="13" t="s">
        <v>147</v>
      </c>
      <c r="AW157" s="13" t="s">
        <v>39</v>
      </c>
      <c r="AX157" s="13" t="s">
        <v>20</v>
      </c>
      <c r="AY157" s="175" t="s">
        <v>142</v>
      </c>
    </row>
    <row r="158" spans="2:63" s="10" customFormat="1" ht="29.25" customHeight="1">
      <c r="B158" s="131"/>
      <c r="C158" s="132"/>
      <c r="D158" s="141" t="s">
        <v>120</v>
      </c>
      <c r="E158" s="141"/>
      <c r="F158" s="141"/>
      <c r="G158" s="141"/>
      <c r="H158" s="141"/>
      <c r="I158" s="141"/>
      <c r="J158" s="141"/>
      <c r="K158" s="141"/>
      <c r="L158" s="141"/>
      <c r="M158" s="141"/>
      <c r="N158" s="257">
        <f>BK158</f>
        <v>0</v>
      </c>
      <c r="O158" s="258"/>
      <c r="P158" s="258"/>
      <c r="Q158" s="258"/>
      <c r="R158" s="134"/>
      <c r="T158" s="135"/>
      <c r="U158" s="132"/>
      <c r="V158" s="132"/>
      <c r="W158" s="136">
        <f>SUM(W159:W170)</f>
        <v>1.4234</v>
      </c>
      <c r="X158" s="132"/>
      <c r="Y158" s="136">
        <f>SUM(Y159:Y170)</f>
        <v>0.0011</v>
      </c>
      <c r="Z158" s="132"/>
      <c r="AA158" s="137">
        <f>SUM(AA159:AA170)</f>
        <v>0</v>
      </c>
      <c r="AR158" s="138" t="s">
        <v>20</v>
      </c>
      <c r="AT158" s="139" t="s">
        <v>81</v>
      </c>
      <c r="AU158" s="139" t="s">
        <v>20</v>
      </c>
      <c r="AY158" s="138" t="s">
        <v>142</v>
      </c>
      <c r="BK158" s="140">
        <f>SUM(BK159:BK170)</f>
        <v>0</v>
      </c>
    </row>
    <row r="159" spans="2:65" s="1" customFormat="1" ht="28.5" customHeight="1">
      <c r="B159" s="142"/>
      <c r="C159" s="143" t="s">
        <v>25</v>
      </c>
      <c r="D159" s="143" t="s">
        <v>143</v>
      </c>
      <c r="E159" s="144" t="s">
        <v>200</v>
      </c>
      <c r="F159" s="243" t="s">
        <v>201</v>
      </c>
      <c r="G159" s="244"/>
      <c r="H159" s="244"/>
      <c r="I159" s="244"/>
      <c r="J159" s="145" t="s">
        <v>166</v>
      </c>
      <c r="K159" s="146">
        <v>2.2</v>
      </c>
      <c r="L159" s="245"/>
      <c r="M159" s="244"/>
      <c r="N159" s="245">
        <f>ROUND(L159*K159,2)</f>
        <v>0</v>
      </c>
      <c r="O159" s="244"/>
      <c r="P159" s="244"/>
      <c r="Q159" s="244"/>
      <c r="R159" s="147"/>
      <c r="T159" s="148" t="s">
        <v>3</v>
      </c>
      <c r="U159" s="41" t="s">
        <v>47</v>
      </c>
      <c r="V159" s="149">
        <v>0.067</v>
      </c>
      <c r="W159" s="149">
        <f>V159*K159</f>
        <v>0.14740000000000003</v>
      </c>
      <c r="X159" s="149">
        <v>0</v>
      </c>
      <c r="Y159" s="149">
        <f>X159*K159</f>
        <v>0</v>
      </c>
      <c r="Z159" s="149">
        <v>0</v>
      </c>
      <c r="AA159" s="150">
        <f>Z159*K159</f>
        <v>0</v>
      </c>
      <c r="AR159" s="18" t="s">
        <v>147</v>
      </c>
      <c r="AT159" s="18" t="s">
        <v>143</v>
      </c>
      <c r="AU159" s="18" t="s">
        <v>91</v>
      </c>
      <c r="AY159" s="18" t="s">
        <v>142</v>
      </c>
      <c r="BE159" s="151">
        <f>IF(U159="základní",N159,0)</f>
        <v>0</v>
      </c>
      <c r="BF159" s="151">
        <f>IF(U159="snížená",N159,0)</f>
        <v>0</v>
      </c>
      <c r="BG159" s="151">
        <f>IF(U159="zákl. přenesená",N159,0)</f>
        <v>0</v>
      </c>
      <c r="BH159" s="151">
        <f>IF(U159="sníž. přenesená",N159,0)</f>
        <v>0</v>
      </c>
      <c r="BI159" s="151">
        <f>IF(U159="nulová",N159,0)</f>
        <v>0</v>
      </c>
      <c r="BJ159" s="18" t="s">
        <v>20</v>
      </c>
      <c r="BK159" s="151">
        <f>ROUND(L159*K159,2)</f>
        <v>0</v>
      </c>
      <c r="BL159" s="18" t="s">
        <v>147</v>
      </c>
      <c r="BM159" s="18" t="s">
        <v>202</v>
      </c>
    </row>
    <row r="160" spans="2:51" s="11" customFormat="1" ht="20.25" customHeight="1">
      <c r="B160" s="152"/>
      <c r="C160" s="153"/>
      <c r="D160" s="153"/>
      <c r="E160" s="154" t="s">
        <v>3</v>
      </c>
      <c r="F160" s="246" t="s">
        <v>180</v>
      </c>
      <c r="G160" s="247"/>
      <c r="H160" s="247"/>
      <c r="I160" s="247"/>
      <c r="J160" s="153"/>
      <c r="K160" s="154" t="s">
        <v>3</v>
      </c>
      <c r="L160" s="153"/>
      <c r="M160" s="153"/>
      <c r="N160" s="153"/>
      <c r="O160" s="153"/>
      <c r="P160" s="153"/>
      <c r="Q160" s="153"/>
      <c r="R160" s="155"/>
      <c r="T160" s="156"/>
      <c r="U160" s="153"/>
      <c r="V160" s="153"/>
      <c r="W160" s="153"/>
      <c r="X160" s="153"/>
      <c r="Y160" s="153"/>
      <c r="Z160" s="153"/>
      <c r="AA160" s="157"/>
      <c r="AT160" s="158" t="s">
        <v>150</v>
      </c>
      <c r="AU160" s="158" t="s">
        <v>91</v>
      </c>
      <c r="AV160" s="11" t="s">
        <v>20</v>
      </c>
      <c r="AW160" s="11" t="s">
        <v>39</v>
      </c>
      <c r="AX160" s="11" t="s">
        <v>82</v>
      </c>
      <c r="AY160" s="158" t="s">
        <v>142</v>
      </c>
    </row>
    <row r="161" spans="2:51" s="12" customFormat="1" ht="20.25" customHeight="1">
      <c r="B161" s="159"/>
      <c r="C161" s="161"/>
      <c r="D161" s="161"/>
      <c r="E161" s="162" t="s">
        <v>3</v>
      </c>
      <c r="F161" s="248" t="s">
        <v>181</v>
      </c>
      <c r="G161" s="249"/>
      <c r="H161" s="249"/>
      <c r="I161" s="249"/>
      <c r="J161" s="161"/>
      <c r="K161" s="163">
        <v>2.2</v>
      </c>
      <c r="L161" s="161"/>
      <c r="M161" s="161"/>
      <c r="N161" s="161"/>
      <c r="O161" s="161"/>
      <c r="P161" s="161"/>
      <c r="Q161" s="161"/>
      <c r="R161" s="164"/>
      <c r="T161" s="165"/>
      <c r="U161" s="161"/>
      <c r="V161" s="161"/>
      <c r="W161" s="161"/>
      <c r="X161" s="161"/>
      <c r="Y161" s="161"/>
      <c r="Z161" s="161"/>
      <c r="AA161" s="166"/>
      <c r="AT161" s="167" t="s">
        <v>150</v>
      </c>
      <c r="AU161" s="167" t="s">
        <v>91</v>
      </c>
      <c r="AV161" s="12" t="s">
        <v>91</v>
      </c>
      <c r="AW161" s="12" t="s">
        <v>39</v>
      </c>
      <c r="AX161" s="12" t="s">
        <v>82</v>
      </c>
      <c r="AY161" s="167" t="s">
        <v>142</v>
      </c>
    </row>
    <row r="162" spans="2:51" s="13" customFormat="1" ht="20.25" customHeight="1">
      <c r="B162" s="168"/>
      <c r="C162" s="169"/>
      <c r="D162" s="169"/>
      <c r="E162" s="170" t="s">
        <v>3</v>
      </c>
      <c r="F162" s="250" t="s">
        <v>151</v>
      </c>
      <c r="G162" s="251"/>
      <c r="H162" s="251"/>
      <c r="I162" s="251"/>
      <c r="J162" s="169"/>
      <c r="K162" s="171">
        <v>2.2</v>
      </c>
      <c r="L162" s="169"/>
      <c r="M162" s="169"/>
      <c r="N162" s="169"/>
      <c r="O162" s="169"/>
      <c r="P162" s="169"/>
      <c r="Q162" s="169"/>
      <c r="R162" s="172"/>
      <c r="T162" s="173"/>
      <c r="U162" s="169"/>
      <c r="V162" s="169"/>
      <c r="W162" s="169"/>
      <c r="X162" s="169"/>
      <c r="Y162" s="169"/>
      <c r="Z162" s="169"/>
      <c r="AA162" s="174"/>
      <c r="AT162" s="175" t="s">
        <v>150</v>
      </c>
      <c r="AU162" s="175" t="s">
        <v>91</v>
      </c>
      <c r="AV162" s="13" t="s">
        <v>147</v>
      </c>
      <c r="AW162" s="13" t="s">
        <v>39</v>
      </c>
      <c r="AX162" s="13" t="s">
        <v>20</v>
      </c>
      <c r="AY162" s="175" t="s">
        <v>142</v>
      </c>
    </row>
    <row r="163" spans="2:65" s="1" customFormat="1" ht="28.5" customHeight="1">
      <c r="B163" s="142"/>
      <c r="C163" s="143" t="s">
        <v>203</v>
      </c>
      <c r="D163" s="143" t="s">
        <v>143</v>
      </c>
      <c r="E163" s="144" t="s">
        <v>204</v>
      </c>
      <c r="F163" s="243" t="s">
        <v>205</v>
      </c>
      <c r="G163" s="244"/>
      <c r="H163" s="244"/>
      <c r="I163" s="244"/>
      <c r="J163" s="145" t="s">
        <v>146</v>
      </c>
      <c r="K163" s="146">
        <v>22</v>
      </c>
      <c r="L163" s="245"/>
      <c r="M163" s="244"/>
      <c r="N163" s="245">
        <f>ROUND(L163*K163,2)</f>
        <v>0</v>
      </c>
      <c r="O163" s="244"/>
      <c r="P163" s="244"/>
      <c r="Q163" s="244"/>
      <c r="R163" s="147"/>
      <c r="T163" s="148" t="s">
        <v>3</v>
      </c>
      <c r="U163" s="41" t="s">
        <v>47</v>
      </c>
      <c r="V163" s="149">
        <v>0.058</v>
      </c>
      <c r="W163" s="149">
        <f>V163*K163</f>
        <v>1.276</v>
      </c>
      <c r="X163" s="149">
        <v>0</v>
      </c>
      <c r="Y163" s="149">
        <f>X163*K163</f>
        <v>0</v>
      </c>
      <c r="Z163" s="149">
        <v>0</v>
      </c>
      <c r="AA163" s="150">
        <f>Z163*K163</f>
        <v>0</v>
      </c>
      <c r="AR163" s="18" t="s">
        <v>147</v>
      </c>
      <c r="AT163" s="18" t="s">
        <v>143</v>
      </c>
      <c r="AU163" s="18" t="s">
        <v>91</v>
      </c>
      <c r="AY163" s="18" t="s">
        <v>142</v>
      </c>
      <c r="BE163" s="151">
        <f>IF(U163="základní",N163,0)</f>
        <v>0</v>
      </c>
      <c r="BF163" s="151">
        <f>IF(U163="snížená",N163,0)</f>
        <v>0</v>
      </c>
      <c r="BG163" s="151">
        <f>IF(U163="zákl. přenesená",N163,0)</f>
        <v>0</v>
      </c>
      <c r="BH163" s="151">
        <f>IF(U163="sníž. přenesená",N163,0)</f>
        <v>0</v>
      </c>
      <c r="BI163" s="151">
        <f>IF(U163="nulová",N163,0)</f>
        <v>0</v>
      </c>
      <c r="BJ163" s="18" t="s">
        <v>20</v>
      </c>
      <c r="BK163" s="151">
        <f>ROUND(L163*K163,2)</f>
        <v>0</v>
      </c>
      <c r="BL163" s="18" t="s">
        <v>147</v>
      </c>
      <c r="BM163" s="18" t="s">
        <v>206</v>
      </c>
    </row>
    <row r="164" spans="2:51" s="11" customFormat="1" ht="20.25" customHeight="1">
      <c r="B164" s="152"/>
      <c r="C164" s="153"/>
      <c r="D164" s="153"/>
      <c r="E164" s="154" t="s">
        <v>3</v>
      </c>
      <c r="F164" s="246" t="s">
        <v>207</v>
      </c>
      <c r="G164" s="247"/>
      <c r="H164" s="247"/>
      <c r="I164" s="247"/>
      <c r="J164" s="153"/>
      <c r="K164" s="154" t="s">
        <v>3</v>
      </c>
      <c r="L164" s="153"/>
      <c r="M164" s="153"/>
      <c r="N164" s="153"/>
      <c r="O164" s="153"/>
      <c r="P164" s="153"/>
      <c r="Q164" s="153"/>
      <c r="R164" s="155"/>
      <c r="T164" s="156"/>
      <c r="U164" s="153"/>
      <c r="V164" s="153"/>
      <c r="W164" s="153"/>
      <c r="X164" s="153"/>
      <c r="Y164" s="153"/>
      <c r="Z164" s="153"/>
      <c r="AA164" s="157"/>
      <c r="AT164" s="158" t="s">
        <v>150</v>
      </c>
      <c r="AU164" s="158" t="s">
        <v>91</v>
      </c>
      <c r="AV164" s="11" t="s">
        <v>20</v>
      </c>
      <c r="AW164" s="11" t="s">
        <v>39</v>
      </c>
      <c r="AX164" s="11" t="s">
        <v>82</v>
      </c>
      <c r="AY164" s="158" t="s">
        <v>142</v>
      </c>
    </row>
    <row r="165" spans="2:51" s="12" customFormat="1" ht="20.25" customHeight="1">
      <c r="B165" s="159"/>
      <c r="C165" s="161"/>
      <c r="D165" s="161"/>
      <c r="E165" s="162" t="s">
        <v>3</v>
      </c>
      <c r="F165" s="248" t="s">
        <v>199</v>
      </c>
      <c r="G165" s="249"/>
      <c r="H165" s="249"/>
      <c r="I165" s="249"/>
      <c r="J165" s="161"/>
      <c r="K165" s="163">
        <v>22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150</v>
      </c>
      <c r="AU165" s="167" t="s">
        <v>91</v>
      </c>
      <c r="AV165" s="12" t="s">
        <v>91</v>
      </c>
      <c r="AW165" s="12" t="s">
        <v>39</v>
      </c>
      <c r="AX165" s="12" t="s">
        <v>82</v>
      </c>
      <c r="AY165" s="167" t="s">
        <v>142</v>
      </c>
    </row>
    <row r="166" spans="2:51" s="13" customFormat="1" ht="20.25" customHeight="1">
      <c r="B166" s="168"/>
      <c r="C166" s="169"/>
      <c r="D166" s="169"/>
      <c r="E166" s="170" t="s">
        <v>3</v>
      </c>
      <c r="F166" s="250" t="s">
        <v>151</v>
      </c>
      <c r="G166" s="251"/>
      <c r="H166" s="251"/>
      <c r="I166" s="251"/>
      <c r="J166" s="169"/>
      <c r="K166" s="171">
        <v>22</v>
      </c>
      <c r="L166" s="169"/>
      <c r="M166" s="169"/>
      <c r="N166" s="169"/>
      <c r="O166" s="169"/>
      <c r="P166" s="169"/>
      <c r="Q166" s="169"/>
      <c r="R166" s="172"/>
      <c r="T166" s="173"/>
      <c r="U166" s="169"/>
      <c r="V166" s="169"/>
      <c r="W166" s="169"/>
      <c r="X166" s="169"/>
      <c r="Y166" s="169"/>
      <c r="Z166" s="169"/>
      <c r="AA166" s="174"/>
      <c r="AT166" s="175" t="s">
        <v>150</v>
      </c>
      <c r="AU166" s="175" t="s">
        <v>91</v>
      </c>
      <c r="AV166" s="13" t="s">
        <v>147</v>
      </c>
      <c r="AW166" s="13" t="s">
        <v>39</v>
      </c>
      <c r="AX166" s="13" t="s">
        <v>20</v>
      </c>
      <c r="AY166" s="175" t="s">
        <v>142</v>
      </c>
    </row>
    <row r="167" spans="2:65" s="1" customFormat="1" ht="20.25" customHeight="1">
      <c r="B167" s="142"/>
      <c r="C167" s="176" t="s">
        <v>208</v>
      </c>
      <c r="D167" s="176" t="s">
        <v>209</v>
      </c>
      <c r="E167" s="177" t="s">
        <v>210</v>
      </c>
      <c r="F167" s="254" t="s">
        <v>211</v>
      </c>
      <c r="G167" s="255"/>
      <c r="H167" s="255"/>
      <c r="I167" s="255"/>
      <c r="J167" s="178" t="s">
        <v>212</v>
      </c>
      <c r="K167" s="179">
        <v>1.1</v>
      </c>
      <c r="L167" s="256"/>
      <c r="M167" s="255"/>
      <c r="N167" s="256">
        <f>ROUND(L167*K167,2)</f>
        <v>0</v>
      </c>
      <c r="O167" s="244"/>
      <c r="P167" s="244"/>
      <c r="Q167" s="244"/>
      <c r="R167" s="147"/>
      <c r="T167" s="148" t="s">
        <v>3</v>
      </c>
      <c r="U167" s="41" t="s">
        <v>47</v>
      </c>
      <c r="V167" s="149">
        <v>0</v>
      </c>
      <c r="W167" s="149">
        <f>V167*K167</f>
        <v>0</v>
      </c>
      <c r="X167" s="149">
        <v>0.001</v>
      </c>
      <c r="Y167" s="149">
        <f>X167*K167</f>
        <v>0.0011</v>
      </c>
      <c r="Z167" s="149">
        <v>0</v>
      </c>
      <c r="AA167" s="150">
        <f>Z167*K167</f>
        <v>0</v>
      </c>
      <c r="AR167" s="18" t="s">
        <v>188</v>
      </c>
      <c r="AT167" s="18" t="s">
        <v>209</v>
      </c>
      <c r="AU167" s="18" t="s">
        <v>91</v>
      </c>
      <c r="AY167" s="18" t="s">
        <v>142</v>
      </c>
      <c r="BE167" s="151">
        <f>IF(U167="základní",N167,0)</f>
        <v>0</v>
      </c>
      <c r="BF167" s="151">
        <f>IF(U167="snížená",N167,0)</f>
        <v>0</v>
      </c>
      <c r="BG167" s="151">
        <f>IF(U167="zákl. přenesená",N167,0)</f>
        <v>0</v>
      </c>
      <c r="BH167" s="151">
        <f>IF(U167="sníž. přenesená",N167,0)</f>
        <v>0</v>
      </c>
      <c r="BI167" s="151">
        <f>IF(U167="nulová",N167,0)</f>
        <v>0</v>
      </c>
      <c r="BJ167" s="18" t="s">
        <v>20</v>
      </c>
      <c r="BK167" s="151">
        <f>ROUND(L167*K167,2)</f>
        <v>0</v>
      </c>
      <c r="BL167" s="18" t="s">
        <v>147</v>
      </c>
      <c r="BM167" s="18" t="s">
        <v>213</v>
      </c>
    </row>
    <row r="168" spans="2:51" s="11" customFormat="1" ht="20.25" customHeight="1">
      <c r="B168" s="152"/>
      <c r="C168" s="153"/>
      <c r="D168" s="153"/>
      <c r="E168" s="154" t="s">
        <v>3</v>
      </c>
      <c r="F168" s="246" t="s">
        <v>207</v>
      </c>
      <c r="G168" s="247"/>
      <c r="H168" s="247"/>
      <c r="I168" s="247"/>
      <c r="J168" s="153"/>
      <c r="K168" s="154" t="s">
        <v>3</v>
      </c>
      <c r="L168" s="153"/>
      <c r="M168" s="153"/>
      <c r="N168" s="153"/>
      <c r="O168" s="153"/>
      <c r="P168" s="153"/>
      <c r="Q168" s="153"/>
      <c r="R168" s="155"/>
      <c r="T168" s="156"/>
      <c r="U168" s="153"/>
      <c r="V168" s="153"/>
      <c r="W168" s="153"/>
      <c r="X168" s="153"/>
      <c r="Y168" s="153"/>
      <c r="Z168" s="153"/>
      <c r="AA168" s="157"/>
      <c r="AT168" s="158" t="s">
        <v>150</v>
      </c>
      <c r="AU168" s="158" t="s">
        <v>91</v>
      </c>
      <c r="AV168" s="11" t="s">
        <v>20</v>
      </c>
      <c r="AW168" s="11" t="s">
        <v>39</v>
      </c>
      <c r="AX168" s="11" t="s">
        <v>82</v>
      </c>
      <c r="AY168" s="158" t="s">
        <v>142</v>
      </c>
    </row>
    <row r="169" spans="2:51" s="12" customFormat="1" ht="20.25" customHeight="1">
      <c r="B169" s="159"/>
      <c r="C169" s="161"/>
      <c r="D169" s="161"/>
      <c r="E169" s="162" t="s">
        <v>3</v>
      </c>
      <c r="F169" s="248" t="s">
        <v>214</v>
      </c>
      <c r="G169" s="249"/>
      <c r="H169" s="249"/>
      <c r="I169" s="249"/>
      <c r="J169" s="161"/>
      <c r="K169" s="163">
        <v>1.1</v>
      </c>
      <c r="L169" s="161"/>
      <c r="M169" s="161"/>
      <c r="N169" s="161"/>
      <c r="O169" s="161"/>
      <c r="P169" s="161"/>
      <c r="Q169" s="161"/>
      <c r="R169" s="164"/>
      <c r="T169" s="165"/>
      <c r="U169" s="161"/>
      <c r="V169" s="161"/>
      <c r="W169" s="161"/>
      <c r="X169" s="161"/>
      <c r="Y169" s="161"/>
      <c r="Z169" s="161"/>
      <c r="AA169" s="166"/>
      <c r="AT169" s="167" t="s">
        <v>150</v>
      </c>
      <c r="AU169" s="167" t="s">
        <v>91</v>
      </c>
      <c r="AV169" s="12" t="s">
        <v>91</v>
      </c>
      <c r="AW169" s="12" t="s">
        <v>39</v>
      </c>
      <c r="AX169" s="12" t="s">
        <v>82</v>
      </c>
      <c r="AY169" s="167" t="s">
        <v>142</v>
      </c>
    </row>
    <row r="170" spans="2:51" s="13" customFormat="1" ht="20.25" customHeight="1">
      <c r="B170" s="168"/>
      <c r="C170" s="169"/>
      <c r="D170" s="169"/>
      <c r="E170" s="170" t="s">
        <v>3</v>
      </c>
      <c r="F170" s="250" t="s">
        <v>151</v>
      </c>
      <c r="G170" s="251"/>
      <c r="H170" s="251"/>
      <c r="I170" s="251"/>
      <c r="J170" s="169"/>
      <c r="K170" s="171">
        <v>1.1</v>
      </c>
      <c r="L170" s="169"/>
      <c r="M170" s="169"/>
      <c r="N170" s="169"/>
      <c r="O170" s="169"/>
      <c r="P170" s="169"/>
      <c r="Q170" s="169"/>
      <c r="R170" s="172"/>
      <c r="T170" s="173"/>
      <c r="U170" s="169"/>
      <c r="V170" s="169"/>
      <c r="W170" s="169"/>
      <c r="X170" s="169"/>
      <c r="Y170" s="169"/>
      <c r="Z170" s="169"/>
      <c r="AA170" s="174"/>
      <c r="AT170" s="175" t="s">
        <v>150</v>
      </c>
      <c r="AU170" s="175" t="s">
        <v>91</v>
      </c>
      <c r="AV170" s="13" t="s">
        <v>147</v>
      </c>
      <c r="AW170" s="13" t="s">
        <v>39</v>
      </c>
      <c r="AX170" s="13" t="s">
        <v>20</v>
      </c>
      <c r="AY170" s="175" t="s">
        <v>142</v>
      </c>
    </row>
    <row r="171" spans="2:63" s="10" customFormat="1" ht="29.25" customHeight="1">
      <c r="B171" s="131"/>
      <c r="C171" s="132"/>
      <c r="D171" s="141" t="s">
        <v>121</v>
      </c>
      <c r="E171" s="141"/>
      <c r="F171" s="141"/>
      <c r="G171" s="141"/>
      <c r="H171" s="141"/>
      <c r="I171" s="141"/>
      <c r="J171" s="141"/>
      <c r="K171" s="141"/>
      <c r="L171" s="141"/>
      <c r="M171" s="141"/>
      <c r="N171" s="257">
        <f>BK171</f>
        <v>0</v>
      </c>
      <c r="O171" s="258"/>
      <c r="P171" s="258"/>
      <c r="Q171" s="258"/>
      <c r="R171" s="134"/>
      <c r="T171" s="135"/>
      <c r="U171" s="132"/>
      <c r="V171" s="132"/>
      <c r="W171" s="136">
        <f>SUM(W172:W177)</f>
        <v>0.195</v>
      </c>
      <c r="X171" s="132"/>
      <c r="Y171" s="136">
        <f>SUM(Y172:Y177)</f>
        <v>0</v>
      </c>
      <c r="Z171" s="132"/>
      <c r="AA171" s="137">
        <f>SUM(AA172:AA177)</f>
        <v>0</v>
      </c>
      <c r="AR171" s="138" t="s">
        <v>20</v>
      </c>
      <c r="AT171" s="139" t="s">
        <v>81</v>
      </c>
      <c r="AU171" s="139" t="s">
        <v>20</v>
      </c>
      <c r="AY171" s="138" t="s">
        <v>142</v>
      </c>
      <c r="BK171" s="140">
        <f>SUM(BK172:BK177)</f>
        <v>0</v>
      </c>
    </row>
    <row r="172" spans="2:65" s="1" customFormat="1" ht="28.5" customHeight="1">
      <c r="B172" s="142"/>
      <c r="C172" s="143" t="s">
        <v>215</v>
      </c>
      <c r="D172" s="143" t="s">
        <v>143</v>
      </c>
      <c r="E172" s="144" t="s">
        <v>216</v>
      </c>
      <c r="F172" s="243" t="s">
        <v>217</v>
      </c>
      <c r="G172" s="244"/>
      <c r="H172" s="244"/>
      <c r="I172" s="244"/>
      <c r="J172" s="145" t="s">
        <v>146</v>
      </c>
      <c r="K172" s="146">
        <v>39</v>
      </c>
      <c r="L172" s="245"/>
      <c r="M172" s="244"/>
      <c r="N172" s="245">
        <f>ROUND(L172*K172,2)</f>
        <v>0</v>
      </c>
      <c r="O172" s="244"/>
      <c r="P172" s="244"/>
      <c r="Q172" s="244"/>
      <c r="R172" s="147"/>
      <c r="T172" s="148" t="s">
        <v>3</v>
      </c>
      <c r="U172" s="41" t="s">
        <v>47</v>
      </c>
      <c r="V172" s="149">
        <v>0.005</v>
      </c>
      <c r="W172" s="149">
        <f>V172*K172</f>
        <v>0.195</v>
      </c>
      <c r="X172" s="149">
        <v>0</v>
      </c>
      <c r="Y172" s="149">
        <f>X172*K172</f>
        <v>0</v>
      </c>
      <c r="Z172" s="149">
        <v>0</v>
      </c>
      <c r="AA172" s="150">
        <f>Z172*K172</f>
        <v>0</v>
      </c>
      <c r="AR172" s="18" t="s">
        <v>147</v>
      </c>
      <c r="AT172" s="18" t="s">
        <v>143</v>
      </c>
      <c r="AU172" s="18" t="s">
        <v>91</v>
      </c>
      <c r="AY172" s="18" t="s">
        <v>142</v>
      </c>
      <c r="BE172" s="151">
        <f>IF(U172="základní",N172,0)</f>
        <v>0</v>
      </c>
      <c r="BF172" s="151">
        <f>IF(U172="snížená",N172,0)</f>
        <v>0</v>
      </c>
      <c r="BG172" s="151">
        <f>IF(U172="zákl. přenesená",N172,0)</f>
        <v>0</v>
      </c>
      <c r="BH172" s="151">
        <f>IF(U172="sníž. přenesená",N172,0)</f>
        <v>0</v>
      </c>
      <c r="BI172" s="151">
        <f>IF(U172="nulová",N172,0)</f>
        <v>0</v>
      </c>
      <c r="BJ172" s="18" t="s">
        <v>20</v>
      </c>
      <c r="BK172" s="151">
        <f>ROUND(L172*K172,2)</f>
        <v>0</v>
      </c>
      <c r="BL172" s="18" t="s">
        <v>147</v>
      </c>
      <c r="BM172" s="18" t="s">
        <v>218</v>
      </c>
    </row>
    <row r="173" spans="2:51" s="11" customFormat="1" ht="20.25" customHeight="1">
      <c r="B173" s="152"/>
      <c r="C173" s="153"/>
      <c r="D173" s="153"/>
      <c r="E173" s="154" t="s">
        <v>3</v>
      </c>
      <c r="F173" s="246" t="s">
        <v>219</v>
      </c>
      <c r="G173" s="247"/>
      <c r="H173" s="247"/>
      <c r="I173" s="247"/>
      <c r="J173" s="153"/>
      <c r="K173" s="154" t="s">
        <v>3</v>
      </c>
      <c r="L173" s="153"/>
      <c r="M173" s="153"/>
      <c r="N173" s="153"/>
      <c r="O173" s="153"/>
      <c r="P173" s="153"/>
      <c r="Q173" s="153"/>
      <c r="R173" s="155"/>
      <c r="T173" s="156"/>
      <c r="U173" s="153"/>
      <c r="V173" s="153"/>
      <c r="W173" s="153"/>
      <c r="X173" s="153"/>
      <c r="Y173" s="153"/>
      <c r="Z173" s="153"/>
      <c r="AA173" s="157"/>
      <c r="AT173" s="158" t="s">
        <v>150</v>
      </c>
      <c r="AU173" s="158" t="s">
        <v>91</v>
      </c>
      <c r="AV173" s="11" t="s">
        <v>20</v>
      </c>
      <c r="AW173" s="11" t="s">
        <v>39</v>
      </c>
      <c r="AX173" s="11" t="s">
        <v>82</v>
      </c>
      <c r="AY173" s="158" t="s">
        <v>142</v>
      </c>
    </row>
    <row r="174" spans="2:51" s="12" customFormat="1" ht="20.25" customHeight="1">
      <c r="B174" s="159"/>
      <c r="C174" s="161"/>
      <c r="D174" s="161"/>
      <c r="E174" s="162" t="s">
        <v>3</v>
      </c>
      <c r="F174" s="248" t="s">
        <v>9</v>
      </c>
      <c r="G174" s="249"/>
      <c r="H174" s="249"/>
      <c r="I174" s="249"/>
      <c r="J174" s="161"/>
      <c r="K174" s="163">
        <v>15</v>
      </c>
      <c r="L174" s="161"/>
      <c r="M174" s="161"/>
      <c r="N174" s="161"/>
      <c r="O174" s="161"/>
      <c r="P174" s="161"/>
      <c r="Q174" s="161"/>
      <c r="R174" s="164"/>
      <c r="T174" s="165"/>
      <c r="U174" s="161"/>
      <c r="V174" s="161"/>
      <c r="W174" s="161"/>
      <c r="X174" s="161"/>
      <c r="Y174" s="161"/>
      <c r="Z174" s="161"/>
      <c r="AA174" s="166"/>
      <c r="AT174" s="167" t="s">
        <v>150</v>
      </c>
      <c r="AU174" s="167" t="s">
        <v>91</v>
      </c>
      <c r="AV174" s="12" t="s">
        <v>91</v>
      </c>
      <c r="AW174" s="12" t="s">
        <v>39</v>
      </c>
      <c r="AX174" s="12" t="s">
        <v>82</v>
      </c>
      <c r="AY174" s="167" t="s">
        <v>142</v>
      </c>
    </row>
    <row r="175" spans="2:51" s="11" customFormat="1" ht="20.25" customHeight="1">
      <c r="B175" s="152"/>
      <c r="C175" s="153"/>
      <c r="D175" s="153"/>
      <c r="E175" s="154" t="s">
        <v>3</v>
      </c>
      <c r="F175" s="253" t="s">
        <v>220</v>
      </c>
      <c r="G175" s="247"/>
      <c r="H175" s="247"/>
      <c r="I175" s="247"/>
      <c r="J175" s="153"/>
      <c r="K175" s="154" t="s">
        <v>3</v>
      </c>
      <c r="L175" s="153"/>
      <c r="M175" s="153"/>
      <c r="N175" s="153"/>
      <c r="O175" s="153"/>
      <c r="P175" s="153"/>
      <c r="Q175" s="153"/>
      <c r="R175" s="155"/>
      <c r="T175" s="156"/>
      <c r="U175" s="153"/>
      <c r="V175" s="153"/>
      <c r="W175" s="153"/>
      <c r="X175" s="153"/>
      <c r="Y175" s="153"/>
      <c r="Z175" s="153"/>
      <c r="AA175" s="157"/>
      <c r="AT175" s="158" t="s">
        <v>150</v>
      </c>
      <c r="AU175" s="158" t="s">
        <v>91</v>
      </c>
      <c r="AV175" s="11" t="s">
        <v>20</v>
      </c>
      <c r="AW175" s="11" t="s">
        <v>39</v>
      </c>
      <c r="AX175" s="11" t="s">
        <v>82</v>
      </c>
      <c r="AY175" s="158" t="s">
        <v>142</v>
      </c>
    </row>
    <row r="176" spans="2:51" s="12" customFormat="1" ht="20.25" customHeight="1">
      <c r="B176" s="159"/>
      <c r="C176" s="161"/>
      <c r="D176" s="161"/>
      <c r="E176" s="162" t="s">
        <v>3</v>
      </c>
      <c r="F176" s="248" t="s">
        <v>221</v>
      </c>
      <c r="G176" s="249"/>
      <c r="H176" s="249"/>
      <c r="I176" s="249"/>
      <c r="J176" s="161"/>
      <c r="K176" s="163">
        <v>24</v>
      </c>
      <c r="L176" s="161"/>
      <c r="M176" s="161"/>
      <c r="N176" s="161"/>
      <c r="O176" s="161"/>
      <c r="P176" s="161"/>
      <c r="Q176" s="161"/>
      <c r="R176" s="164"/>
      <c r="T176" s="165"/>
      <c r="U176" s="161"/>
      <c r="V176" s="161"/>
      <c r="W176" s="161"/>
      <c r="X176" s="161"/>
      <c r="Y176" s="161"/>
      <c r="Z176" s="161"/>
      <c r="AA176" s="166"/>
      <c r="AT176" s="167" t="s">
        <v>150</v>
      </c>
      <c r="AU176" s="167" t="s">
        <v>91</v>
      </c>
      <c r="AV176" s="12" t="s">
        <v>91</v>
      </c>
      <c r="AW176" s="12" t="s">
        <v>39</v>
      </c>
      <c r="AX176" s="12" t="s">
        <v>82</v>
      </c>
      <c r="AY176" s="167" t="s">
        <v>142</v>
      </c>
    </row>
    <row r="177" spans="2:51" s="13" customFormat="1" ht="20.25" customHeight="1">
      <c r="B177" s="168"/>
      <c r="C177" s="169"/>
      <c r="D177" s="169"/>
      <c r="E177" s="170" t="s">
        <v>3</v>
      </c>
      <c r="F177" s="250" t="s">
        <v>151</v>
      </c>
      <c r="G177" s="251"/>
      <c r="H177" s="251"/>
      <c r="I177" s="251"/>
      <c r="J177" s="169"/>
      <c r="K177" s="171">
        <v>39</v>
      </c>
      <c r="L177" s="169"/>
      <c r="M177" s="169"/>
      <c r="N177" s="169"/>
      <c r="O177" s="169"/>
      <c r="P177" s="169"/>
      <c r="Q177" s="169"/>
      <c r="R177" s="172"/>
      <c r="T177" s="173"/>
      <c r="U177" s="169"/>
      <c r="V177" s="169"/>
      <c r="W177" s="169"/>
      <c r="X177" s="169"/>
      <c r="Y177" s="169"/>
      <c r="Z177" s="169"/>
      <c r="AA177" s="174"/>
      <c r="AT177" s="175" t="s">
        <v>150</v>
      </c>
      <c r="AU177" s="175" t="s">
        <v>91</v>
      </c>
      <c r="AV177" s="13" t="s">
        <v>147</v>
      </c>
      <c r="AW177" s="13" t="s">
        <v>39</v>
      </c>
      <c r="AX177" s="13" t="s">
        <v>20</v>
      </c>
      <c r="AY177" s="175" t="s">
        <v>142</v>
      </c>
    </row>
    <row r="178" spans="2:63" s="10" customFormat="1" ht="29.25" customHeight="1">
      <c r="B178" s="131"/>
      <c r="C178" s="132"/>
      <c r="D178" s="141" t="s">
        <v>122</v>
      </c>
      <c r="E178" s="141"/>
      <c r="F178" s="141"/>
      <c r="G178" s="141"/>
      <c r="H178" s="141"/>
      <c r="I178" s="141"/>
      <c r="J178" s="141"/>
      <c r="K178" s="141"/>
      <c r="L178" s="141"/>
      <c r="M178" s="141"/>
      <c r="N178" s="257">
        <f>BK178</f>
        <v>0</v>
      </c>
      <c r="O178" s="258"/>
      <c r="P178" s="258"/>
      <c r="Q178" s="258"/>
      <c r="R178" s="134"/>
      <c r="T178" s="135"/>
      <c r="U178" s="132"/>
      <c r="V178" s="132"/>
      <c r="W178" s="136">
        <f>SUM(W179:W197)</f>
        <v>24.689999999999998</v>
      </c>
      <c r="X178" s="132"/>
      <c r="Y178" s="136">
        <f>SUM(Y179:Y197)</f>
        <v>1.39871</v>
      </c>
      <c r="Z178" s="132"/>
      <c r="AA178" s="137">
        <f>SUM(AA179:AA197)</f>
        <v>0</v>
      </c>
      <c r="AR178" s="138" t="s">
        <v>20</v>
      </c>
      <c r="AT178" s="139" t="s">
        <v>81</v>
      </c>
      <c r="AU178" s="139" t="s">
        <v>20</v>
      </c>
      <c r="AY178" s="138" t="s">
        <v>142</v>
      </c>
      <c r="BK178" s="140">
        <f>SUM(BK179:BK197)</f>
        <v>0</v>
      </c>
    </row>
    <row r="179" spans="2:65" s="1" customFormat="1" ht="28.5" customHeight="1">
      <c r="B179" s="142"/>
      <c r="C179" s="143" t="s">
        <v>222</v>
      </c>
      <c r="D179" s="143" t="s">
        <v>143</v>
      </c>
      <c r="E179" s="144" t="s">
        <v>223</v>
      </c>
      <c r="F179" s="243" t="s">
        <v>224</v>
      </c>
      <c r="G179" s="244"/>
      <c r="H179" s="244"/>
      <c r="I179" s="244"/>
      <c r="J179" s="145" t="s">
        <v>146</v>
      </c>
      <c r="K179" s="146">
        <v>116</v>
      </c>
      <c r="L179" s="245"/>
      <c r="M179" s="244"/>
      <c r="N179" s="245">
        <f>ROUND(L179*K179,2)</f>
        <v>0</v>
      </c>
      <c r="O179" s="244"/>
      <c r="P179" s="244"/>
      <c r="Q179" s="244"/>
      <c r="R179" s="147"/>
      <c r="T179" s="148" t="s">
        <v>3</v>
      </c>
      <c r="U179" s="41" t="s">
        <v>47</v>
      </c>
      <c r="V179" s="149">
        <v>0.002</v>
      </c>
      <c r="W179" s="149">
        <f>V179*K179</f>
        <v>0.232</v>
      </c>
      <c r="X179" s="149">
        <v>0.00061</v>
      </c>
      <c r="Y179" s="149">
        <f>X179*K179</f>
        <v>0.07076</v>
      </c>
      <c r="Z179" s="149">
        <v>0</v>
      </c>
      <c r="AA179" s="150">
        <f>Z179*K179</f>
        <v>0</v>
      </c>
      <c r="AR179" s="18" t="s">
        <v>147</v>
      </c>
      <c r="AT179" s="18" t="s">
        <v>143</v>
      </c>
      <c r="AU179" s="18" t="s">
        <v>91</v>
      </c>
      <c r="AY179" s="18" t="s">
        <v>142</v>
      </c>
      <c r="BE179" s="151">
        <f>IF(U179="základní",N179,0)</f>
        <v>0</v>
      </c>
      <c r="BF179" s="151">
        <f>IF(U179="snížená",N179,0)</f>
        <v>0</v>
      </c>
      <c r="BG179" s="151">
        <f>IF(U179="zákl. přenesená",N179,0)</f>
        <v>0</v>
      </c>
      <c r="BH179" s="151">
        <f>IF(U179="sníž. přenesená",N179,0)</f>
        <v>0</v>
      </c>
      <c r="BI179" s="151">
        <f>IF(U179="nulová",N179,0)</f>
        <v>0</v>
      </c>
      <c r="BJ179" s="18" t="s">
        <v>20</v>
      </c>
      <c r="BK179" s="151">
        <f>ROUND(L179*K179,2)</f>
        <v>0</v>
      </c>
      <c r="BL179" s="18" t="s">
        <v>147</v>
      </c>
      <c r="BM179" s="18" t="s">
        <v>225</v>
      </c>
    </row>
    <row r="180" spans="2:51" s="11" customFormat="1" ht="28.5" customHeight="1">
      <c r="B180" s="152"/>
      <c r="C180" s="153"/>
      <c r="D180" s="153"/>
      <c r="E180" s="154" t="s">
        <v>3</v>
      </c>
      <c r="F180" s="246" t="s">
        <v>226</v>
      </c>
      <c r="G180" s="247"/>
      <c r="H180" s="247"/>
      <c r="I180" s="247"/>
      <c r="J180" s="153"/>
      <c r="K180" s="154" t="s">
        <v>3</v>
      </c>
      <c r="L180" s="153"/>
      <c r="M180" s="153"/>
      <c r="N180" s="153"/>
      <c r="O180" s="153"/>
      <c r="P180" s="153"/>
      <c r="Q180" s="153"/>
      <c r="R180" s="155"/>
      <c r="T180" s="156"/>
      <c r="U180" s="153"/>
      <c r="V180" s="153"/>
      <c r="W180" s="153"/>
      <c r="X180" s="153"/>
      <c r="Y180" s="153"/>
      <c r="Z180" s="153"/>
      <c r="AA180" s="157"/>
      <c r="AT180" s="158" t="s">
        <v>150</v>
      </c>
      <c r="AU180" s="158" t="s">
        <v>91</v>
      </c>
      <c r="AV180" s="11" t="s">
        <v>20</v>
      </c>
      <c r="AW180" s="11" t="s">
        <v>39</v>
      </c>
      <c r="AX180" s="11" t="s">
        <v>82</v>
      </c>
      <c r="AY180" s="158" t="s">
        <v>142</v>
      </c>
    </row>
    <row r="181" spans="2:51" s="12" customFormat="1" ht="20.25" customHeight="1">
      <c r="B181" s="159"/>
      <c r="C181" s="161"/>
      <c r="D181" s="161"/>
      <c r="E181" s="162" t="s">
        <v>3</v>
      </c>
      <c r="F181" s="248" t="s">
        <v>156</v>
      </c>
      <c r="G181" s="249"/>
      <c r="H181" s="249"/>
      <c r="I181" s="249"/>
      <c r="J181" s="161"/>
      <c r="K181" s="163">
        <v>116</v>
      </c>
      <c r="L181" s="161"/>
      <c r="M181" s="161"/>
      <c r="N181" s="161"/>
      <c r="O181" s="161"/>
      <c r="P181" s="161"/>
      <c r="Q181" s="161"/>
      <c r="R181" s="164"/>
      <c r="T181" s="165"/>
      <c r="U181" s="161"/>
      <c r="V181" s="161"/>
      <c r="W181" s="161"/>
      <c r="X181" s="161"/>
      <c r="Y181" s="161"/>
      <c r="Z181" s="161"/>
      <c r="AA181" s="166"/>
      <c r="AT181" s="167" t="s">
        <v>150</v>
      </c>
      <c r="AU181" s="167" t="s">
        <v>91</v>
      </c>
      <c r="AV181" s="12" t="s">
        <v>91</v>
      </c>
      <c r="AW181" s="12" t="s">
        <v>39</v>
      </c>
      <c r="AX181" s="12" t="s">
        <v>82</v>
      </c>
      <c r="AY181" s="167" t="s">
        <v>142</v>
      </c>
    </row>
    <row r="182" spans="2:51" s="13" customFormat="1" ht="20.25" customHeight="1">
      <c r="B182" s="168"/>
      <c r="C182" s="169"/>
      <c r="D182" s="169"/>
      <c r="E182" s="170" t="s">
        <v>3</v>
      </c>
      <c r="F182" s="250" t="s">
        <v>151</v>
      </c>
      <c r="G182" s="251"/>
      <c r="H182" s="251"/>
      <c r="I182" s="251"/>
      <c r="J182" s="169"/>
      <c r="K182" s="171">
        <v>116</v>
      </c>
      <c r="L182" s="169"/>
      <c r="M182" s="169"/>
      <c r="N182" s="169"/>
      <c r="O182" s="169"/>
      <c r="P182" s="169"/>
      <c r="Q182" s="169"/>
      <c r="R182" s="172"/>
      <c r="T182" s="173"/>
      <c r="U182" s="169"/>
      <c r="V182" s="169"/>
      <c r="W182" s="169"/>
      <c r="X182" s="169"/>
      <c r="Y182" s="169"/>
      <c r="Z182" s="169"/>
      <c r="AA182" s="174"/>
      <c r="AT182" s="175" t="s">
        <v>150</v>
      </c>
      <c r="AU182" s="175" t="s">
        <v>91</v>
      </c>
      <c r="AV182" s="13" t="s">
        <v>147</v>
      </c>
      <c r="AW182" s="13" t="s">
        <v>39</v>
      </c>
      <c r="AX182" s="13" t="s">
        <v>20</v>
      </c>
      <c r="AY182" s="175" t="s">
        <v>142</v>
      </c>
    </row>
    <row r="183" spans="2:65" s="1" customFormat="1" ht="39.75" customHeight="1">
      <c r="B183" s="142"/>
      <c r="C183" s="143" t="s">
        <v>9</v>
      </c>
      <c r="D183" s="143" t="s">
        <v>143</v>
      </c>
      <c r="E183" s="144" t="s">
        <v>227</v>
      </c>
      <c r="F183" s="243" t="s">
        <v>228</v>
      </c>
      <c r="G183" s="244"/>
      <c r="H183" s="244"/>
      <c r="I183" s="244"/>
      <c r="J183" s="145" t="s">
        <v>146</v>
      </c>
      <c r="K183" s="146">
        <v>116</v>
      </c>
      <c r="L183" s="245"/>
      <c r="M183" s="244"/>
      <c r="N183" s="245">
        <f>ROUND(L183*K183,2)</f>
        <v>0</v>
      </c>
      <c r="O183" s="244"/>
      <c r="P183" s="244"/>
      <c r="Q183" s="244"/>
      <c r="R183" s="147"/>
      <c r="T183" s="148" t="s">
        <v>3</v>
      </c>
      <c r="U183" s="41" t="s">
        <v>47</v>
      </c>
      <c r="V183" s="149">
        <v>0.071</v>
      </c>
      <c r="W183" s="149">
        <f>V183*K183</f>
        <v>8.235999999999999</v>
      </c>
      <c r="X183" s="149">
        <v>0</v>
      </c>
      <c r="Y183" s="149">
        <f>X183*K183</f>
        <v>0</v>
      </c>
      <c r="Z183" s="149">
        <v>0</v>
      </c>
      <c r="AA183" s="150">
        <f>Z183*K183</f>
        <v>0</v>
      </c>
      <c r="AR183" s="18" t="s">
        <v>147</v>
      </c>
      <c r="AT183" s="18" t="s">
        <v>143</v>
      </c>
      <c r="AU183" s="18" t="s">
        <v>91</v>
      </c>
      <c r="AY183" s="18" t="s">
        <v>142</v>
      </c>
      <c r="BE183" s="151">
        <f>IF(U183="základní",N183,0)</f>
        <v>0</v>
      </c>
      <c r="BF183" s="151">
        <f>IF(U183="snížená",N183,0)</f>
        <v>0</v>
      </c>
      <c r="BG183" s="151">
        <f>IF(U183="zákl. přenesená",N183,0)</f>
        <v>0</v>
      </c>
      <c r="BH183" s="151">
        <f>IF(U183="sníž. přenesená",N183,0)</f>
        <v>0</v>
      </c>
      <c r="BI183" s="151">
        <f>IF(U183="nulová",N183,0)</f>
        <v>0</v>
      </c>
      <c r="BJ183" s="18" t="s">
        <v>20</v>
      </c>
      <c r="BK183" s="151">
        <f>ROUND(L183*K183,2)</f>
        <v>0</v>
      </c>
      <c r="BL183" s="18" t="s">
        <v>147</v>
      </c>
      <c r="BM183" s="18" t="s">
        <v>229</v>
      </c>
    </row>
    <row r="184" spans="2:51" s="11" customFormat="1" ht="28.5" customHeight="1">
      <c r="B184" s="152"/>
      <c r="C184" s="153"/>
      <c r="D184" s="153"/>
      <c r="E184" s="154" t="s">
        <v>3</v>
      </c>
      <c r="F184" s="246" t="s">
        <v>226</v>
      </c>
      <c r="G184" s="247"/>
      <c r="H184" s="247"/>
      <c r="I184" s="247"/>
      <c r="J184" s="153"/>
      <c r="K184" s="154" t="s">
        <v>3</v>
      </c>
      <c r="L184" s="153"/>
      <c r="M184" s="153"/>
      <c r="N184" s="153"/>
      <c r="O184" s="153"/>
      <c r="P184" s="153"/>
      <c r="Q184" s="153"/>
      <c r="R184" s="155"/>
      <c r="T184" s="156"/>
      <c r="U184" s="153"/>
      <c r="V184" s="153"/>
      <c r="W184" s="153"/>
      <c r="X184" s="153"/>
      <c r="Y184" s="153"/>
      <c r="Z184" s="153"/>
      <c r="AA184" s="157"/>
      <c r="AT184" s="158" t="s">
        <v>150</v>
      </c>
      <c r="AU184" s="158" t="s">
        <v>91</v>
      </c>
      <c r="AV184" s="11" t="s">
        <v>20</v>
      </c>
      <c r="AW184" s="11" t="s">
        <v>39</v>
      </c>
      <c r="AX184" s="11" t="s">
        <v>82</v>
      </c>
      <c r="AY184" s="158" t="s">
        <v>142</v>
      </c>
    </row>
    <row r="185" spans="2:51" s="12" customFormat="1" ht="20.25" customHeight="1">
      <c r="B185" s="159"/>
      <c r="C185" s="161"/>
      <c r="D185" s="161"/>
      <c r="E185" s="162" t="s">
        <v>3</v>
      </c>
      <c r="F185" s="248" t="s">
        <v>156</v>
      </c>
      <c r="G185" s="249"/>
      <c r="H185" s="249"/>
      <c r="I185" s="249"/>
      <c r="J185" s="161"/>
      <c r="K185" s="163">
        <v>116</v>
      </c>
      <c r="L185" s="161"/>
      <c r="M185" s="161"/>
      <c r="N185" s="161"/>
      <c r="O185" s="161"/>
      <c r="P185" s="161"/>
      <c r="Q185" s="161"/>
      <c r="R185" s="164"/>
      <c r="T185" s="165"/>
      <c r="U185" s="161"/>
      <c r="V185" s="161"/>
      <c r="W185" s="161"/>
      <c r="X185" s="161"/>
      <c r="Y185" s="161"/>
      <c r="Z185" s="161"/>
      <c r="AA185" s="166"/>
      <c r="AT185" s="167" t="s">
        <v>150</v>
      </c>
      <c r="AU185" s="167" t="s">
        <v>91</v>
      </c>
      <c r="AV185" s="12" t="s">
        <v>91</v>
      </c>
      <c r="AW185" s="12" t="s">
        <v>39</v>
      </c>
      <c r="AX185" s="12" t="s">
        <v>82</v>
      </c>
      <c r="AY185" s="167" t="s">
        <v>142</v>
      </c>
    </row>
    <row r="186" spans="2:51" s="13" customFormat="1" ht="20.25" customHeight="1">
      <c r="B186" s="168"/>
      <c r="C186" s="169"/>
      <c r="D186" s="169"/>
      <c r="E186" s="170" t="s">
        <v>3</v>
      </c>
      <c r="F186" s="250" t="s">
        <v>151</v>
      </c>
      <c r="G186" s="251"/>
      <c r="H186" s="251"/>
      <c r="I186" s="251"/>
      <c r="J186" s="169"/>
      <c r="K186" s="171">
        <v>116</v>
      </c>
      <c r="L186" s="169"/>
      <c r="M186" s="169"/>
      <c r="N186" s="169"/>
      <c r="O186" s="169"/>
      <c r="P186" s="169"/>
      <c r="Q186" s="169"/>
      <c r="R186" s="172"/>
      <c r="T186" s="173"/>
      <c r="U186" s="169"/>
      <c r="V186" s="169"/>
      <c r="W186" s="169"/>
      <c r="X186" s="169"/>
      <c r="Y186" s="169"/>
      <c r="Z186" s="169"/>
      <c r="AA186" s="174"/>
      <c r="AT186" s="175" t="s">
        <v>150</v>
      </c>
      <c r="AU186" s="175" t="s">
        <v>91</v>
      </c>
      <c r="AV186" s="13" t="s">
        <v>147</v>
      </c>
      <c r="AW186" s="13" t="s">
        <v>39</v>
      </c>
      <c r="AX186" s="13" t="s">
        <v>20</v>
      </c>
      <c r="AY186" s="175" t="s">
        <v>142</v>
      </c>
    </row>
    <row r="187" spans="2:65" s="1" customFormat="1" ht="28.5" customHeight="1">
      <c r="B187" s="142"/>
      <c r="C187" s="143" t="s">
        <v>230</v>
      </c>
      <c r="D187" s="143" t="s">
        <v>143</v>
      </c>
      <c r="E187" s="144" t="s">
        <v>231</v>
      </c>
      <c r="F187" s="243" t="s">
        <v>232</v>
      </c>
      <c r="G187" s="244"/>
      <c r="H187" s="244"/>
      <c r="I187" s="244"/>
      <c r="J187" s="145" t="s">
        <v>146</v>
      </c>
      <c r="K187" s="146">
        <v>57.5</v>
      </c>
      <c r="L187" s="245"/>
      <c r="M187" s="244"/>
      <c r="N187" s="245">
        <f>ROUND(L187*K187,2)</f>
        <v>0</v>
      </c>
      <c r="O187" s="244"/>
      <c r="P187" s="244"/>
      <c r="Q187" s="244"/>
      <c r="R187" s="147"/>
      <c r="T187" s="148" t="s">
        <v>3</v>
      </c>
      <c r="U187" s="41" t="s">
        <v>47</v>
      </c>
      <c r="V187" s="149">
        <v>0.068</v>
      </c>
      <c r="W187" s="149">
        <f>V187*K187</f>
        <v>3.91</v>
      </c>
      <c r="X187" s="149">
        <v>0</v>
      </c>
      <c r="Y187" s="149">
        <f>X187*K187</f>
        <v>0</v>
      </c>
      <c r="Z187" s="149">
        <v>0</v>
      </c>
      <c r="AA187" s="150">
        <f>Z187*K187</f>
        <v>0</v>
      </c>
      <c r="AR187" s="18" t="s">
        <v>147</v>
      </c>
      <c r="AT187" s="18" t="s">
        <v>143</v>
      </c>
      <c r="AU187" s="18" t="s">
        <v>91</v>
      </c>
      <c r="AY187" s="18" t="s">
        <v>142</v>
      </c>
      <c r="BE187" s="151">
        <f>IF(U187="základní",N187,0)</f>
        <v>0</v>
      </c>
      <c r="BF187" s="151">
        <f>IF(U187="snížená",N187,0)</f>
        <v>0</v>
      </c>
      <c r="BG187" s="151">
        <f>IF(U187="zákl. přenesená",N187,0)</f>
        <v>0</v>
      </c>
      <c r="BH187" s="151">
        <f>IF(U187="sníž. přenesená",N187,0)</f>
        <v>0</v>
      </c>
      <c r="BI187" s="151">
        <f>IF(U187="nulová",N187,0)</f>
        <v>0</v>
      </c>
      <c r="BJ187" s="18" t="s">
        <v>20</v>
      </c>
      <c r="BK187" s="151">
        <f>ROUND(L187*K187,2)</f>
        <v>0</v>
      </c>
      <c r="BL187" s="18" t="s">
        <v>147</v>
      </c>
      <c r="BM187" s="18" t="s">
        <v>233</v>
      </c>
    </row>
    <row r="188" spans="2:51" s="11" customFormat="1" ht="20.25" customHeight="1">
      <c r="B188" s="152"/>
      <c r="C188" s="153"/>
      <c r="D188" s="153"/>
      <c r="E188" s="154" t="s">
        <v>3</v>
      </c>
      <c r="F188" s="246" t="s">
        <v>234</v>
      </c>
      <c r="G188" s="247"/>
      <c r="H188" s="247"/>
      <c r="I188" s="247"/>
      <c r="J188" s="153"/>
      <c r="K188" s="154" t="s">
        <v>3</v>
      </c>
      <c r="L188" s="153"/>
      <c r="M188" s="153"/>
      <c r="N188" s="153"/>
      <c r="O188" s="153"/>
      <c r="P188" s="153"/>
      <c r="Q188" s="153"/>
      <c r="R188" s="155"/>
      <c r="T188" s="156"/>
      <c r="U188" s="153"/>
      <c r="V188" s="153"/>
      <c r="W188" s="153"/>
      <c r="X188" s="153"/>
      <c r="Y188" s="153"/>
      <c r="Z188" s="153"/>
      <c r="AA188" s="157"/>
      <c r="AT188" s="158" t="s">
        <v>150</v>
      </c>
      <c r="AU188" s="158" t="s">
        <v>91</v>
      </c>
      <c r="AV188" s="11" t="s">
        <v>20</v>
      </c>
      <c r="AW188" s="11" t="s">
        <v>39</v>
      </c>
      <c r="AX188" s="11" t="s">
        <v>82</v>
      </c>
      <c r="AY188" s="158" t="s">
        <v>142</v>
      </c>
    </row>
    <row r="189" spans="2:51" s="12" customFormat="1" ht="20.25" customHeight="1">
      <c r="B189" s="159"/>
      <c r="C189" s="161"/>
      <c r="D189" s="161"/>
      <c r="E189" s="162" t="s">
        <v>3</v>
      </c>
      <c r="F189" s="248" t="s">
        <v>235</v>
      </c>
      <c r="G189" s="249"/>
      <c r="H189" s="249"/>
      <c r="I189" s="249"/>
      <c r="J189" s="161"/>
      <c r="K189" s="163">
        <v>57.5</v>
      </c>
      <c r="L189" s="161"/>
      <c r="M189" s="161"/>
      <c r="N189" s="161"/>
      <c r="O189" s="161"/>
      <c r="P189" s="161"/>
      <c r="Q189" s="161"/>
      <c r="R189" s="164"/>
      <c r="T189" s="165"/>
      <c r="U189" s="161"/>
      <c r="V189" s="161"/>
      <c r="W189" s="161"/>
      <c r="X189" s="161"/>
      <c r="Y189" s="161"/>
      <c r="Z189" s="161"/>
      <c r="AA189" s="166"/>
      <c r="AT189" s="167" t="s">
        <v>150</v>
      </c>
      <c r="AU189" s="167" t="s">
        <v>91</v>
      </c>
      <c r="AV189" s="12" t="s">
        <v>91</v>
      </c>
      <c r="AW189" s="12" t="s">
        <v>39</v>
      </c>
      <c r="AX189" s="12" t="s">
        <v>82</v>
      </c>
      <c r="AY189" s="167" t="s">
        <v>142</v>
      </c>
    </row>
    <row r="190" spans="2:51" s="13" customFormat="1" ht="20.25" customHeight="1">
      <c r="B190" s="168"/>
      <c r="C190" s="169"/>
      <c r="D190" s="169"/>
      <c r="E190" s="170" t="s">
        <v>3</v>
      </c>
      <c r="F190" s="250" t="s">
        <v>151</v>
      </c>
      <c r="G190" s="251"/>
      <c r="H190" s="251"/>
      <c r="I190" s="251"/>
      <c r="J190" s="169"/>
      <c r="K190" s="171">
        <v>57.5</v>
      </c>
      <c r="L190" s="169"/>
      <c r="M190" s="169"/>
      <c r="N190" s="169"/>
      <c r="O190" s="169"/>
      <c r="P190" s="169"/>
      <c r="Q190" s="169"/>
      <c r="R190" s="172"/>
      <c r="T190" s="173"/>
      <c r="U190" s="169"/>
      <c r="V190" s="169"/>
      <c r="W190" s="169"/>
      <c r="X190" s="169"/>
      <c r="Y190" s="169"/>
      <c r="Z190" s="169"/>
      <c r="AA190" s="174"/>
      <c r="AT190" s="175" t="s">
        <v>150</v>
      </c>
      <c r="AU190" s="175" t="s">
        <v>91</v>
      </c>
      <c r="AV190" s="13" t="s">
        <v>147</v>
      </c>
      <c r="AW190" s="13" t="s">
        <v>39</v>
      </c>
      <c r="AX190" s="13" t="s">
        <v>20</v>
      </c>
      <c r="AY190" s="175" t="s">
        <v>142</v>
      </c>
    </row>
    <row r="191" spans="2:65" s="1" customFormat="1" ht="28.5" customHeight="1">
      <c r="B191" s="142"/>
      <c r="C191" s="143" t="s">
        <v>236</v>
      </c>
      <c r="D191" s="143" t="s">
        <v>143</v>
      </c>
      <c r="E191" s="144" t="s">
        <v>237</v>
      </c>
      <c r="F191" s="243" t="s">
        <v>238</v>
      </c>
      <c r="G191" s="244"/>
      <c r="H191" s="244"/>
      <c r="I191" s="244"/>
      <c r="J191" s="145" t="s">
        <v>146</v>
      </c>
      <c r="K191" s="146">
        <v>15</v>
      </c>
      <c r="L191" s="245"/>
      <c r="M191" s="244"/>
      <c r="N191" s="245">
        <f>ROUND(L191*K191,2)</f>
        <v>0</v>
      </c>
      <c r="O191" s="244"/>
      <c r="P191" s="244"/>
      <c r="Q191" s="244"/>
      <c r="R191" s="147"/>
      <c r="T191" s="148" t="s">
        <v>3</v>
      </c>
      <c r="U191" s="41" t="s">
        <v>47</v>
      </c>
      <c r="V191" s="149">
        <v>0.784</v>
      </c>
      <c r="W191" s="149">
        <f>V191*K191</f>
        <v>11.76</v>
      </c>
      <c r="X191" s="149">
        <v>0.08565</v>
      </c>
      <c r="Y191" s="149">
        <f>X191*K191</f>
        <v>1.28475</v>
      </c>
      <c r="Z191" s="149">
        <v>0</v>
      </c>
      <c r="AA191" s="150">
        <f>Z191*K191</f>
        <v>0</v>
      </c>
      <c r="AR191" s="18" t="s">
        <v>147</v>
      </c>
      <c r="AT191" s="18" t="s">
        <v>143</v>
      </c>
      <c r="AU191" s="18" t="s">
        <v>91</v>
      </c>
      <c r="AY191" s="18" t="s">
        <v>142</v>
      </c>
      <c r="BE191" s="151">
        <f>IF(U191="základní",N191,0)</f>
        <v>0</v>
      </c>
      <c r="BF191" s="151">
        <f>IF(U191="snížená",N191,0)</f>
        <v>0</v>
      </c>
      <c r="BG191" s="151">
        <f>IF(U191="zákl. přenesená",N191,0)</f>
        <v>0</v>
      </c>
      <c r="BH191" s="151">
        <f>IF(U191="sníž. přenesená",N191,0)</f>
        <v>0</v>
      </c>
      <c r="BI191" s="151">
        <f>IF(U191="nulová",N191,0)</f>
        <v>0</v>
      </c>
      <c r="BJ191" s="18" t="s">
        <v>20</v>
      </c>
      <c r="BK191" s="151">
        <f>ROUND(L191*K191,2)</f>
        <v>0</v>
      </c>
      <c r="BL191" s="18" t="s">
        <v>147</v>
      </c>
      <c r="BM191" s="18" t="s">
        <v>239</v>
      </c>
    </row>
    <row r="192" spans="2:51" s="11" customFormat="1" ht="20.25" customHeight="1">
      <c r="B192" s="152"/>
      <c r="C192" s="153"/>
      <c r="D192" s="153"/>
      <c r="E192" s="154" t="s">
        <v>3</v>
      </c>
      <c r="F192" s="246" t="s">
        <v>219</v>
      </c>
      <c r="G192" s="247"/>
      <c r="H192" s="247"/>
      <c r="I192" s="247"/>
      <c r="J192" s="153"/>
      <c r="K192" s="154" t="s">
        <v>3</v>
      </c>
      <c r="L192" s="153"/>
      <c r="M192" s="153"/>
      <c r="N192" s="153"/>
      <c r="O192" s="153"/>
      <c r="P192" s="153"/>
      <c r="Q192" s="153"/>
      <c r="R192" s="155"/>
      <c r="T192" s="156"/>
      <c r="U192" s="153"/>
      <c r="V192" s="153"/>
      <c r="W192" s="153"/>
      <c r="X192" s="153"/>
      <c r="Y192" s="153"/>
      <c r="Z192" s="153"/>
      <c r="AA192" s="157"/>
      <c r="AT192" s="158" t="s">
        <v>150</v>
      </c>
      <c r="AU192" s="158" t="s">
        <v>91</v>
      </c>
      <c r="AV192" s="11" t="s">
        <v>20</v>
      </c>
      <c r="AW192" s="11" t="s">
        <v>39</v>
      </c>
      <c r="AX192" s="11" t="s">
        <v>82</v>
      </c>
      <c r="AY192" s="158" t="s">
        <v>142</v>
      </c>
    </row>
    <row r="193" spans="2:51" s="12" customFormat="1" ht="20.25" customHeight="1">
      <c r="B193" s="159"/>
      <c r="C193" s="161"/>
      <c r="D193" s="161"/>
      <c r="E193" s="162" t="s">
        <v>3</v>
      </c>
      <c r="F193" s="248" t="s">
        <v>9</v>
      </c>
      <c r="G193" s="249"/>
      <c r="H193" s="249"/>
      <c r="I193" s="249"/>
      <c r="J193" s="161"/>
      <c r="K193" s="163">
        <v>15</v>
      </c>
      <c r="L193" s="161"/>
      <c r="M193" s="161"/>
      <c r="N193" s="161"/>
      <c r="O193" s="161"/>
      <c r="P193" s="161"/>
      <c r="Q193" s="161"/>
      <c r="R193" s="164"/>
      <c r="T193" s="165"/>
      <c r="U193" s="161"/>
      <c r="V193" s="161"/>
      <c r="W193" s="161"/>
      <c r="X193" s="161"/>
      <c r="Y193" s="161"/>
      <c r="Z193" s="161"/>
      <c r="AA193" s="166"/>
      <c r="AT193" s="167" t="s">
        <v>150</v>
      </c>
      <c r="AU193" s="167" t="s">
        <v>91</v>
      </c>
      <c r="AV193" s="12" t="s">
        <v>91</v>
      </c>
      <c r="AW193" s="12" t="s">
        <v>39</v>
      </c>
      <c r="AX193" s="12" t="s">
        <v>82</v>
      </c>
      <c r="AY193" s="167" t="s">
        <v>142</v>
      </c>
    </row>
    <row r="194" spans="2:51" s="13" customFormat="1" ht="20.25" customHeight="1">
      <c r="B194" s="168"/>
      <c r="C194" s="169"/>
      <c r="D194" s="169"/>
      <c r="E194" s="170" t="s">
        <v>3</v>
      </c>
      <c r="F194" s="250" t="s">
        <v>151</v>
      </c>
      <c r="G194" s="251"/>
      <c r="H194" s="251"/>
      <c r="I194" s="251"/>
      <c r="J194" s="169"/>
      <c r="K194" s="171">
        <v>15</v>
      </c>
      <c r="L194" s="169"/>
      <c r="M194" s="169"/>
      <c r="N194" s="169"/>
      <c r="O194" s="169"/>
      <c r="P194" s="169"/>
      <c r="Q194" s="169"/>
      <c r="R194" s="172"/>
      <c r="T194" s="173"/>
      <c r="U194" s="169"/>
      <c r="V194" s="169"/>
      <c r="W194" s="169"/>
      <c r="X194" s="169"/>
      <c r="Y194" s="169"/>
      <c r="Z194" s="169"/>
      <c r="AA194" s="174"/>
      <c r="AT194" s="175" t="s">
        <v>150</v>
      </c>
      <c r="AU194" s="175" t="s">
        <v>91</v>
      </c>
      <c r="AV194" s="13" t="s">
        <v>147</v>
      </c>
      <c r="AW194" s="13" t="s">
        <v>39</v>
      </c>
      <c r="AX194" s="13" t="s">
        <v>20</v>
      </c>
      <c r="AY194" s="175" t="s">
        <v>142</v>
      </c>
    </row>
    <row r="195" spans="2:65" s="1" customFormat="1" ht="20.25" customHeight="1">
      <c r="B195" s="142"/>
      <c r="C195" s="143" t="s">
        <v>240</v>
      </c>
      <c r="D195" s="143" t="s">
        <v>143</v>
      </c>
      <c r="E195" s="144" t="s">
        <v>241</v>
      </c>
      <c r="F195" s="243" t="s">
        <v>242</v>
      </c>
      <c r="G195" s="244"/>
      <c r="H195" s="244"/>
      <c r="I195" s="244"/>
      <c r="J195" s="145" t="s">
        <v>160</v>
      </c>
      <c r="K195" s="146">
        <v>12</v>
      </c>
      <c r="L195" s="245"/>
      <c r="M195" s="244"/>
      <c r="N195" s="245">
        <f>ROUND(L195*K195,2)</f>
        <v>0</v>
      </c>
      <c r="O195" s="244"/>
      <c r="P195" s="244"/>
      <c r="Q195" s="244"/>
      <c r="R195" s="147"/>
      <c r="T195" s="148" t="s">
        <v>3</v>
      </c>
      <c r="U195" s="41" t="s">
        <v>47</v>
      </c>
      <c r="V195" s="149">
        <v>0.046</v>
      </c>
      <c r="W195" s="149">
        <f>V195*K195</f>
        <v>0.552</v>
      </c>
      <c r="X195" s="149">
        <v>0.0036</v>
      </c>
      <c r="Y195" s="149">
        <f>X195*K195</f>
        <v>0.0432</v>
      </c>
      <c r="Z195" s="149">
        <v>0</v>
      </c>
      <c r="AA195" s="150">
        <f>Z195*K195</f>
        <v>0</v>
      </c>
      <c r="AR195" s="18" t="s">
        <v>147</v>
      </c>
      <c r="AT195" s="18" t="s">
        <v>143</v>
      </c>
      <c r="AU195" s="18" t="s">
        <v>91</v>
      </c>
      <c r="AY195" s="18" t="s">
        <v>142</v>
      </c>
      <c r="BE195" s="151">
        <f>IF(U195="základní",N195,0)</f>
        <v>0</v>
      </c>
      <c r="BF195" s="151">
        <f>IF(U195="snížená",N195,0)</f>
        <v>0</v>
      </c>
      <c r="BG195" s="151">
        <f>IF(U195="zákl. přenesená",N195,0)</f>
        <v>0</v>
      </c>
      <c r="BH195" s="151">
        <f>IF(U195="sníž. přenesená",N195,0)</f>
        <v>0</v>
      </c>
      <c r="BI195" s="151">
        <f>IF(U195="nulová",N195,0)</f>
        <v>0</v>
      </c>
      <c r="BJ195" s="18" t="s">
        <v>20</v>
      </c>
      <c r="BK195" s="151">
        <f>ROUND(L195*K195,2)</f>
        <v>0</v>
      </c>
      <c r="BL195" s="18" t="s">
        <v>147</v>
      </c>
      <c r="BM195" s="18" t="s">
        <v>243</v>
      </c>
    </row>
    <row r="196" spans="2:51" s="12" customFormat="1" ht="20.25" customHeight="1">
      <c r="B196" s="159"/>
      <c r="C196" s="161"/>
      <c r="D196" s="161"/>
      <c r="E196" s="162" t="s">
        <v>3</v>
      </c>
      <c r="F196" s="252" t="s">
        <v>208</v>
      </c>
      <c r="G196" s="249"/>
      <c r="H196" s="249"/>
      <c r="I196" s="249"/>
      <c r="J196" s="161"/>
      <c r="K196" s="163">
        <v>12</v>
      </c>
      <c r="L196" s="161"/>
      <c r="M196" s="161"/>
      <c r="N196" s="161"/>
      <c r="O196" s="161"/>
      <c r="P196" s="161"/>
      <c r="Q196" s="161"/>
      <c r="R196" s="164"/>
      <c r="T196" s="165"/>
      <c r="U196" s="161"/>
      <c r="V196" s="161"/>
      <c r="W196" s="161"/>
      <c r="X196" s="161"/>
      <c r="Y196" s="161"/>
      <c r="Z196" s="161"/>
      <c r="AA196" s="166"/>
      <c r="AT196" s="167" t="s">
        <v>150</v>
      </c>
      <c r="AU196" s="167" t="s">
        <v>91</v>
      </c>
      <c r="AV196" s="12" t="s">
        <v>91</v>
      </c>
      <c r="AW196" s="12" t="s">
        <v>39</v>
      </c>
      <c r="AX196" s="12" t="s">
        <v>82</v>
      </c>
      <c r="AY196" s="167" t="s">
        <v>142</v>
      </c>
    </row>
    <row r="197" spans="2:51" s="13" customFormat="1" ht="20.25" customHeight="1">
      <c r="B197" s="168"/>
      <c r="C197" s="169"/>
      <c r="D197" s="169"/>
      <c r="E197" s="170" t="s">
        <v>3</v>
      </c>
      <c r="F197" s="250" t="s">
        <v>151</v>
      </c>
      <c r="G197" s="251"/>
      <c r="H197" s="251"/>
      <c r="I197" s="251"/>
      <c r="J197" s="169"/>
      <c r="K197" s="171">
        <v>12</v>
      </c>
      <c r="L197" s="169"/>
      <c r="M197" s="169"/>
      <c r="N197" s="169"/>
      <c r="O197" s="169"/>
      <c r="P197" s="169"/>
      <c r="Q197" s="169"/>
      <c r="R197" s="172"/>
      <c r="T197" s="173"/>
      <c r="U197" s="169"/>
      <c r="V197" s="169"/>
      <c r="W197" s="169"/>
      <c r="X197" s="169"/>
      <c r="Y197" s="169"/>
      <c r="Z197" s="169"/>
      <c r="AA197" s="174"/>
      <c r="AT197" s="175" t="s">
        <v>150</v>
      </c>
      <c r="AU197" s="175" t="s">
        <v>91</v>
      </c>
      <c r="AV197" s="13" t="s">
        <v>147</v>
      </c>
      <c r="AW197" s="13" t="s">
        <v>39</v>
      </c>
      <c r="AX197" s="13" t="s">
        <v>20</v>
      </c>
      <c r="AY197" s="175" t="s">
        <v>142</v>
      </c>
    </row>
    <row r="198" spans="2:63" s="10" customFormat="1" ht="29.25" customHeight="1">
      <c r="B198" s="131"/>
      <c r="C198" s="132"/>
      <c r="D198" s="141" t="s">
        <v>123</v>
      </c>
      <c r="E198" s="141"/>
      <c r="F198" s="141"/>
      <c r="G198" s="141"/>
      <c r="H198" s="141"/>
      <c r="I198" s="141"/>
      <c r="J198" s="141"/>
      <c r="K198" s="141"/>
      <c r="L198" s="141"/>
      <c r="M198" s="141"/>
      <c r="N198" s="257">
        <f>BK198</f>
        <v>0</v>
      </c>
      <c r="O198" s="258"/>
      <c r="P198" s="258"/>
      <c r="Q198" s="258"/>
      <c r="R198" s="134"/>
      <c r="T198" s="135"/>
      <c r="U198" s="132"/>
      <c r="V198" s="132"/>
      <c r="W198" s="136">
        <f>SUM(W199:W201)</f>
        <v>3.839</v>
      </c>
      <c r="X198" s="132"/>
      <c r="Y198" s="136">
        <f>SUM(Y199:Y201)</f>
        <v>0.42368</v>
      </c>
      <c r="Z198" s="132"/>
      <c r="AA198" s="137">
        <f>SUM(AA199:AA201)</f>
        <v>0</v>
      </c>
      <c r="AR198" s="138" t="s">
        <v>20</v>
      </c>
      <c r="AT198" s="139" t="s">
        <v>81</v>
      </c>
      <c r="AU198" s="139" t="s">
        <v>20</v>
      </c>
      <c r="AY198" s="138" t="s">
        <v>142</v>
      </c>
      <c r="BK198" s="140">
        <f>SUM(BK199:BK201)</f>
        <v>0</v>
      </c>
    </row>
    <row r="199" spans="2:65" s="1" customFormat="1" ht="28.5" customHeight="1">
      <c r="B199" s="142"/>
      <c r="C199" s="143" t="s">
        <v>244</v>
      </c>
      <c r="D199" s="143" t="s">
        <v>143</v>
      </c>
      <c r="E199" s="144" t="s">
        <v>245</v>
      </c>
      <c r="F199" s="243" t="s">
        <v>246</v>
      </c>
      <c r="G199" s="244"/>
      <c r="H199" s="244"/>
      <c r="I199" s="244"/>
      <c r="J199" s="145" t="s">
        <v>247</v>
      </c>
      <c r="K199" s="146">
        <v>1</v>
      </c>
      <c r="L199" s="245"/>
      <c r="M199" s="244"/>
      <c r="N199" s="245">
        <f>ROUND(L199*K199,2)</f>
        <v>0</v>
      </c>
      <c r="O199" s="244"/>
      <c r="P199" s="244"/>
      <c r="Q199" s="244"/>
      <c r="R199" s="147"/>
      <c r="T199" s="148" t="s">
        <v>3</v>
      </c>
      <c r="U199" s="41" t="s">
        <v>47</v>
      </c>
      <c r="V199" s="149">
        <v>3.839</v>
      </c>
      <c r="W199" s="149">
        <f>V199*K199</f>
        <v>3.839</v>
      </c>
      <c r="X199" s="149">
        <v>0.42368</v>
      </c>
      <c r="Y199" s="149">
        <f>X199*K199</f>
        <v>0.42368</v>
      </c>
      <c r="Z199" s="149">
        <v>0</v>
      </c>
      <c r="AA199" s="150">
        <f>Z199*K199</f>
        <v>0</v>
      </c>
      <c r="AR199" s="18" t="s">
        <v>147</v>
      </c>
      <c r="AT199" s="18" t="s">
        <v>143</v>
      </c>
      <c r="AU199" s="18" t="s">
        <v>91</v>
      </c>
      <c r="AY199" s="18" t="s">
        <v>142</v>
      </c>
      <c r="BE199" s="151">
        <f>IF(U199="základní",N199,0)</f>
        <v>0</v>
      </c>
      <c r="BF199" s="151">
        <f>IF(U199="snížená",N199,0)</f>
        <v>0</v>
      </c>
      <c r="BG199" s="151">
        <f>IF(U199="zákl. přenesená",N199,0)</f>
        <v>0</v>
      </c>
      <c r="BH199" s="151">
        <f>IF(U199="sníž. přenesená",N199,0)</f>
        <v>0</v>
      </c>
      <c r="BI199" s="151">
        <f>IF(U199="nulová",N199,0)</f>
        <v>0</v>
      </c>
      <c r="BJ199" s="18" t="s">
        <v>20</v>
      </c>
      <c r="BK199" s="151">
        <f>ROUND(L199*K199,2)</f>
        <v>0</v>
      </c>
      <c r="BL199" s="18" t="s">
        <v>147</v>
      </c>
      <c r="BM199" s="18" t="s">
        <v>248</v>
      </c>
    </row>
    <row r="200" spans="2:51" s="12" customFormat="1" ht="20.25" customHeight="1">
      <c r="B200" s="159"/>
      <c r="C200" s="161"/>
      <c r="D200" s="161"/>
      <c r="E200" s="162" t="s">
        <v>3</v>
      </c>
      <c r="F200" s="252" t="s">
        <v>20</v>
      </c>
      <c r="G200" s="249"/>
      <c r="H200" s="249"/>
      <c r="I200" s="249"/>
      <c r="J200" s="161"/>
      <c r="K200" s="163">
        <v>1</v>
      </c>
      <c r="L200" s="161"/>
      <c r="M200" s="161"/>
      <c r="N200" s="161"/>
      <c r="O200" s="161"/>
      <c r="P200" s="161"/>
      <c r="Q200" s="161"/>
      <c r="R200" s="164"/>
      <c r="T200" s="165"/>
      <c r="U200" s="161"/>
      <c r="V200" s="161"/>
      <c r="W200" s="161"/>
      <c r="X200" s="161"/>
      <c r="Y200" s="161"/>
      <c r="Z200" s="161"/>
      <c r="AA200" s="166"/>
      <c r="AT200" s="167" t="s">
        <v>150</v>
      </c>
      <c r="AU200" s="167" t="s">
        <v>91</v>
      </c>
      <c r="AV200" s="12" t="s">
        <v>91</v>
      </c>
      <c r="AW200" s="12" t="s">
        <v>39</v>
      </c>
      <c r="AX200" s="12" t="s">
        <v>82</v>
      </c>
      <c r="AY200" s="167" t="s">
        <v>142</v>
      </c>
    </row>
    <row r="201" spans="2:51" s="13" customFormat="1" ht="20.25" customHeight="1">
      <c r="B201" s="168"/>
      <c r="C201" s="169"/>
      <c r="D201" s="169"/>
      <c r="E201" s="170" t="s">
        <v>3</v>
      </c>
      <c r="F201" s="250" t="s">
        <v>151</v>
      </c>
      <c r="G201" s="251"/>
      <c r="H201" s="251"/>
      <c r="I201" s="251"/>
      <c r="J201" s="169"/>
      <c r="K201" s="171">
        <v>1</v>
      </c>
      <c r="L201" s="169"/>
      <c r="M201" s="169"/>
      <c r="N201" s="169"/>
      <c r="O201" s="169"/>
      <c r="P201" s="169"/>
      <c r="Q201" s="169"/>
      <c r="R201" s="172"/>
      <c r="T201" s="173"/>
      <c r="U201" s="169"/>
      <c r="V201" s="169"/>
      <c r="W201" s="169"/>
      <c r="X201" s="169"/>
      <c r="Y201" s="169"/>
      <c r="Z201" s="169"/>
      <c r="AA201" s="174"/>
      <c r="AT201" s="175" t="s">
        <v>150</v>
      </c>
      <c r="AU201" s="175" t="s">
        <v>91</v>
      </c>
      <c r="AV201" s="13" t="s">
        <v>147</v>
      </c>
      <c r="AW201" s="13" t="s">
        <v>39</v>
      </c>
      <c r="AX201" s="13" t="s">
        <v>20</v>
      </c>
      <c r="AY201" s="175" t="s">
        <v>142</v>
      </c>
    </row>
    <row r="202" spans="2:63" s="10" customFormat="1" ht="29.25" customHeight="1">
      <c r="B202" s="131"/>
      <c r="C202" s="132"/>
      <c r="D202" s="141" t="s">
        <v>124</v>
      </c>
      <c r="E202" s="141"/>
      <c r="F202" s="141"/>
      <c r="G202" s="141"/>
      <c r="H202" s="141"/>
      <c r="I202" s="141"/>
      <c r="J202" s="141"/>
      <c r="K202" s="141"/>
      <c r="L202" s="141"/>
      <c r="M202" s="141"/>
      <c r="N202" s="257">
        <f>BK202</f>
        <v>0</v>
      </c>
      <c r="O202" s="258"/>
      <c r="P202" s="258"/>
      <c r="Q202" s="258"/>
      <c r="R202" s="134"/>
      <c r="T202" s="135"/>
      <c r="U202" s="132"/>
      <c r="V202" s="132"/>
      <c r="W202" s="136">
        <f>SUM(W203:W247)</f>
        <v>31.0147</v>
      </c>
      <c r="X202" s="132"/>
      <c r="Y202" s="136">
        <f>SUM(Y203:Y247)</f>
        <v>23.92288</v>
      </c>
      <c r="Z202" s="132"/>
      <c r="AA202" s="137">
        <f>SUM(AA203:AA247)</f>
        <v>0</v>
      </c>
      <c r="AR202" s="138" t="s">
        <v>20</v>
      </c>
      <c r="AT202" s="139" t="s">
        <v>81</v>
      </c>
      <c r="AU202" s="139" t="s">
        <v>20</v>
      </c>
      <c r="AY202" s="138" t="s">
        <v>142</v>
      </c>
      <c r="BK202" s="140">
        <f>SUM(BK203:BK247)</f>
        <v>0</v>
      </c>
    </row>
    <row r="203" spans="2:65" s="1" customFormat="1" ht="20.25" customHeight="1">
      <c r="B203" s="142"/>
      <c r="C203" s="143" t="s">
        <v>249</v>
      </c>
      <c r="D203" s="143" t="s">
        <v>143</v>
      </c>
      <c r="E203" s="144" t="s">
        <v>250</v>
      </c>
      <c r="F203" s="243" t="s">
        <v>251</v>
      </c>
      <c r="G203" s="244"/>
      <c r="H203" s="244"/>
      <c r="I203" s="244"/>
      <c r="J203" s="145" t="s">
        <v>252</v>
      </c>
      <c r="K203" s="146">
        <v>9</v>
      </c>
      <c r="L203" s="245"/>
      <c r="M203" s="244"/>
      <c r="N203" s="245">
        <f>ROUND(L203*K203,2)</f>
        <v>0</v>
      </c>
      <c r="O203" s="244"/>
      <c r="P203" s="244"/>
      <c r="Q203" s="244"/>
      <c r="R203" s="147"/>
      <c r="T203" s="148" t="s">
        <v>3</v>
      </c>
      <c r="U203" s="41" t="s">
        <v>47</v>
      </c>
      <c r="V203" s="149">
        <v>0</v>
      </c>
      <c r="W203" s="149">
        <f>V203*K203</f>
        <v>0</v>
      </c>
      <c r="X203" s="149">
        <v>0</v>
      </c>
      <c r="Y203" s="149">
        <f>X203*K203</f>
        <v>0</v>
      </c>
      <c r="Z203" s="149">
        <v>0</v>
      </c>
      <c r="AA203" s="150">
        <f>Z203*K203</f>
        <v>0</v>
      </c>
      <c r="AR203" s="18" t="s">
        <v>147</v>
      </c>
      <c r="AT203" s="18" t="s">
        <v>143</v>
      </c>
      <c r="AU203" s="18" t="s">
        <v>91</v>
      </c>
      <c r="AY203" s="18" t="s">
        <v>142</v>
      </c>
      <c r="BE203" s="151">
        <f>IF(U203="základní",N203,0)</f>
        <v>0</v>
      </c>
      <c r="BF203" s="151">
        <f>IF(U203="snížená",N203,0)</f>
        <v>0</v>
      </c>
      <c r="BG203" s="151">
        <f>IF(U203="zákl. přenesená",N203,0)</f>
        <v>0</v>
      </c>
      <c r="BH203" s="151">
        <f>IF(U203="sníž. přenesená",N203,0)</f>
        <v>0</v>
      </c>
      <c r="BI203" s="151">
        <f>IF(U203="nulová",N203,0)</f>
        <v>0</v>
      </c>
      <c r="BJ203" s="18" t="s">
        <v>20</v>
      </c>
      <c r="BK203" s="151">
        <f>ROUND(L203*K203,2)</f>
        <v>0</v>
      </c>
      <c r="BL203" s="18" t="s">
        <v>147</v>
      </c>
      <c r="BM203" s="18" t="s">
        <v>253</v>
      </c>
    </row>
    <row r="204" spans="2:51" s="11" customFormat="1" ht="20.25" customHeight="1">
      <c r="B204" s="152"/>
      <c r="C204" s="153"/>
      <c r="D204" s="153"/>
      <c r="E204" s="154" t="s">
        <v>3</v>
      </c>
      <c r="F204" s="246" t="s">
        <v>254</v>
      </c>
      <c r="G204" s="247"/>
      <c r="H204" s="247"/>
      <c r="I204" s="247"/>
      <c r="J204" s="153"/>
      <c r="K204" s="154" t="s">
        <v>3</v>
      </c>
      <c r="L204" s="153"/>
      <c r="M204" s="153"/>
      <c r="N204" s="153"/>
      <c r="O204" s="153"/>
      <c r="P204" s="153"/>
      <c r="Q204" s="153"/>
      <c r="R204" s="155"/>
      <c r="T204" s="156"/>
      <c r="U204" s="153"/>
      <c r="V204" s="153"/>
      <c r="W204" s="153"/>
      <c r="X204" s="153"/>
      <c r="Y204" s="153"/>
      <c r="Z204" s="153"/>
      <c r="AA204" s="157"/>
      <c r="AT204" s="158" t="s">
        <v>150</v>
      </c>
      <c r="AU204" s="158" t="s">
        <v>91</v>
      </c>
      <c r="AV204" s="11" t="s">
        <v>20</v>
      </c>
      <c r="AW204" s="11" t="s">
        <v>39</v>
      </c>
      <c r="AX204" s="11" t="s">
        <v>82</v>
      </c>
      <c r="AY204" s="158" t="s">
        <v>142</v>
      </c>
    </row>
    <row r="205" spans="2:51" s="12" customFormat="1" ht="20.25" customHeight="1">
      <c r="B205" s="159"/>
      <c r="C205" s="161"/>
      <c r="D205" s="161"/>
      <c r="E205" s="162" t="s">
        <v>3</v>
      </c>
      <c r="F205" s="248" t="s">
        <v>194</v>
      </c>
      <c r="G205" s="249"/>
      <c r="H205" s="249"/>
      <c r="I205" s="249"/>
      <c r="J205" s="161"/>
      <c r="K205" s="163">
        <v>9</v>
      </c>
      <c r="L205" s="161"/>
      <c r="M205" s="161"/>
      <c r="N205" s="161"/>
      <c r="O205" s="161"/>
      <c r="P205" s="161"/>
      <c r="Q205" s="161"/>
      <c r="R205" s="164"/>
      <c r="T205" s="165"/>
      <c r="U205" s="161"/>
      <c r="V205" s="161"/>
      <c r="W205" s="161"/>
      <c r="X205" s="161"/>
      <c r="Y205" s="161"/>
      <c r="Z205" s="161"/>
      <c r="AA205" s="166"/>
      <c r="AT205" s="167" t="s">
        <v>150</v>
      </c>
      <c r="AU205" s="167" t="s">
        <v>91</v>
      </c>
      <c r="AV205" s="12" t="s">
        <v>91</v>
      </c>
      <c r="AW205" s="12" t="s">
        <v>39</v>
      </c>
      <c r="AX205" s="12" t="s">
        <v>82</v>
      </c>
      <c r="AY205" s="167" t="s">
        <v>142</v>
      </c>
    </row>
    <row r="206" spans="2:51" s="13" customFormat="1" ht="20.25" customHeight="1">
      <c r="B206" s="168"/>
      <c r="C206" s="169"/>
      <c r="D206" s="169"/>
      <c r="E206" s="170" t="s">
        <v>3</v>
      </c>
      <c r="F206" s="250" t="s">
        <v>151</v>
      </c>
      <c r="G206" s="251"/>
      <c r="H206" s="251"/>
      <c r="I206" s="251"/>
      <c r="J206" s="169"/>
      <c r="K206" s="171">
        <v>9</v>
      </c>
      <c r="L206" s="169"/>
      <c r="M206" s="169"/>
      <c r="N206" s="169"/>
      <c r="O206" s="169"/>
      <c r="P206" s="169"/>
      <c r="Q206" s="169"/>
      <c r="R206" s="172"/>
      <c r="T206" s="173"/>
      <c r="U206" s="169"/>
      <c r="V206" s="169"/>
      <c r="W206" s="169"/>
      <c r="X206" s="169"/>
      <c r="Y206" s="169"/>
      <c r="Z206" s="169"/>
      <c r="AA206" s="174"/>
      <c r="AT206" s="175" t="s">
        <v>150</v>
      </c>
      <c r="AU206" s="175" t="s">
        <v>91</v>
      </c>
      <c r="AV206" s="13" t="s">
        <v>147</v>
      </c>
      <c r="AW206" s="13" t="s">
        <v>39</v>
      </c>
      <c r="AX206" s="13" t="s">
        <v>20</v>
      </c>
      <c r="AY206" s="175" t="s">
        <v>142</v>
      </c>
    </row>
    <row r="207" spans="2:65" s="1" customFormat="1" ht="28.5" customHeight="1">
      <c r="B207" s="142"/>
      <c r="C207" s="143" t="s">
        <v>8</v>
      </c>
      <c r="D207" s="143" t="s">
        <v>143</v>
      </c>
      <c r="E207" s="144" t="s">
        <v>255</v>
      </c>
      <c r="F207" s="243" t="s">
        <v>256</v>
      </c>
      <c r="G207" s="244"/>
      <c r="H207" s="244"/>
      <c r="I207" s="244"/>
      <c r="J207" s="145" t="s">
        <v>160</v>
      </c>
      <c r="K207" s="146">
        <v>90.5</v>
      </c>
      <c r="L207" s="245"/>
      <c r="M207" s="244"/>
      <c r="N207" s="245">
        <f>ROUND(L207*K207,2)</f>
        <v>0</v>
      </c>
      <c r="O207" s="244"/>
      <c r="P207" s="244"/>
      <c r="Q207" s="244"/>
      <c r="R207" s="147"/>
      <c r="T207" s="148" t="s">
        <v>3</v>
      </c>
      <c r="U207" s="41" t="s">
        <v>47</v>
      </c>
      <c r="V207" s="149">
        <v>0.119</v>
      </c>
      <c r="W207" s="149">
        <f>V207*K207</f>
        <v>10.769499999999999</v>
      </c>
      <c r="X207" s="149">
        <v>0.08978</v>
      </c>
      <c r="Y207" s="149">
        <f>X207*K207</f>
        <v>8.12509</v>
      </c>
      <c r="Z207" s="149">
        <v>0</v>
      </c>
      <c r="AA207" s="150">
        <f>Z207*K207</f>
        <v>0</v>
      </c>
      <c r="AR207" s="18" t="s">
        <v>147</v>
      </c>
      <c r="AT207" s="18" t="s">
        <v>143</v>
      </c>
      <c r="AU207" s="18" t="s">
        <v>91</v>
      </c>
      <c r="AY207" s="18" t="s">
        <v>142</v>
      </c>
      <c r="BE207" s="151">
        <f>IF(U207="základní",N207,0)</f>
        <v>0</v>
      </c>
      <c r="BF207" s="151">
        <f>IF(U207="snížená",N207,0)</f>
        <v>0</v>
      </c>
      <c r="BG207" s="151">
        <f>IF(U207="zákl. přenesená",N207,0)</f>
        <v>0</v>
      </c>
      <c r="BH207" s="151">
        <f>IF(U207="sníž. přenesená",N207,0)</f>
        <v>0</v>
      </c>
      <c r="BI207" s="151">
        <f>IF(U207="nulová",N207,0)</f>
        <v>0</v>
      </c>
      <c r="BJ207" s="18" t="s">
        <v>20</v>
      </c>
      <c r="BK207" s="151">
        <f>ROUND(L207*K207,2)</f>
        <v>0</v>
      </c>
      <c r="BL207" s="18" t="s">
        <v>147</v>
      </c>
      <c r="BM207" s="18" t="s">
        <v>257</v>
      </c>
    </row>
    <row r="208" spans="2:51" s="11" customFormat="1" ht="20.25" customHeight="1">
      <c r="B208" s="152"/>
      <c r="C208" s="153"/>
      <c r="D208" s="153"/>
      <c r="E208" s="154" t="s">
        <v>3</v>
      </c>
      <c r="F208" s="246" t="s">
        <v>258</v>
      </c>
      <c r="G208" s="247"/>
      <c r="H208" s="247"/>
      <c r="I208" s="247"/>
      <c r="J208" s="153"/>
      <c r="K208" s="154" t="s">
        <v>3</v>
      </c>
      <c r="L208" s="153"/>
      <c r="M208" s="153"/>
      <c r="N208" s="153"/>
      <c r="O208" s="153"/>
      <c r="P208" s="153"/>
      <c r="Q208" s="153"/>
      <c r="R208" s="155"/>
      <c r="T208" s="156"/>
      <c r="U208" s="153"/>
      <c r="V208" s="153"/>
      <c r="W208" s="153"/>
      <c r="X208" s="153"/>
      <c r="Y208" s="153"/>
      <c r="Z208" s="153"/>
      <c r="AA208" s="157"/>
      <c r="AT208" s="158" t="s">
        <v>150</v>
      </c>
      <c r="AU208" s="158" t="s">
        <v>91</v>
      </c>
      <c r="AV208" s="11" t="s">
        <v>20</v>
      </c>
      <c r="AW208" s="11" t="s">
        <v>39</v>
      </c>
      <c r="AX208" s="11" t="s">
        <v>82</v>
      </c>
      <c r="AY208" s="158" t="s">
        <v>142</v>
      </c>
    </row>
    <row r="209" spans="2:51" s="12" customFormat="1" ht="20.25" customHeight="1">
      <c r="B209" s="159"/>
      <c r="C209" s="161"/>
      <c r="D209" s="161"/>
      <c r="E209" s="162" t="s">
        <v>3</v>
      </c>
      <c r="F209" s="248" t="s">
        <v>259</v>
      </c>
      <c r="G209" s="249"/>
      <c r="H209" s="249"/>
      <c r="I209" s="249"/>
      <c r="J209" s="161"/>
      <c r="K209" s="163">
        <v>27.5</v>
      </c>
      <c r="L209" s="161"/>
      <c r="M209" s="161"/>
      <c r="N209" s="161"/>
      <c r="O209" s="161"/>
      <c r="P209" s="161"/>
      <c r="Q209" s="161"/>
      <c r="R209" s="164"/>
      <c r="T209" s="165"/>
      <c r="U209" s="161"/>
      <c r="V209" s="161"/>
      <c r="W209" s="161"/>
      <c r="X209" s="161"/>
      <c r="Y209" s="161"/>
      <c r="Z209" s="161"/>
      <c r="AA209" s="166"/>
      <c r="AT209" s="167" t="s">
        <v>150</v>
      </c>
      <c r="AU209" s="167" t="s">
        <v>91</v>
      </c>
      <c r="AV209" s="12" t="s">
        <v>91</v>
      </c>
      <c r="AW209" s="12" t="s">
        <v>39</v>
      </c>
      <c r="AX209" s="12" t="s">
        <v>82</v>
      </c>
      <c r="AY209" s="167" t="s">
        <v>142</v>
      </c>
    </row>
    <row r="210" spans="2:51" s="11" customFormat="1" ht="20.25" customHeight="1">
      <c r="B210" s="152"/>
      <c r="C210" s="153"/>
      <c r="D210" s="153"/>
      <c r="E210" s="154" t="s">
        <v>3</v>
      </c>
      <c r="F210" s="253" t="s">
        <v>260</v>
      </c>
      <c r="G210" s="247"/>
      <c r="H210" s="247"/>
      <c r="I210" s="247"/>
      <c r="J210" s="153"/>
      <c r="K210" s="154" t="s">
        <v>3</v>
      </c>
      <c r="L210" s="153"/>
      <c r="M210" s="153"/>
      <c r="N210" s="153"/>
      <c r="O210" s="153"/>
      <c r="P210" s="153"/>
      <c r="Q210" s="153"/>
      <c r="R210" s="155"/>
      <c r="T210" s="156"/>
      <c r="U210" s="153"/>
      <c r="V210" s="153"/>
      <c r="W210" s="153"/>
      <c r="X210" s="153"/>
      <c r="Y210" s="153"/>
      <c r="Z210" s="153"/>
      <c r="AA210" s="157"/>
      <c r="AT210" s="158" t="s">
        <v>150</v>
      </c>
      <c r="AU210" s="158" t="s">
        <v>91</v>
      </c>
      <c r="AV210" s="11" t="s">
        <v>20</v>
      </c>
      <c r="AW210" s="11" t="s">
        <v>39</v>
      </c>
      <c r="AX210" s="11" t="s">
        <v>82</v>
      </c>
      <c r="AY210" s="158" t="s">
        <v>142</v>
      </c>
    </row>
    <row r="211" spans="2:51" s="12" customFormat="1" ht="20.25" customHeight="1">
      <c r="B211" s="159"/>
      <c r="C211" s="161"/>
      <c r="D211" s="161"/>
      <c r="E211" s="162" t="s">
        <v>3</v>
      </c>
      <c r="F211" s="248" t="s">
        <v>261</v>
      </c>
      <c r="G211" s="249"/>
      <c r="H211" s="249"/>
      <c r="I211" s="249"/>
      <c r="J211" s="161"/>
      <c r="K211" s="163">
        <v>63</v>
      </c>
      <c r="L211" s="161"/>
      <c r="M211" s="161"/>
      <c r="N211" s="161"/>
      <c r="O211" s="161"/>
      <c r="P211" s="161"/>
      <c r="Q211" s="161"/>
      <c r="R211" s="164"/>
      <c r="T211" s="165"/>
      <c r="U211" s="161"/>
      <c r="V211" s="161"/>
      <c r="W211" s="161"/>
      <c r="X211" s="161"/>
      <c r="Y211" s="161"/>
      <c r="Z211" s="161"/>
      <c r="AA211" s="166"/>
      <c r="AT211" s="167" t="s">
        <v>150</v>
      </c>
      <c r="AU211" s="167" t="s">
        <v>91</v>
      </c>
      <c r="AV211" s="12" t="s">
        <v>91</v>
      </c>
      <c r="AW211" s="12" t="s">
        <v>39</v>
      </c>
      <c r="AX211" s="12" t="s">
        <v>82</v>
      </c>
      <c r="AY211" s="167" t="s">
        <v>142</v>
      </c>
    </row>
    <row r="212" spans="2:51" s="13" customFormat="1" ht="20.25" customHeight="1">
      <c r="B212" s="168"/>
      <c r="C212" s="169"/>
      <c r="D212" s="169"/>
      <c r="E212" s="170" t="s">
        <v>3</v>
      </c>
      <c r="F212" s="250" t="s">
        <v>151</v>
      </c>
      <c r="G212" s="251"/>
      <c r="H212" s="251"/>
      <c r="I212" s="251"/>
      <c r="J212" s="169"/>
      <c r="K212" s="171">
        <v>90.5</v>
      </c>
      <c r="L212" s="169"/>
      <c r="M212" s="169"/>
      <c r="N212" s="169"/>
      <c r="O212" s="169"/>
      <c r="P212" s="169"/>
      <c r="Q212" s="169"/>
      <c r="R212" s="172"/>
      <c r="T212" s="173"/>
      <c r="U212" s="169"/>
      <c r="V212" s="169"/>
      <c r="W212" s="169"/>
      <c r="X212" s="169"/>
      <c r="Y212" s="169"/>
      <c r="Z212" s="169"/>
      <c r="AA212" s="174"/>
      <c r="AT212" s="175" t="s">
        <v>150</v>
      </c>
      <c r="AU212" s="175" t="s">
        <v>91</v>
      </c>
      <c r="AV212" s="13" t="s">
        <v>147</v>
      </c>
      <c r="AW212" s="13" t="s">
        <v>39</v>
      </c>
      <c r="AX212" s="13" t="s">
        <v>20</v>
      </c>
      <c r="AY212" s="175" t="s">
        <v>142</v>
      </c>
    </row>
    <row r="213" spans="2:65" s="1" customFormat="1" ht="20.25" customHeight="1">
      <c r="B213" s="142"/>
      <c r="C213" s="176" t="s">
        <v>199</v>
      </c>
      <c r="D213" s="176" t="s">
        <v>209</v>
      </c>
      <c r="E213" s="177" t="s">
        <v>262</v>
      </c>
      <c r="F213" s="254" t="s">
        <v>263</v>
      </c>
      <c r="G213" s="255"/>
      <c r="H213" s="255"/>
      <c r="I213" s="255"/>
      <c r="J213" s="178" t="s">
        <v>191</v>
      </c>
      <c r="K213" s="179">
        <v>2.051</v>
      </c>
      <c r="L213" s="256"/>
      <c r="M213" s="255"/>
      <c r="N213" s="256">
        <f>ROUND(L213*K213,2)</f>
        <v>0</v>
      </c>
      <c r="O213" s="244"/>
      <c r="P213" s="244"/>
      <c r="Q213" s="244"/>
      <c r="R213" s="147"/>
      <c r="T213" s="148" t="s">
        <v>3</v>
      </c>
      <c r="U213" s="41" t="s">
        <v>47</v>
      </c>
      <c r="V213" s="149">
        <v>0</v>
      </c>
      <c r="W213" s="149">
        <f>V213*K213</f>
        <v>0</v>
      </c>
      <c r="X213" s="149">
        <v>1</v>
      </c>
      <c r="Y213" s="149">
        <f>X213*K213</f>
        <v>2.051</v>
      </c>
      <c r="Z213" s="149">
        <v>0</v>
      </c>
      <c r="AA213" s="150">
        <f>Z213*K213</f>
        <v>0</v>
      </c>
      <c r="AR213" s="18" t="s">
        <v>188</v>
      </c>
      <c r="AT213" s="18" t="s">
        <v>209</v>
      </c>
      <c r="AU213" s="18" t="s">
        <v>91</v>
      </c>
      <c r="AY213" s="18" t="s">
        <v>142</v>
      </c>
      <c r="BE213" s="151">
        <f>IF(U213="základní",N213,0)</f>
        <v>0</v>
      </c>
      <c r="BF213" s="151">
        <f>IF(U213="snížená",N213,0)</f>
        <v>0</v>
      </c>
      <c r="BG213" s="151">
        <f>IF(U213="zákl. přenesená",N213,0)</f>
        <v>0</v>
      </c>
      <c r="BH213" s="151">
        <f>IF(U213="sníž. přenesená",N213,0)</f>
        <v>0</v>
      </c>
      <c r="BI213" s="151">
        <f>IF(U213="nulová",N213,0)</f>
        <v>0</v>
      </c>
      <c r="BJ213" s="18" t="s">
        <v>20</v>
      </c>
      <c r="BK213" s="151">
        <f>ROUND(L213*K213,2)</f>
        <v>0</v>
      </c>
      <c r="BL213" s="18" t="s">
        <v>147</v>
      </c>
      <c r="BM213" s="18" t="s">
        <v>264</v>
      </c>
    </row>
    <row r="214" spans="2:51" s="11" customFormat="1" ht="20.25" customHeight="1">
      <c r="B214" s="152"/>
      <c r="C214" s="153"/>
      <c r="D214" s="153"/>
      <c r="E214" s="154" t="s">
        <v>3</v>
      </c>
      <c r="F214" s="246" t="s">
        <v>258</v>
      </c>
      <c r="G214" s="247"/>
      <c r="H214" s="247"/>
      <c r="I214" s="247"/>
      <c r="J214" s="153"/>
      <c r="K214" s="154" t="s">
        <v>3</v>
      </c>
      <c r="L214" s="153"/>
      <c r="M214" s="153"/>
      <c r="N214" s="153"/>
      <c r="O214" s="153"/>
      <c r="P214" s="153"/>
      <c r="Q214" s="153"/>
      <c r="R214" s="155"/>
      <c r="T214" s="156"/>
      <c r="U214" s="153"/>
      <c r="V214" s="153"/>
      <c r="W214" s="153"/>
      <c r="X214" s="153"/>
      <c r="Y214" s="153"/>
      <c r="Z214" s="153"/>
      <c r="AA214" s="157"/>
      <c r="AT214" s="158" t="s">
        <v>150</v>
      </c>
      <c r="AU214" s="158" t="s">
        <v>91</v>
      </c>
      <c r="AV214" s="11" t="s">
        <v>20</v>
      </c>
      <c r="AW214" s="11" t="s">
        <v>39</v>
      </c>
      <c r="AX214" s="11" t="s">
        <v>82</v>
      </c>
      <c r="AY214" s="158" t="s">
        <v>142</v>
      </c>
    </row>
    <row r="215" spans="2:51" s="12" customFormat="1" ht="20.25" customHeight="1">
      <c r="B215" s="159"/>
      <c r="C215" s="161"/>
      <c r="D215" s="161"/>
      <c r="E215" s="162" t="s">
        <v>3</v>
      </c>
      <c r="F215" s="248" t="s">
        <v>265</v>
      </c>
      <c r="G215" s="249"/>
      <c r="H215" s="249"/>
      <c r="I215" s="249"/>
      <c r="J215" s="161"/>
      <c r="K215" s="163">
        <v>0.623</v>
      </c>
      <c r="L215" s="161"/>
      <c r="M215" s="161"/>
      <c r="N215" s="161"/>
      <c r="O215" s="161"/>
      <c r="P215" s="161"/>
      <c r="Q215" s="161"/>
      <c r="R215" s="164"/>
      <c r="T215" s="165"/>
      <c r="U215" s="161"/>
      <c r="V215" s="161"/>
      <c r="W215" s="161"/>
      <c r="X215" s="161"/>
      <c r="Y215" s="161"/>
      <c r="Z215" s="161"/>
      <c r="AA215" s="166"/>
      <c r="AT215" s="167" t="s">
        <v>150</v>
      </c>
      <c r="AU215" s="167" t="s">
        <v>91</v>
      </c>
      <c r="AV215" s="12" t="s">
        <v>91</v>
      </c>
      <c r="AW215" s="12" t="s">
        <v>39</v>
      </c>
      <c r="AX215" s="12" t="s">
        <v>82</v>
      </c>
      <c r="AY215" s="167" t="s">
        <v>142</v>
      </c>
    </row>
    <row r="216" spans="2:51" s="11" customFormat="1" ht="20.25" customHeight="1">
      <c r="B216" s="152"/>
      <c r="C216" s="153"/>
      <c r="D216" s="153"/>
      <c r="E216" s="154" t="s">
        <v>3</v>
      </c>
      <c r="F216" s="253" t="s">
        <v>260</v>
      </c>
      <c r="G216" s="247"/>
      <c r="H216" s="247"/>
      <c r="I216" s="247"/>
      <c r="J216" s="153"/>
      <c r="K216" s="154" t="s">
        <v>3</v>
      </c>
      <c r="L216" s="153"/>
      <c r="M216" s="153"/>
      <c r="N216" s="153"/>
      <c r="O216" s="153"/>
      <c r="P216" s="153"/>
      <c r="Q216" s="153"/>
      <c r="R216" s="155"/>
      <c r="T216" s="156"/>
      <c r="U216" s="153"/>
      <c r="V216" s="153"/>
      <c r="W216" s="153"/>
      <c r="X216" s="153"/>
      <c r="Y216" s="153"/>
      <c r="Z216" s="153"/>
      <c r="AA216" s="157"/>
      <c r="AT216" s="158" t="s">
        <v>150</v>
      </c>
      <c r="AU216" s="158" t="s">
        <v>91</v>
      </c>
      <c r="AV216" s="11" t="s">
        <v>20</v>
      </c>
      <c r="AW216" s="11" t="s">
        <v>39</v>
      </c>
      <c r="AX216" s="11" t="s">
        <v>82</v>
      </c>
      <c r="AY216" s="158" t="s">
        <v>142</v>
      </c>
    </row>
    <row r="217" spans="2:51" s="12" customFormat="1" ht="20.25" customHeight="1">
      <c r="B217" s="159"/>
      <c r="C217" s="161"/>
      <c r="D217" s="161"/>
      <c r="E217" s="162" t="s">
        <v>3</v>
      </c>
      <c r="F217" s="248" t="s">
        <v>266</v>
      </c>
      <c r="G217" s="249"/>
      <c r="H217" s="249"/>
      <c r="I217" s="249"/>
      <c r="J217" s="161"/>
      <c r="K217" s="163">
        <v>1.428</v>
      </c>
      <c r="L217" s="161"/>
      <c r="M217" s="161"/>
      <c r="N217" s="161"/>
      <c r="O217" s="161"/>
      <c r="P217" s="161"/>
      <c r="Q217" s="161"/>
      <c r="R217" s="164"/>
      <c r="T217" s="165"/>
      <c r="U217" s="161"/>
      <c r="V217" s="161"/>
      <c r="W217" s="161"/>
      <c r="X217" s="161"/>
      <c r="Y217" s="161"/>
      <c r="Z217" s="161"/>
      <c r="AA217" s="166"/>
      <c r="AT217" s="167" t="s">
        <v>150</v>
      </c>
      <c r="AU217" s="167" t="s">
        <v>91</v>
      </c>
      <c r="AV217" s="12" t="s">
        <v>91</v>
      </c>
      <c r="AW217" s="12" t="s">
        <v>39</v>
      </c>
      <c r="AX217" s="12" t="s">
        <v>82</v>
      </c>
      <c r="AY217" s="167" t="s">
        <v>142</v>
      </c>
    </row>
    <row r="218" spans="2:51" s="13" customFormat="1" ht="20.25" customHeight="1">
      <c r="B218" s="168"/>
      <c r="C218" s="169"/>
      <c r="D218" s="169"/>
      <c r="E218" s="170" t="s">
        <v>3</v>
      </c>
      <c r="F218" s="250" t="s">
        <v>151</v>
      </c>
      <c r="G218" s="251"/>
      <c r="H218" s="251"/>
      <c r="I218" s="251"/>
      <c r="J218" s="169"/>
      <c r="K218" s="171">
        <v>2.051</v>
      </c>
      <c r="L218" s="169"/>
      <c r="M218" s="169"/>
      <c r="N218" s="169"/>
      <c r="O218" s="169"/>
      <c r="P218" s="169"/>
      <c r="Q218" s="169"/>
      <c r="R218" s="172"/>
      <c r="T218" s="173"/>
      <c r="U218" s="169"/>
      <c r="V218" s="169"/>
      <c r="W218" s="169"/>
      <c r="X218" s="169"/>
      <c r="Y218" s="169"/>
      <c r="Z218" s="169"/>
      <c r="AA218" s="174"/>
      <c r="AT218" s="175" t="s">
        <v>150</v>
      </c>
      <c r="AU218" s="175" t="s">
        <v>91</v>
      </c>
      <c r="AV218" s="13" t="s">
        <v>147</v>
      </c>
      <c r="AW218" s="13" t="s">
        <v>39</v>
      </c>
      <c r="AX218" s="13" t="s">
        <v>20</v>
      </c>
      <c r="AY218" s="175" t="s">
        <v>142</v>
      </c>
    </row>
    <row r="219" spans="2:65" s="1" customFormat="1" ht="39.75" customHeight="1">
      <c r="B219" s="142"/>
      <c r="C219" s="143" t="s">
        <v>267</v>
      </c>
      <c r="D219" s="143" t="s">
        <v>143</v>
      </c>
      <c r="E219" s="144" t="s">
        <v>268</v>
      </c>
      <c r="F219" s="243" t="s">
        <v>269</v>
      </c>
      <c r="G219" s="244"/>
      <c r="H219" s="244"/>
      <c r="I219" s="244"/>
      <c r="J219" s="145" t="s">
        <v>160</v>
      </c>
      <c r="K219" s="146">
        <v>60</v>
      </c>
      <c r="L219" s="245"/>
      <c r="M219" s="244"/>
      <c r="N219" s="245">
        <f>ROUND(L219*K219,2)</f>
        <v>0</v>
      </c>
      <c r="O219" s="244"/>
      <c r="P219" s="244"/>
      <c r="Q219" s="244"/>
      <c r="R219" s="147"/>
      <c r="T219" s="148" t="s">
        <v>3</v>
      </c>
      <c r="U219" s="41" t="s">
        <v>47</v>
      </c>
      <c r="V219" s="149">
        <v>0.268</v>
      </c>
      <c r="W219" s="149">
        <f>V219*K219</f>
        <v>16.080000000000002</v>
      </c>
      <c r="X219" s="149">
        <v>0.1554</v>
      </c>
      <c r="Y219" s="149">
        <f>X219*K219</f>
        <v>9.324</v>
      </c>
      <c r="Z219" s="149">
        <v>0</v>
      </c>
      <c r="AA219" s="150">
        <f>Z219*K219</f>
        <v>0</v>
      </c>
      <c r="AR219" s="18" t="s">
        <v>147</v>
      </c>
      <c r="AT219" s="18" t="s">
        <v>143</v>
      </c>
      <c r="AU219" s="18" t="s">
        <v>91</v>
      </c>
      <c r="AY219" s="18" t="s">
        <v>142</v>
      </c>
      <c r="BE219" s="151">
        <f>IF(U219="základní",N219,0)</f>
        <v>0</v>
      </c>
      <c r="BF219" s="151">
        <f>IF(U219="snížená",N219,0)</f>
        <v>0</v>
      </c>
      <c r="BG219" s="151">
        <f>IF(U219="zákl. přenesená",N219,0)</f>
        <v>0</v>
      </c>
      <c r="BH219" s="151">
        <f>IF(U219="sníž. přenesená",N219,0)</f>
        <v>0</v>
      </c>
      <c r="BI219" s="151">
        <f>IF(U219="nulová",N219,0)</f>
        <v>0</v>
      </c>
      <c r="BJ219" s="18" t="s">
        <v>20</v>
      </c>
      <c r="BK219" s="151">
        <f>ROUND(L219*K219,2)</f>
        <v>0</v>
      </c>
      <c r="BL219" s="18" t="s">
        <v>147</v>
      </c>
      <c r="BM219" s="18" t="s">
        <v>270</v>
      </c>
    </row>
    <row r="220" spans="2:51" s="11" customFormat="1" ht="20.25" customHeight="1">
      <c r="B220" s="152"/>
      <c r="C220" s="153"/>
      <c r="D220" s="153"/>
      <c r="E220" s="154" t="s">
        <v>3</v>
      </c>
      <c r="F220" s="246" t="s">
        <v>271</v>
      </c>
      <c r="G220" s="247"/>
      <c r="H220" s="247"/>
      <c r="I220" s="247"/>
      <c r="J220" s="153"/>
      <c r="K220" s="154" t="s">
        <v>3</v>
      </c>
      <c r="L220" s="153"/>
      <c r="M220" s="153"/>
      <c r="N220" s="153"/>
      <c r="O220" s="153"/>
      <c r="P220" s="153"/>
      <c r="Q220" s="153"/>
      <c r="R220" s="155"/>
      <c r="T220" s="156"/>
      <c r="U220" s="153"/>
      <c r="V220" s="153"/>
      <c r="W220" s="153"/>
      <c r="X220" s="153"/>
      <c r="Y220" s="153"/>
      <c r="Z220" s="153"/>
      <c r="AA220" s="157"/>
      <c r="AT220" s="158" t="s">
        <v>150</v>
      </c>
      <c r="AU220" s="158" t="s">
        <v>91</v>
      </c>
      <c r="AV220" s="11" t="s">
        <v>20</v>
      </c>
      <c r="AW220" s="11" t="s">
        <v>39</v>
      </c>
      <c r="AX220" s="11" t="s">
        <v>82</v>
      </c>
      <c r="AY220" s="158" t="s">
        <v>142</v>
      </c>
    </row>
    <row r="221" spans="2:51" s="12" customFormat="1" ht="20.25" customHeight="1">
      <c r="B221" s="159"/>
      <c r="C221" s="161"/>
      <c r="D221" s="161"/>
      <c r="E221" s="162" t="s">
        <v>3</v>
      </c>
      <c r="F221" s="248" t="s">
        <v>272</v>
      </c>
      <c r="G221" s="249"/>
      <c r="H221" s="249"/>
      <c r="I221" s="249"/>
      <c r="J221" s="161"/>
      <c r="K221" s="163">
        <v>31</v>
      </c>
      <c r="L221" s="161"/>
      <c r="M221" s="161"/>
      <c r="N221" s="161"/>
      <c r="O221" s="161"/>
      <c r="P221" s="161"/>
      <c r="Q221" s="161"/>
      <c r="R221" s="164"/>
      <c r="T221" s="165"/>
      <c r="U221" s="161"/>
      <c r="V221" s="161"/>
      <c r="W221" s="161"/>
      <c r="X221" s="161"/>
      <c r="Y221" s="161"/>
      <c r="Z221" s="161"/>
      <c r="AA221" s="166"/>
      <c r="AT221" s="167" t="s">
        <v>150</v>
      </c>
      <c r="AU221" s="167" t="s">
        <v>91</v>
      </c>
      <c r="AV221" s="12" t="s">
        <v>91</v>
      </c>
      <c r="AW221" s="12" t="s">
        <v>39</v>
      </c>
      <c r="AX221" s="12" t="s">
        <v>82</v>
      </c>
      <c r="AY221" s="167" t="s">
        <v>142</v>
      </c>
    </row>
    <row r="222" spans="2:51" s="11" customFormat="1" ht="20.25" customHeight="1">
      <c r="B222" s="152"/>
      <c r="C222" s="153"/>
      <c r="D222" s="153"/>
      <c r="E222" s="154" t="s">
        <v>3</v>
      </c>
      <c r="F222" s="253" t="s">
        <v>273</v>
      </c>
      <c r="G222" s="247"/>
      <c r="H222" s="247"/>
      <c r="I222" s="247"/>
      <c r="J222" s="153"/>
      <c r="K222" s="154" t="s">
        <v>3</v>
      </c>
      <c r="L222" s="153"/>
      <c r="M222" s="153"/>
      <c r="N222" s="153"/>
      <c r="O222" s="153"/>
      <c r="P222" s="153"/>
      <c r="Q222" s="153"/>
      <c r="R222" s="155"/>
      <c r="T222" s="156"/>
      <c r="U222" s="153"/>
      <c r="V222" s="153"/>
      <c r="W222" s="153"/>
      <c r="X222" s="153"/>
      <c r="Y222" s="153"/>
      <c r="Z222" s="153"/>
      <c r="AA222" s="157"/>
      <c r="AT222" s="158" t="s">
        <v>150</v>
      </c>
      <c r="AU222" s="158" t="s">
        <v>91</v>
      </c>
      <c r="AV222" s="11" t="s">
        <v>20</v>
      </c>
      <c r="AW222" s="11" t="s">
        <v>39</v>
      </c>
      <c r="AX222" s="11" t="s">
        <v>82</v>
      </c>
      <c r="AY222" s="158" t="s">
        <v>142</v>
      </c>
    </row>
    <row r="223" spans="2:51" s="12" customFormat="1" ht="20.25" customHeight="1">
      <c r="B223" s="159"/>
      <c r="C223" s="161"/>
      <c r="D223" s="161"/>
      <c r="E223" s="162" t="s">
        <v>3</v>
      </c>
      <c r="F223" s="248" t="s">
        <v>8</v>
      </c>
      <c r="G223" s="249"/>
      <c r="H223" s="249"/>
      <c r="I223" s="249"/>
      <c r="J223" s="161"/>
      <c r="K223" s="163">
        <v>21</v>
      </c>
      <c r="L223" s="161"/>
      <c r="M223" s="161"/>
      <c r="N223" s="161"/>
      <c r="O223" s="161"/>
      <c r="P223" s="161"/>
      <c r="Q223" s="161"/>
      <c r="R223" s="164"/>
      <c r="T223" s="165"/>
      <c r="U223" s="161"/>
      <c r="V223" s="161"/>
      <c r="W223" s="161"/>
      <c r="X223" s="161"/>
      <c r="Y223" s="161"/>
      <c r="Z223" s="161"/>
      <c r="AA223" s="166"/>
      <c r="AT223" s="167" t="s">
        <v>150</v>
      </c>
      <c r="AU223" s="167" t="s">
        <v>91</v>
      </c>
      <c r="AV223" s="12" t="s">
        <v>91</v>
      </c>
      <c r="AW223" s="12" t="s">
        <v>39</v>
      </c>
      <c r="AX223" s="12" t="s">
        <v>82</v>
      </c>
      <c r="AY223" s="167" t="s">
        <v>142</v>
      </c>
    </row>
    <row r="224" spans="2:51" s="11" customFormat="1" ht="20.25" customHeight="1">
      <c r="B224" s="152"/>
      <c r="C224" s="153"/>
      <c r="D224" s="153"/>
      <c r="E224" s="154" t="s">
        <v>3</v>
      </c>
      <c r="F224" s="253" t="s">
        <v>274</v>
      </c>
      <c r="G224" s="247"/>
      <c r="H224" s="247"/>
      <c r="I224" s="247"/>
      <c r="J224" s="153"/>
      <c r="K224" s="154" t="s">
        <v>3</v>
      </c>
      <c r="L224" s="153"/>
      <c r="M224" s="153"/>
      <c r="N224" s="153"/>
      <c r="O224" s="153"/>
      <c r="P224" s="153"/>
      <c r="Q224" s="153"/>
      <c r="R224" s="155"/>
      <c r="T224" s="156"/>
      <c r="U224" s="153"/>
      <c r="V224" s="153"/>
      <c r="W224" s="153"/>
      <c r="X224" s="153"/>
      <c r="Y224" s="153"/>
      <c r="Z224" s="153"/>
      <c r="AA224" s="157"/>
      <c r="AT224" s="158" t="s">
        <v>150</v>
      </c>
      <c r="AU224" s="158" t="s">
        <v>91</v>
      </c>
      <c r="AV224" s="11" t="s">
        <v>20</v>
      </c>
      <c r="AW224" s="11" t="s">
        <v>39</v>
      </c>
      <c r="AX224" s="11" t="s">
        <v>82</v>
      </c>
      <c r="AY224" s="158" t="s">
        <v>142</v>
      </c>
    </row>
    <row r="225" spans="2:51" s="12" customFormat="1" ht="20.25" customHeight="1">
      <c r="B225" s="159"/>
      <c r="C225" s="161"/>
      <c r="D225" s="161"/>
      <c r="E225" s="162" t="s">
        <v>3</v>
      </c>
      <c r="F225" s="248" t="s">
        <v>275</v>
      </c>
      <c r="G225" s="249"/>
      <c r="H225" s="249"/>
      <c r="I225" s="249"/>
      <c r="J225" s="161"/>
      <c r="K225" s="163">
        <v>8</v>
      </c>
      <c r="L225" s="161"/>
      <c r="M225" s="161"/>
      <c r="N225" s="161"/>
      <c r="O225" s="161"/>
      <c r="P225" s="161"/>
      <c r="Q225" s="161"/>
      <c r="R225" s="164"/>
      <c r="T225" s="165"/>
      <c r="U225" s="161"/>
      <c r="V225" s="161"/>
      <c r="W225" s="161"/>
      <c r="X225" s="161"/>
      <c r="Y225" s="161"/>
      <c r="Z225" s="161"/>
      <c r="AA225" s="166"/>
      <c r="AT225" s="167" t="s">
        <v>150</v>
      </c>
      <c r="AU225" s="167" t="s">
        <v>91</v>
      </c>
      <c r="AV225" s="12" t="s">
        <v>91</v>
      </c>
      <c r="AW225" s="12" t="s">
        <v>39</v>
      </c>
      <c r="AX225" s="12" t="s">
        <v>82</v>
      </c>
      <c r="AY225" s="167" t="s">
        <v>142</v>
      </c>
    </row>
    <row r="226" spans="2:51" s="13" customFormat="1" ht="20.25" customHeight="1">
      <c r="B226" s="168"/>
      <c r="C226" s="169"/>
      <c r="D226" s="169"/>
      <c r="E226" s="170" t="s">
        <v>3</v>
      </c>
      <c r="F226" s="250" t="s">
        <v>151</v>
      </c>
      <c r="G226" s="251"/>
      <c r="H226" s="251"/>
      <c r="I226" s="251"/>
      <c r="J226" s="169"/>
      <c r="K226" s="171">
        <v>60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150</v>
      </c>
      <c r="AU226" s="175" t="s">
        <v>91</v>
      </c>
      <c r="AV226" s="13" t="s">
        <v>147</v>
      </c>
      <c r="AW226" s="13" t="s">
        <v>39</v>
      </c>
      <c r="AX226" s="13" t="s">
        <v>20</v>
      </c>
      <c r="AY226" s="175" t="s">
        <v>142</v>
      </c>
    </row>
    <row r="227" spans="2:65" s="1" customFormat="1" ht="28.5" customHeight="1">
      <c r="B227" s="142"/>
      <c r="C227" s="176" t="s">
        <v>276</v>
      </c>
      <c r="D227" s="176" t="s">
        <v>209</v>
      </c>
      <c r="E227" s="177" t="s">
        <v>277</v>
      </c>
      <c r="F227" s="254" t="s">
        <v>278</v>
      </c>
      <c r="G227" s="255"/>
      <c r="H227" s="255"/>
      <c r="I227" s="255"/>
      <c r="J227" s="178" t="s">
        <v>247</v>
      </c>
      <c r="K227" s="179">
        <v>31.31</v>
      </c>
      <c r="L227" s="256"/>
      <c r="M227" s="255"/>
      <c r="N227" s="256">
        <f>ROUND(L227*K227,2)</f>
        <v>0</v>
      </c>
      <c r="O227" s="244"/>
      <c r="P227" s="244"/>
      <c r="Q227" s="244"/>
      <c r="R227" s="147"/>
      <c r="T227" s="148" t="s">
        <v>3</v>
      </c>
      <c r="U227" s="41" t="s">
        <v>47</v>
      </c>
      <c r="V227" s="149">
        <v>0</v>
      </c>
      <c r="W227" s="149">
        <f>V227*K227</f>
        <v>0</v>
      </c>
      <c r="X227" s="149">
        <v>0.08</v>
      </c>
      <c r="Y227" s="149">
        <f>X227*K227</f>
        <v>2.5048</v>
      </c>
      <c r="Z227" s="149">
        <v>0</v>
      </c>
      <c r="AA227" s="150">
        <f>Z227*K227</f>
        <v>0</v>
      </c>
      <c r="AR227" s="18" t="s">
        <v>188</v>
      </c>
      <c r="AT227" s="18" t="s">
        <v>209</v>
      </c>
      <c r="AU227" s="18" t="s">
        <v>91</v>
      </c>
      <c r="AY227" s="18" t="s">
        <v>142</v>
      </c>
      <c r="BE227" s="151">
        <f>IF(U227="základní",N227,0)</f>
        <v>0</v>
      </c>
      <c r="BF227" s="151">
        <f>IF(U227="snížená",N227,0)</f>
        <v>0</v>
      </c>
      <c r="BG227" s="151">
        <f>IF(U227="zákl. přenesená",N227,0)</f>
        <v>0</v>
      </c>
      <c r="BH227" s="151">
        <f>IF(U227="sníž. přenesená",N227,0)</f>
        <v>0</v>
      </c>
      <c r="BI227" s="151">
        <f>IF(U227="nulová",N227,0)</f>
        <v>0</v>
      </c>
      <c r="BJ227" s="18" t="s">
        <v>20</v>
      </c>
      <c r="BK227" s="151">
        <f>ROUND(L227*K227,2)</f>
        <v>0</v>
      </c>
      <c r="BL227" s="18" t="s">
        <v>147</v>
      </c>
      <c r="BM227" s="18" t="s">
        <v>279</v>
      </c>
    </row>
    <row r="228" spans="2:51" s="12" customFormat="1" ht="20.25" customHeight="1">
      <c r="B228" s="159"/>
      <c r="C228" s="161"/>
      <c r="D228" s="161"/>
      <c r="E228" s="162" t="s">
        <v>3</v>
      </c>
      <c r="F228" s="252" t="s">
        <v>280</v>
      </c>
      <c r="G228" s="249"/>
      <c r="H228" s="249"/>
      <c r="I228" s="249"/>
      <c r="J228" s="161"/>
      <c r="K228" s="163">
        <v>31.31</v>
      </c>
      <c r="L228" s="161"/>
      <c r="M228" s="161"/>
      <c r="N228" s="161"/>
      <c r="O228" s="161"/>
      <c r="P228" s="161"/>
      <c r="Q228" s="161"/>
      <c r="R228" s="164"/>
      <c r="T228" s="165"/>
      <c r="U228" s="161"/>
      <c r="V228" s="161"/>
      <c r="W228" s="161"/>
      <c r="X228" s="161"/>
      <c r="Y228" s="161"/>
      <c r="Z228" s="161"/>
      <c r="AA228" s="166"/>
      <c r="AT228" s="167" t="s">
        <v>150</v>
      </c>
      <c r="AU228" s="167" t="s">
        <v>91</v>
      </c>
      <c r="AV228" s="12" t="s">
        <v>91</v>
      </c>
      <c r="AW228" s="12" t="s">
        <v>39</v>
      </c>
      <c r="AX228" s="12" t="s">
        <v>82</v>
      </c>
      <c r="AY228" s="167" t="s">
        <v>142</v>
      </c>
    </row>
    <row r="229" spans="2:51" s="13" customFormat="1" ht="20.25" customHeight="1">
      <c r="B229" s="168"/>
      <c r="C229" s="169"/>
      <c r="D229" s="169"/>
      <c r="E229" s="170" t="s">
        <v>3</v>
      </c>
      <c r="F229" s="250" t="s">
        <v>151</v>
      </c>
      <c r="G229" s="251"/>
      <c r="H229" s="251"/>
      <c r="I229" s="251"/>
      <c r="J229" s="169"/>
      <c r="K229" s="171">
        <v>31.31</v>
      </c>
      <c r="L229" s="169"/>
      <c r="M229" s="169"/>
      <c r="N229" s="169"/>
      <c r="O229" s="169"/>
      <c r="P229" s="169"/>
      <c r="Q229" s="169"/>
      <c r="R229" s="172"/>
      <c r="T229" s="173"/>
      <c r="U229" s="169"/>
      <c r="V229" s="169"/>
      <c r="W229" s="169"/>
      <c r="X229" s="169"/>
      <c r="Y229" s="169"/>
      <c r="Z229" s="169"/>
      <c r="AA229" s="174"/>
      <c r="AT229" s="175" t="s">
        <v>150</v>
      </c>
      <c r="AU229" s="175" t="s">
        <v>91</v>
      </c>
      <c r="AV229" s="13" t="s">
        <v>147</v>
      </c>
      <c r="AW229" s="13" t="s">
        <v>39</v>
      </c>
      <c r="AX229" s="13" t="s">
        <v>20</v>
      </c>
      <c r="AY229" s="175" t="s">
        <v>142</v>
      </c>
    </row>
    <row r="230" spans="2:65" s="1" customFormat="1" ht="28.5" customHeight="1">
      <c r="B230" s="142"/>
      <c r="C230" s="176" t="s">
        <v>281</v>
      </c>
      <c r="D230" s="176" t="s">
        <v>209</v>
      </c>
      <c r="E230" s="177" t="s">
        <v>282</v>
      </c>
      <c r="F230" s="254" t="s">
        <v>283</v>
      </c>
      <c r="G230" s="255"/>
      <c r="H230" s="255"/>
      <c r="I230" s="255"/>
      <c r="J230" s="178" t="s">
        <v>247</v>
      </c>
      <c r="K230" s="179">
        <v>21.21</v>
      </c>
      <c r="L230" s="256"/>
      <c r="M230" s="255"/>
      <c r="N230" s="256">
        <f>ROUND(L230*K230,2)</f>
        <v>0</v>
      </c>
      <c r="O230" s="244"/>
      <c r="P230" s="244"/>
      <c r="Q230" s="244"/>
      <c r="R230" s="147"/>
      <c r="T230" s="148" t="s">
        <v>3</v>
      </c>
      <c r="U230" s="41" t="s">
        <v>47</v>
      </c>
      <c r="V230" s="149">
        <v>0</v>
      </c>
      <c r="W230" s="149">
        <f>V230*K230</f>
        <v>0</v>
      </c>
      <c r="X230" s="149">
        <v>0.063</v>
      </c>
      <c r="Y230" s="149">
        <f>X230*K230</f>
        <v>1.33623</v>
      </c>
      <c r="Z230" s="149">
        <v>0</v>
      </c>
      <c r="AA230" s="150">
        <f>Z230*K230</f>
        <v>0</v>
      </c>
      <c r="AR230" s="18" t="s">
        <v>188</v>
      </c>
      <c r="AT230" s="18" t="s">
        <v>209</v>
      </c>
      <c r="AU230" s="18" t="s">
        <v>91</v>
      </c>
      <c r="AY230" s="18" t="s">
        <v>142</v>
      </c>
      <c r="BE230" s="151">
        <f>IF(U230="základní",N230,0)</f>
        <v>0</v>
      </c>
      <c r="BF230" s="151">
        <f>IF(U230="snížená",N230,0)</f>
        <v>0</v>
      </c>
      <c r="BG230" s="151">
        <f>IF(U230="zákl. přenesená",N230,0)</f>
        <v>0</v>
      </c>
      <c r="BH230" s="151">
        <f>IF(U230="sníž. přenesená",N230,0)</f>
        <v>0</v>
      </c>
      <c r="BI230" s="151">
        <f>IF(U230="nulová",N230,0)</f>
        <v>0</v>
      </c>
      <c r="BJ230" s="18" t="s">
        <v>20</v>
      </c>
      <c r="BK230" s="151">
        <f>ROUND(L230*K230,2)</f>
        <v>0</v>
      </c>
      <c r="BL230" s="18" t="s">
        <v>147</v>
      </c>
      <c r="BM230" s="18" t="s">
        <v>284</v>
      </c>
    </row>
    <row r="231" spans="2:51" s="12" customFormat="1" ht="20.25" customHeight="1">
      <c r="B231" s="159"/>
      <c r="C231" s="161"/>
      <c r="D231" s="161"/>
      <c r="E231" s="162" t="s">
        <v>3</v>
      </c>
      <c r="F231" s="252" t="s">
        <v>285</v>
      </c>
      <c r="G231" s="249"/>
      <c r="H231" s="249"/>
      <c r="I231" s="249"/>
      <c r="J231" s="161"/>
      <c r="K231" s="163">
        <v>21.21</v>
      </c>
      <c r="L231" s="161"/>
      <c r="M231" s="161"/>
      <c r="N231" s="161"/>
      <c r="O231" s="161"/>
      <c r="P231" s="161"/>
      <c r="Q231" s="161"/>
      <c r="R231" s="164"/>
      <c r="T231" s="165"/>
      <c r="U231" s="161"/>
      <c r="V231" s="161"/>
      <c r="W231" s="161"/>
      <c r="X231" s="161"/>
      <c r="Y231" s="161"/>
      <c r="Z231" s="161"/>
      <c r="AA231" s="166"/>
      <c r="AT231" s="167" t="s">
        <v>150</v>
      </c>
      <c r="AU231" s="167" t="s">
        <v>91</v>
      </c>
      <c r="AV231" s="12" t="s">
        <v>91</v>
      </c>
      <c r="AW231" s="12" t="s">
        <v>39</v>
      </c>
      <c r="AX231" s="12" t="s">
        <v>82</v>
      </c>
      <c r="AY231" s="167" t="s">
        <v>142</v>
      </c>
    </row>
    <row r="232" spans="2:51" s="13" customFormat="1" ht="20.25" customHeight="1">
      <c r="B232" s="168"/>
      <c r="C232" s="169"/>
      <c r="D232" s="169"/>
      <c r="E232" s="170" t="s">
        <v>3</v>
      </c>
      <c r="F232" s="250" t="s">
        <v>151</v>
      </c>
      <c r="G232" s="251"/>
      <c r="H232" s="251"/>
      <c r="I232" s="251"/>
      <c r="J232" s="169"/>
      <c r="K232" s="171">
        <v>21.21</v>
      </c>
      <c r="L232" s="169"/>
      <c r="M232" s="169"/>
      <c r="N232" s="169"/>
      <c r="O232" s="169"/>
      <c r="P232" s="169"/>
      <c r="Q232" s="169"/>
      <c r="R232" s="172"/>
      <c r="T232" s="173"/>
      <c r="U232" s="169"/>
      <c r="V232" s="169"/>
      <c r="W232" s="169"/>
      <c r="X232" s="169"/>
      <c r="Y232" s="169"/>
      <c r="Z232" s="169"/>
      <c r="AA232" s="174"/>
      <c r="AT232" s="175" t="s">
        <v>150</v>
      </c>
      <c r="AU232" s="175" t="s">
        <v>91</v>
      </c>
      <c r="AV232" s="13" t="s">
        <v>147</v>
      </c>
      <c r="AW232" s="13" t="s">
        <v>39</v>
      </c>
      <c r="AX232" s="13" t="s">
        <v>20</v>
      </c>
      <c r="AY232" s="175" t="s">
        <v>142</v>
      </c>
    </row>
    <row r="233" spans="2:65" s="1" customFormat="1" ht="28.5" customHeight="1">
      <c r="B233" s="142"/>
      <c r="C233" s="176" t="s">
        <v>286</v>
      </c>
      <c r="D233" s="176" t="s">
        <v>209</v>
      </c>
      <c r="E233" s="177" t="s">
        <v>287</v>
      </c>
      <c r="F233" s="254" t="s">
        <v>288</v>
      </c>
      <c r="G233" s="255"/>
      <c r="H233" s="255"/>
      <c r="I233" s="255"/>
      <c r="J233" s="178" t="s">
        <v>247</v>
      </c>
      <c r="K233" s="179">
        <v>8.08</v>
      </c>
      <c r="L233" s="256"/>
      <c r="M233" s="255"/>
      <c r="N233" s="256">
        <f>ROUND(L233*K233,2)</f>
        <v>0</v>
      </c>
      <c r="O233" s="244"/>
      <c r="P233" s="244"/>
      <c r="Q233" s="244"/>
      <c r="R233" s="147"/>
      <c r="T233" s="148" t="s">
        <v>3</v>
      </c>
      <c r="U233" s="41" t="s">
        <v>47</v>
      </c>
      <c r="V233" s="149">
        <v>0</v>
      </c>
      <c r="W233" s="149">
        <f>V233*K233</f>
        <v>0</v>
      </c>
      <c r="X233" s="149">
        <v>0.072</v>
      </c>
      <c r="Y233" s="149">
        <f>X233*K233</f>
        <v>0.5817599999999999</v>
      </c>
      <c r="Z233" s="149">
        <v>0</v>
      </c>
      <c r="AA233" s="150">
        <f>Z233*K233</f>
        <v>0</v>
      </c>
      <c r="AR233" s="18" t="s">
        <v>188</v>
      </c>
      <c r="AT233" s="18" t="s">
        <v>209</v>
      </c>
      <c r="AU233" s="18" t="s">
        <v>91</v>
      </c>
      <c r="AY233" s="18" t="s">
        <v>142</v>
      </c>
      <c r="BE233" s="151">
        <f>IF(U233="základní",N233,0)</f>
        <v>0</v>
      </c>
      <c r="BF233" s="151">
        <f>IF(U233="snížená",N233,0)</f>
        <v>0</v>
      </c>
      <c r="BG233" s="151">
        <f>IF(U233="zákl. přenesená",N233,0)</f>
        <v>0</v>
      </c>
      <c r="BH233" s="151">
        <f>IF(U233="sníž. přenesená",N233,0)</f>
        <v>0</v>
      </c>
      <c r="BI233" s="151">
        <f>IF(U233="nulová",N233,0)</f>
        <v>0</v>
      </c>
      <c r="BJ233" s="18" t="s">
        <v>20</v>
      </c>
      <c r="BK233" s="151">
        <f>ROUND(L233*K233,2)</f>
        <v>0</v>
      </c>
      <c r="BL233" s="18" t="s">
        <v>147</v>
      </c>
      <c r="BM233" s="18" t="s">
        <v>289</v>
      </c>
    </row>
    <row r="234" spans="2:51" s="12" customFormat="1" ht="20.25" customHeight="1">
      <c r="B234" s="159"/>
      <c r="C234" s="161"/>
      <c r="D234" s="161"/>
      <c r="E234" s="162" t="s">
        <v>3</v>
      </c>
      <c r="F234" s="252" t="s">
        <v>290</v>
      </c>
      <c r="G234" s="249"/>
      <c r="H234" s="249"/>
      <c r="I234" s="249"/>
      <c r="J234" s="161"/>
      <c r="K234" s="163">
        <v>8.08</v>
      </c>
      <c r="L234" s="161"/>
      <c r="M234" s="161"/>
      <c r="N234" s="161"/>
      <c r="O234" s="161"/>
      <c r="P234" s="161"/>
      <c r="Q234" s="161"/>
      <c r="R234" s="164"/>
      <c r="T234" s="165"/>
      <c r="U234" s="161"/>
      <c r="V234" s="161"/>
      <c r="W234" s="161"/>
      <c r="X234" s="161"/>
      <c r="Y234" s="161"/>
      <c r="Z234" s="161"/>
      <c r="AA234" s="166"/>
      <c r="AT234" s="167" t="s">
        <v>150</v>
      </c>
      <c r="AU234" s="167" t="s">
        <v>91</v>
      </c>
      <c r="AV234" s="12" t="s">
        <v>91</v>
      </c>
      <c r="AW234" s="12" t="s">
        <v>39</v>
      </c>
      <c r="AX234" s="12" t="s">
        <v>82</v>
      </c>
      <c r="AY234" s="167" t="s">
        <v>142</v>
      </c>
    </row>
    <row r="235" spans="2:51" s="13" customFormat="1" ht="20.25" customHeight="1">
      <c r="B235" s="168"/>
      <c r="C235" s="169"/>
      <c r="D235" s="169"/>
      <c r="E235" s="170" t="s">
        <v>3</v>
      </c>
      <c r="F235" s="250" t="s">
        <v>151</v>
      </c>
      <c r="G235" s="251"/>
      <c r="H235" s="251"/>
      <c r="I235" s="251"/>
      <c r="J235" s="169"/>
      <c r="K235" s="171">
        <v>8.08</v>
      </c>
      <c r="L235" s="169"/>
      <c r="M235" s="169"/>
      <c r="N235" s="169"/>
      <c r="O235" s="169"/>
      <c r="P235" s="169"/>
      <c r="Q235" s="169"/>
      <c r="R235" s="172"/>
      <c r="T235" s="173"/>
      <c r="U235" s="169"/>
      <c r="V235" s="169"/>
      <c r="W235" s="169"/>
      <c r="X235" s="169"/>
      <c r="Y235" s="169"/>
      <c r="Z235" s="169"/>
      <c r="AA235" s="174"/>
      <c r="AT235" s="175" t="s">
        <v>150</v>
      </c>
      <c r="AU235" s="175" t="s">
        <v>91</v>
      </c>
      <c r="AV235" s="13" t="s">
        <v>147</v>
      </c>
      <c r="AW235" s="13" t="s">
        <v>39</v>
      </c>
      <c r="AX235" s="13" t="s">
        <v>20</v>
      </c>
      <c r="AY235" s="175" t="s">
        <v>142</v>
      </c>
    </row>
    <row r="236" spans="2:65" s="1" customFormat="1" ht="28.5" customHeight="1">
      <c r="B236" s="142"/>
      <c r="C236" s="143" t="s">
        <v>291</v>
      </c>
      <c r="D236" s="143" t="s">
        <v>143</v>
      </c>
      <c r="E236" s="144" t="s">
        <v>292</v>
      </c>
      <c r="F236" s="243" t="s">
        <v>293</v>
      </c>
      <c r="G236" s="244"/>
      <c r="H236" s="244"/>
      <c r="I236" s="244"/>
      <c r="J236" s="145" t="s">
        <v>166</v>
      </c>
      <c r="K236" s="146">
        <v>0.6</v>
      </c>
      <c r="L236" s="245"/>
      <c r="M236" s="244"/>
      <c r="N236" s="245">
        <f>ROUND(L236*K236,2)</f>
        <v>0</v>
      </c>
      <c r="O236" s="244"/>
      <c r="P236" s="244"/>
      <c r="Q236" s="244"/>
      <c r="R236" s="147"/>
      <c r="T236" s="148" t="s">
        <v>3</v>
      </c>
      <c r="U236" s="41" t="s">
        <v>47</v>
      </c>
      <c r="V236" s="149">
        <v>1.442</v>
      </c>
      <c r="W236" s="149">
        <f>V236*K236</f>
        <v>0.8652</v>
      </c>
      <c r="X236" s="149">
        <v>0</v>
      </c>
      <c r="Y236" s="149">
        <f>X236*K236</f>
        <v>0</v>
      </c>
      <c r="Z236" s="149">
        <v>0</v>
      </c>
      <c r="AA236" s="150">
        <f>Z236*K236</f>
        <v>0</v>
      </c>
      <c r="AR236" s="18" t="s">
        <v>147</v>
      </c>
      <c r="AT236" s="18" t="s">
        <v>143</v>
      </c>
      <c r="AU236" s="18" t="s">
        <v>91</v>
      </c>
      <c r="AY236" s="18" t="s">
        <v>142</v>
      </c>
      <c r="BE236" s="151">
        <f>IF(U236="základní",N236,0)</f>
        <v>0</v>
      </c>
      <c r="BF236" s="151">
        <f>IF(U236="snížená",N236,0)</f>
        <v>0</v>
      </c>
      <c r="BG236" s="151">
        <f>IF(U236="zákl. přenesená",N236,0)</f>
        <v>0</v>
      </c>
      <c r="BH236" s="151">
        <f>IF(U236="sníž. přenesená",N236,0)</f>
        <v>0</v>
      </c>
      <c r="BI236" s="151">
        <f>IF(U236="nulová",N236,0)</f>
        <v>0</v>
      </c>
      <c r="BJ236" s="18" t="s">
        <v>20</v>
      </c>
      <c r="BK236" s="151">
        <f>ROUND(L236*K236,2)</f>
        <v>0</v>
      </c>
      <c r="BL236" s="18" t="s">
        <v>147</v>
      </c>
      <c r="BM236" s="18" t="s">
        <v>294</v>
      </c>
    </row>
    <row r="237" spans="2:51" s="11" customFormat="1" ht="20.25" customHeight="1">
      <c r="B237" s="152"/>
      <c r="C237" s="153"/>
      <c r="D237" s="153"/>
      <c r="E237" s="154" t="s">
        <v>3</v>
      </c>
      <c r="F237" s="246" t="s">
        <v>271</v>
      </c>
      <c r="G237" s="247"/>
      <c r="H237" s="247"/>
      <c r="I237" s="247"/>
      <c r="J237" s="153"/>
      <c r="K237" s="154" t="s">
        <v>3</v>
      </c>
      <c r="L237" s="153"/>
      <c r="M237" s="153"/>
      <c r="N237" s="153"/>
      <c r="O237" s="153"/>
      <c r="P237" s="153"/>
      <c r="Q237" s="153"/>
      <c r="R237" s="155"/>
      <c r="T237" s="156"/>
      <c r="U237" s="153"/>
      <c r="V237" s="153"/>
      <c r="W237" s="153"/>
      <c r="X237" s="153"/>
      <c r="Y237" s="153"/>
      <c r="Z237" s="153"/>
      <c r="AA237" s="157"/>
      <c r="AT237" s="158" t="s">
        <v>150</v>
      </c>
      <c r="AU237" s="158" t="s">
        <v>91</v>
      </c>
      <c r="AV237" s="11" t="s">
        <v>20</v>
      </c>
      <c r="AW237" s="11" t="s">
        <v>39</v>
      </c>
      <c r="AX237" s="11" t="s">
        <v>82</v>
      </c>
      <c r="AY237" s="158" t="s">
        <v>142</v>
      </c>
    </row>
    <row r="238" spans="2:51" s="12" customFormat="1" ht="20.25" customHeight="1">
      <c r="B238" s="159"/>
      <c r="C238" s="161"/>
      <c r="D238" s="161"/>
      <c r="E238" s="162" t="s">
        <v>3</v>
      </c>
      <c r="F238" s="248" t="s">
        <v>295</v>
      </c>
      <c r="G238" s="249"/>
      <c r="H238" s="249"/>
      <c r="I238" s="249"/>
      <c r="J238" s="161"/>
      <c r="K238" s="163">
        <v>0.31</v>
      </c>
      <c r="L238" s="161"/>
      <c r="M238" s="161"/>
      <c r="N238" s="161"/>
      <c r="O238" s="161"/>
      <c r="P238" s="161"/>
      <c r="Q238" s="161"/>
      <c r="R238" s="164"/>
      <c r="T238" s="165"/>
      <c r="U238" s="161"/>
      <c r="V238" s="161"/>
      <c r="W238" s="161"/>
      <c r="X238" s="161"/>
      <c r="Y238" s="161"/>
      <c r="Z238" s="161"/>
      <c r="AA238" s="166"/>
      <c r="AT238" s="167" t="s">
        <v>150</v>
      </c>
      <c r="AU238" s="167" t="s">
        <v>91</v>
      </c>
      <c r="AV238" s="12" t="s">
        <v>91</v>
      </c>
      <c r="AW238" s="12" t="s">
        <v>39</v>
      </c>
      <c r="AX238" s="12" t="s">
        <v>82</v>
      </c>
      <c r="AY238" s="167" t="s">
        <v>142</v>
      </c>
    </row>
    <row r="239" spans="2:51" s="11" customFormat="1" ht="20.25" customHeight="1">
      <c r="B239" s="152"/>
      <c r="C239" s="153"/>
      <c r="D239" s="153"/>
      <c r="E239" s="154" t="s">
        <v>3</v>
      </c>
      <c r="F239" s="253" t="s">
        <v>273</v>
      </c>
      <c r="G239" s="247"/>
      <c r="H239" s="247"/>
      <c r="I239" s="247"/>
      <c r="J239" s="153"/>
      <c r="K239" s="154" t="s">
        <v>3</v>
      </c>
      <c r="L239" s="153"/>
      <c r="M239" s="153"/>
      <c r="N239" s="153"/>
      <c r="O239" s="153"/>
      <c r="P239" s="153"/>
      <c r="Q239" s="153"/>
      <c r="R239" s="155"/>
      <c r="T239" s="156"/>
      <c r="U239" s="153"/>
      <c r="V239" s="153"/>
      <c r="W239" s="153"/>
      <c r="X239" s="153"/>
      <c r="Y239" s="153"/>
      <c r="Z239" s="153"/>
      <c r="AA239" s="157"/>
      <c r="AT239" s="158" t="s">
        <v>150</v>
      </c>
      <c r="AU239" s="158" t="s">
        <v>91</v>
      </c>
      <c r="AV239" s="11" t="s">
        <v>20</v>
      </c>
      <c r="AW239" s="11" t="s">
        <v>39</v>
      </c>
      <c r="AX239" s="11" t="s">
        <v>82</v>
      </c>
      <c r="AY239" s="158" t="s">
        <v>142</v>
      </c>
    </row>
    <row r="240" spans="2:51" s="12" customFormat="1" ht="20.25" customHeight="1">
      <c r="B240" s="159"/>
      <c r="C240" s="161"/>
      <c r="D240" s="161"/>
      <c r="E240" s="162" t="s">
        <v>3</v>
      </c>
      <c r="F240" s="248" t="s">
        <v>296</v>
      </c>
      <c r="G240" s="249"/>
      <c r="H240" s="249"/>
      <c r="I240" s="249"/>
      <c r="J240" s="161"/>
      <c r="K240" s="163">
        <v>0.21</v>
      </c>
      <c r="L240" s="161"/>
      <c r="M240" s="161"/>
      <c r="N240" s="161"/>
      <c r="O240" s="161"/>
      <c r="P240" s="161"/>
      <c r="Q240" s="161"/>
      <c r="R240" s="164"/>
      <c r="T240" s="165"/>
      <c r="U240" s="161"/>
      <c r="V240" s="161"/>
      <c r="W240" s="161"/>
      <c r="X240" s="161"/>
      <c r="Y240" s="161"/>
      <c r="Z240" s="161"/>
      <c r="AA240" s="166"/>
      <c r="AT240" s="167" t="s">
        <v>150</v>
      </c>
      <c r="AU240" s="167" t="s">
        <v>91</v>
      </c>
      <c r="AV240" s="12" t="s">
        <v>91</v>
      </c>
      <c r="AW240" s="12" t="s">
        <v>39</v>
      </c>
      <c r="AX240" s="12" t="s">
        <v>82</v>
      </c>
      <c r="AY240" s="167" t="s">
        <v>142</v>
      </c>
    </row>
    <row r="241" spans="2:51" s="11" customFormat="1" ht="20.25" customHeight="1">
      <c r="B241" s="152"/>
      <c r="C241" s="153"/>
      <c r="D241" s="153"/>
      <c r="E241" s="154" t="s">
        <v>3</v>
      </c>
      <c r="F241" s="253" t="s">
        <v>274</v>
      </c>
      <c r="G241" s="247"/>
      <c r="H241" s="247"/>
      <c r="I241" s="247"/>
      <c r="J241" s="153"/>
      <c r="K241" s="154" t="s">
        <v>3</v>
      </c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150</v>
      </c>
      <c r="AU241" s="158" t="s">
        <v>91</v>
      </c>
      <c r="AV241" s="11" t="s">
        <v>20</v>
      </c>
      <c r="AW241" s="11" t="s">
        <v>39</v>
      </c>
      <c r="AX241" s="11" t="s">
        <v>82</v>
      </c>
      <c r="AY241" s="158" t="s">
        <v>142</v>
      </c>
    </row>
    <row r="242" spans="2:51" s="12" customFormat="1" ht="20.25" customHeight="1">
      <c r="B242" s="159"/>
      <c r="C242" s="161"/>
      <c r="D242" s="161"/>
      <c r="E242" s="162" t="s">
        <v>3</v>
      </c>
      <c r="F242" s="248" t="s">
        <v>297</v>
      </c>
      <c r="G242" s="249"/>
      <c r="H242" s="249"/>
      <c r="I242" s="249"/>
      <c r="J242" s="161"/>
      <c r="K242" s="163">
        <v>0.08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150</v>
      </c>
      <c r="AU242" s="167" t="s">
        <v>91</v>
      </c>
      <c r="AV242" s="12" t="s">
        <v>91</v>
      </c>
      <c r="AW242" s="12" t="s">
        <v>39</v>
      </c>
      <c r="AX242" s="12" t="s">
        <v>82</v>
      </c>
      <c r="AY242" s="167" t="s">
        <v>142</v>
      </c>
    </row>
    <row r="243" spans="2:51" s="13" customFormat="1" ht="20.25" customHeight="1">
      <c r="B243" s="168"/>
      <c r="C243" s="169"/>
      <c r="D243" s="169"/>
      <c r="E243" s="170" t="s">
        <v>3</v>
      </c>
      <c r="F243" s="250" t="s">
        <v>151</v>
      </c>
      <c r="G243" s="251"/>
      <c r="H243" s="251"/>
      <c r="I243" s="251"/>
      <c r="J243" s="169"/>
      <c r="K243" s="171">
        <v>0.6</v>
      </c>
      <c r="L243" s="169"/>
      <c r="M243" s="169"/>
      <c r="N243" s="169"/>
      <c r="O243" s="169"/>
      <c r="P243" s="169"/>
      <c r="Q243" s="169"/>
      <c r="R243" s="172"/>
      <c r="T243" s="173"/>
      <c r="U243" s="169"/>
      <c r="V243" s="169"/>
      <c r="W243" s="169"/>
      <c r="X243" s="169"/>
      <c r="Y243" s="169"/>
      <c r="Z243" s="169"/>
      <c r="AA243" s="174"/>
      <c r="AT243" s="175" t="s">
        <v>150</v>
      </c>
      <c r="AU243" s="175" t="s">
        <v>91</v>
      </c>
      <c r="AV243" s="13" t="s">
        <v>147</v>
      </c>
      <c r="AW243" s="13" t="s">
        <v>39</v>
      </c>
      <c r="AX243" s="13" t="s">
        <v>20</v>
      </c>
      <c r="AY243" s="175" t="s">
        <v>142</v>
      </c>
    </row>
    <row r="244" spans="2:65" s="1" customFormat="1" ht="28.5" customHeight="1">
      <c r="B244" s="142"/>
      <c r="C244" s="143" t="s">
        <v>298</v>
      </c>
      <c r="D244" s="143" t="s">
        <v>143</v>
      </c>
      <c r="E244" s="144" t="s">
        <v>299</v>
      </c>
      <c r="F244" s="243" t="s">
        <v>300</v>
      </c>
      <c r="G244" s="244"/>
      <c r="H244" s="244"/>
      <c r="I244" s="244"/>
      <c r="J244" s="145" t="s">
        <v>146</v>
      </c>
      <c r="K244" s="146">
        <v>15</v>
      </c>
      <c r="L244" s="245"/>
      <c r="M244" s="244"/>
      <c r="N244" s="245">
        <f>ROUND(L244*K244,2)</f>
        <v>0</v>
      </c>
      <c r="O244" s="244"/>
      <c r="P244" s="244"/>
      <c r="Q244" s="244"/>
      <c r="R244" s="147"/>
      <c r="T244" s="148" t="s">
        <v>3</v>
      </c>
      <c r="U244" s="41" t="s">
        <v>47</v>
      </c>
      <c r="V244" s="149">
        <v>0.22</v>
      </c>
      <c r="W244" s="149">
        <f>V244*K244</f>
        <v>3.3</v>
      </c>
      <c r="X244" s="149">
        <v>0</v>
      </c>
      <c r="Y244" s="149">
        <f>X244*K244</f>
        <v>0</v>
      </c>
      <c r="Z244" s="149">
        <v>0</v>
      </c>
      <c r="AA244" s="150">
        <f>Z244*K244</f>
        <v>0</v>
      </c>
      <c r="AR244" s="18" t="s">
        <v>147</v>
      </c>
      <c r="AT244" s="18" t="s">
        <v>143</v>
      </c>
      <c r="AU244" s="18" t="s">
        <v>91</v>
      </c>
      <c r="AY244" s="18" t="s">
        <v>142</v>
      </c>
      <c r="BE244" s="151">
        <f>IF(U244="základní",N244,0)</f>
        <v>0</v>
      </c>
      <c r="BF244" s="151">
        <f>IF(U244="snížená",N244,0)</f>
        <v>0</v>
      </c>
      <c r="BG244" s="151">
        <f>IF(U244="zákl. přenesená",N244,0)</f>
        <v>0</v>
      </c>
      <c r="BH244" s="151">
        <f>IF(U244="sníž. přenesená",N244,0)</f>
        <v>0</v>
      </c>
      <c r="BI244" s="151">
        <f>IF(U244="nulová",N244,0)</f>
        <v>0</v>
      </c>
      <c r="BJ244" s="18" t="s">
        <v>20</v>
      </c>
      <c r="BK244" s="151">
        <f>ROUND(L244*K244,2)</f>
        <v>0</v>
      </c>
      <c r="BL244" s="18" t="s">
        <v>147</v>
      </c>
      <c r="BM244" s="18" t="s">
        <v>301</v>
      </c>
    </row>
    <row r="245" spans="2:51" s="11" customFormat="1" ht="20.25" customHeight="1">
      <c r="B245" s="152"/>
      <c r="C245" s="153"/>
      <c r="D245" s="153"/>
      <c r="E245" s="154" t="s">
        <v>3</v>
      </c>
      <c r="F245" s="246" t="s">
        <v>219</v>
      </c>
      <c r="G245" s="247"/>
      <c r="H245" s="247"/>
      <c r="I245" s="247"/>
      <c r="J245" s="153"/>
      <c r="K245" s="154" t="s">
        <v>3</v>
      </c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150</v>
      </c>
      <c r="AU245" s="158" t="s">
        <v>91</v>
      </c>
      <c r="AV245" s="11" t="s">
        <v>20</v>
      </c>
      <c r="AW245" s="11" t="s">
        <v>39</v>
      </c>
      <c r="AX245" s="11" t="s">
        <v>82</v>
      </c>
      <c r="AY245" s="158" t="s">
        <v>142</v>
      </c>
    </row>
    <row r="246" spans="2:51" s="12" customFormat="1" ht="20.25" customHeight="1">
      <c r="B246" s="159"/>
      <c r="C246" s="161"/>
      <c r="D246" s="161"/>
      <c r="E246" s="162" t="s">
        <v>3</v>
      </c>
      <c r="F246" s="248" t="s">
        <v>9</v>
      </c>
      <c r="G246" s="249"/>
      <c r="H246" s="249"/>
      <c r="I246" s="249"/>
      <c r="J246" s="161"/>
      <c r="K246" s="163">
        <v>15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150</v>
      </c>
      <c r="AU246" s="167" t="s">
        <v>91</v>
      </c>
      <c r="AV246" s="12" t="s">
        <v>91</v>
      </c>
      <c r="AW246" s="12" t="s">
        <v>39</v>
      </c>
      <c r="AX246" s="12" t="s">
        <v>82</v>
      </c>
      <c r="AY246" s="167" t="s">
        <v>142</v>
      </c>
    </row>
    <row r="247" spans="2:51" s="13" customFormat="1" ht="20.25" customHeight="1">
      <c r="B247" s="168"/>
      <c r="C247" s="169"/>
      <c r="D247" s="169"/>
      <c r="E247" s="170" t="s">
        <v>3</v>
      </c>
      <c r="F247" s="250" t="s">
        <v>151</v>
      </c>
      <c r="G247" s="251"/>
      <c r="H247" s="251"/>
      <c r="I247" s="251"/>
      <c r="J247" s="169"/>
      <c r="K247" s="171">
        <v>15</v>
      </c>
      <c r="L247" s="169"/>
      <c r="M247" s="169"/>
      <c r="N247" s="169"/>
      <c r="O247" s="169"/>
      <c r="P247" s="169"/>
      <c r="Q247" s="169"/>
      <c r="R247" s="172"/>
      <c r="T247" s="173"/>
      <c r="U247" s="169"/>
      <c r="V247" s="169"/>
      <c r="W247" s="169"/>
      <c r="X247" s="169"/>
      <c r="Y247" s="169"/>
      <c r="Z247" s="169"/>
      <c r="AA247" s="174"/>
      <c r="AT247" s="175" t="s">
        <v>150</v>
      </c>
      <c r="AU247" s="175" t="s">
        <v>91</v>
      </c>
      <c r="AV247" s="13" t="s">
        <v>147</v>
      </c>
      <c r="AW247" s="13" t="s">
        <v>39</v>
      </c>
      <c r="AX247" s="13" t="s">
        <v>20</v>
      </c>
      <c r="AY247" s="175" t="s">
        <v>142</v>
      </c>
    </row>
    <row r="248" spans="2:63" s="10" customFormat="1" ht="29.25" customHeight="1">
      <c r="B248" s="131"/>
      <c r="C248" s="132"/>
      <c r="D248" s="141" t="s">
        <v>125</v>
      </c>
      <c r="E248" s="141"/>
      <c r="F248" s="141"/>
      <c r="G248" s="141"/>
      <c r="H248" s="141"/>
      <c r="I248" s="141"/>
      <c r="J248" s="141"/>
      <c r="K248" s="141"/>
      <c r="L248" s="141"/>
      <c r="M248" s="141"/>
      <c r="N248" s="257">
        <f>BK248</f>
        <v>0</v>
      </c>
      <c r="O248" s="258"/>
      <c r="P248" s="258"/>
      <c r="Q248" s="258"/>
      <c r="R248" s="134"/>
      <c r="T248" s="135"/>
      <c r="U248" s="132"/>
      <c r="V248" s="132"/>
      <c r="W248" s="136">
        <f>SUM(W249:W276)</f>
        <v>3.2174519999999998</v>
      </c>
      <c r="X248" s="132"/>
      <c r="Y248" s="136">
        <f>SUM(Y249:Y276)</f>
        <v>0</v>
      </c>
      <c r="Z248" s="132"/>
      <c r="AA248" s="137">
        <f>SUM(AA249:AA276)</f>
        <v>0</v>
      </c>
      <c r="AR248" s="138" t="s">
        <v>20</v>
      </c>
      <c r="AT248" s="139" t="s">
        <v>81</v>
      </c>
      <c r="AU248" s="139" t="s">
        <v>20</v>
      </c>
      <c r="AY248" s="138" t="s">
        <v>142</v>
      </c>
      <c r="BK248" s="140">
        <f>SUM(BK249:BK276)</f>
        <v>0</v>
      </c>
    </row>
    <row r="249" spans="2:65" s="1" customFormat="1" ht="28.5" customHeight="1">
      <c r="B249" s="142"/>
      <c r="C249" s="143" t="s">
        <v>302</v>
      </c>
      <c r="D249" s="143" t="s">
        <v>143</v>
      </c>
      <c r="E249" s="144" t="s">
        <v>303</v>
      </c>
      <c r="F249" s="243" t="s">
        <v>304</v>
      </c>
      <c r="G249" s="244"/>
      <c r="H249" s="244"/>
      <c r="I249" s="244"/>
      <c r="J249" s="145" t="s">
        <v>191</v>
      </c>
      <c r="K249" s="146">
        <v>14.848</v>
      </c>
      <c r="L249" s="245"/>
      <c r="M249" s="244"/>
      <c r="N249" s="245">
        <f>ROUND(L249*K249,2)</f>
        <v>0</v>
      </c>
      <c r="O249" s="244"/>
      <c r="P249" s="244"/>
      <c r="Q249" s="244"/>
      <c r="R249" s="147"/>
      <c r="T249" s="148" t="s">
        <v>3</v>
      </c>
      <c r="U249" s="41" t="s">
        <v>47</v>
      </c>
      <c r="V249" s="149">
        <v>0.03</v>
      </c>
      <c r="W249" s="149">
        <f>V249*K249</f>
        <v>0.44544</v>
      </c>
      <c r="X249" s="149">
        <v>0</v>
      </c>
      <c r="Y249" s="149">
        <f>X249*K249</f>
        <v>0</v>
      </c>
      <c r="Z249" s="149">
        <v>0</v>
      </c>
      <c r="AA249" s="150">
        <f>Z249*K249</f>
        <v>0</v>
      </c>
      <c r="AR249" s="18" t="s">
        <v>147</v>
      </c>
      <c r="AT249" s="18" t="s">
        <v>143</v>
      </c>
      <c r="AU249" s="18" t="s">
        <v>91</v>
      </c>
      <c r="AY249" s="18" t="s">
        <v>142</v>
      </c>
      <c r="BE249" s="151">
        <f>IF(U249="základní",N249,0)</f>
        <v>0</v>
      </c>
      <c r="BF249" s="151">
        <f>IF(U249="snížená",N249,0)</f>
        <v>0</v>
      </c>
      <c r="BG249" s="151">
        <f>IF(U249="zákl. přenesená",N249,0)</f>
        <v>0</v>
      </c>
      <c r="BH249" s="151">
        <f>IF(U249="sníž. přenesená",N249,0)</f>
        <v>0</v>
      </c>
      <c r="BI249" s="151">
        <f>IF(U249="nulová",N249,0)</f>
        <v>0</v>
      </c>
      <c r="BJ249" s="18" t="s">
        <v>20</v>
      </c>
      <c r="BK249" s="151">
        <f>ROUND(L249*K249,2)</f>
        <v>0</v>
      </c>
      <c r="BL249" s="18" t="s">
        <v>147</v>
      </c>
      <c r="BM249" s="18" t="s">
        <v>305</v>
      </c>
    </row>
    <row r="250" spans="2:51" s="11" customFormat="1" ht="20.25" customHeight="1">
      <c r="B250" s="152"/>
      <c r="C250" s="153"/>
      <c r="D250" s="153"/>
      <c r="E250" s="154" t="s">
        <v>3</v>
      </c>
      <c r="F250" s="246" t="s">
        <v>306</v>
      </c>
      <c r="G250" s="247"/>
      <c r="H250" s="247"/>
      <c r="I250" s="247"/>
      <c r="J250" s="153"/>
      <c r="K250" s="154" t="s">
        <v>3</v>
      </c>
      <c r="L250" s="153"/>
      <c r="M250" s="153"/>
      <c r="N250" s="153"/>
      <c r="O250" s="153"/>
      <c r="P250" s="153"/>
      <c r="Q250" s="153"/>
      <c r="R250" s="155"/>
      <c r="T250" s="156"/>
      <c r="U250" s="153"/>
      <c r="V250" s="153"/>
      <c r="W250" s="153"/>
      <c r="X250" s="153"/>
      <c r="Y250" s="153"/>
      <c r="Z250" s="153"/>
      <c r="AA250" s="157"/>
      <c r="AT250" s="158" t="s">
        <v>150</v>
      </c>
      <c r="AU250" s="158" t="s">
        <v>91</v>
      </c>
      <c r="AV250" s="11" t="s">
        <v>20</v>
      </c>
      <c r="AW250" s="11" t="s">
        <v>39</v>
      </c>
      <c r="AX250" s="11" t="s">
        <v>82</v>
      </c>
      <c r="AY250" s="158" t="s">
        <v>142</v>
      </c>
    </row>
    <row r="251" spans="2:51" s="12" customFormat="1" ht="20.25" customHeight="1">
      <c r="B251" s="159"/>
      <c r="C251" s="161"/>
      <c r="D251" s="161"/>
      <c r="E251" s="162" t="s">
        <v>3</v>
      </c>
      <c r="F251" s="248" t="s">
        <v>307</v>
      </c>
      <c r="G251" s="249"/>
      <c r="H251" s="249"/>
      <c r="I251" s="249"/>
      <c r="J251" s="161"/>
      <c r="K251" s="163">
        <v>14.848</v>
      </c>
      <c r="L251" s="161"/>
      <c r="M251" s="161"/>
      <c r="N251" s="161"/>
      <c r="O251" s="161"/>
      <c r="P251" s="161"/>
      <c r="Q251" s="161"/>
      <c r="R251" s="164"/>
      <c r="T251" s="165"/>
      <c r="U251" s="161"/>
      <c r="V251" s="161"/>
      <c r="W251" s="161"/>
      <c r="X251" s="161"/>
      <c r="Y251" s="161"/>
      <c r="Z251" s="161"/>
      <c r="AA251" s="166"/>
      <c r="AT251" s="167" t="s">
        <v>150</v>
      </c>
      <c r="AU251" s="167" t="s">
        <v>91</v>
      </c>
      <c r="AV251" s="12" t="s">
        <v>91</v>
      </c>
      <c r="AW251" s="12" t="s">
        <v>39</v>
      </c>
      <c r="AX251" s="12" t="s">
        <v>82</v>
      </c>
      <c r="AY251" s="167" t="s">
        <v>142</v>
      </c>
    </row>
    <row r="252" spans="2:51" s="13" customFormat="1" ht="20.25" customHeight="1">
      <c r="B252" s="168"/>
      <c r="C252" s="169"/>
      <c r="D252" s="169"/>
      <c r="E252" s="170" t="s">
        <v>3</v>
      </c>
      <c r="F252" s="250" t="s">
        <v>151</v>
      </c>
      <c r="G252" s="251"/>
      <c r="H252" s="251"/>
      <c r="I252" s="251"/>
      <c r="J252" s="169"/>
      <c r="K252" s="171">
        <v>14.848</v>
      </c>
      <c r="L252" s="169"/>
      <c r="M252" s="169"/>
      <c r="N252" s="169"/>
      <c r="O252" s="169"/>
      <c r="P252" s="169"/>
      <c r="Q252" s="169"/>
      <c r="R252" s="172"/>
      <c r="T252" s="173"/>
      <c r="U252" s="169"/>
      <c r="V252" s="169"/>
      <c r="W252" s="169"/>
      <c r="X252" s="169"/>
      <c r="Y252" s="169"/>
      <c r="Z252" s="169"/>
      <c r="AA252" s="174"/>
      <c r="AT252" s="175" t="s">
        <v>150</v>
      </c>
      <c r="AU252" s="175" t="s">
        <v>91</v>
      </c>
      <c r="AV252" s="13" t="s">
        <v>147</v>
      </c>
      <c r="AW252" s="13" t="s">
        <v>39</v>
      </c>
      <c r="AX252" s="13" t="s">
        <v>20</v>
      </c>
      <c r="AY252" s="175" t="s">
        <v>142</v>
      </c>
    </row>
    <row r="253" spans="2:65" s="1" customFormat="1" ht="28.5" customHeight="1">
      <c r="B253" s="142"/>
      <c r="C253" s="143" t="s">
        <v>308</v>
      </c>
      <c r="D253" s="143" t="s">
        <v>143</v>
      </c>
      <c r="E253" s="144" t="s">
        <v>309</v>
      </c>
      <c r="F253" s="243" t="s">
        <v>310</v>
      </c>
      <c r="G253" s="244"/>
      <c r="H253" s="244"/>
      <c r="I253" s="244"/>
      <c r="J253" s="145" t="s">
        <v>191</v>
      </c>
      <c r="K253" s="146">
        <v>103.936</v>
      </c>
      <c r="L253" s="245"/>
      <c r="M253" s="244"/>
      <c r="N253" s="245">
        <f>ROUND(L253*K253,2)</f>
        <v>0</v>
      </c>
      <c r="O253" s="244"/>
      <c r="P253" s="244"/>
      <c r="Q253" s="244"/>
      <c r="R253" s="147"/>
      <c r="T253" s="148" t="s">
        <v>3</v>
      </c>
      <c r="U253" s="41" t="s">
        <v>47</v>
      </c>
      <c r="V253" s="149">
        <v>0.002</v>
      </c>
      <c r="W253" s="149">
        <f>V253*K253</f>
        <v>0.20787200000000003</v>
      </c>
      <c r="X253" s="149">
        <v>0</v>
      </c>
      <c r="Y253" s="149">
        <f>X253*K253</f>
        <v>0</v>
      </c>
      <c r="Z253" s="149">
        <v>0</v>
      </c>
      <c r="AA253" s="150">
        <f>Z253*K253</f>
        <v>0</v>
      </c>
      <c r="AR253" s="18" t="s">
        <v>147</v>
      </c>
      <c r="AT253" s="18" t="s">
        <v>143</v>
      </c>
      <c r="AU253" s="18" t="s">
        <v>91</v>
      </c>
      <c r="AY253" s="18" t="s">
        <v>142</v>
      </c>
      <c r="BE253" s="151">
        <f>IF(U253="základní",N253,0)</f>
        <v>0</v>
      </c>
      <c r="BF253" s="151">
        <f>IF(U253="snížená",N253,0)</f>
        <v>0</v>
      </c>
      <c r="BG253" s="151">
        <f>IF(U253="zákl. přenesená",N253,0)</f>
        <v>0</v>
      </c>
      <c r="BH253" s="151">
        <f>IF(U253="sníž. přenesená",N253,0)</f>
        <v>0</v>
      </c>
      <c r="BI253" s="151">
        <f>IF(U253="nulová",N253,0)</f>
        <v>0</v>
      </c>
      <c r="BJ253" s="18" t="s">
        <v>20</v>
      </c>
      <c r="BK253" s="151">
        <f>ROUND(L253*K253,2)</f>
        <v>0</v>
      </c>
      <c r="BL253" s="18" t="s">
        <v>147</v>
      </c>
      <c r="BM253" s="18" t="s">
        <v>311</v>
      </c>
    </row>
    <row r="254" spans="2:51" s="11" customFormat="1" ht="20.25" customHeight="1">
      <c r="B254" s="152"/>
      <c r="C254" s="153"/>
      <c r="D254" s="153"/>
      <c r="E254" s="154" t="s">
        <v>3</v>
      </c>
      <c r="F254" s="246" t="s">
        <v>306</v>
      </c>
      <c r="G254" s="247"/>
      <c r="H254" s="247"/>
      <c r="I254" s="247"/>
      <c r="J254" s="153"/>
      <c r="K254" s="154" t="s">
        <v>3</v>
      </c>
      <c r="L254" s="153"/>
      <c r="M254" s="153"/>
      <c r="N254" s="153"/>
      <c r="O254" s="153"/>
      <c r="P254" s="153"/>
      <c r="Q254" s="153"/>
      <c r="R254" s="155"/>
      <c r="T254" s="156"/>
      <c r="U254" s="153"/>
      <c r="V254" s="153"/>
      <c r="W254" s="153"/>
      <c r="X254" s="153"/>
      <c r="Y254" s="153"/>
      <c r="Z254" s="153"/>
      <c r="AA254" s="157"/>
      <c r="AT254" s="158" t="s">
        <v>150</v>
      </c>
      <c r="AU254" s="158" t="s">
        <v>91</v>
      </c>
      <c r="AV254" s="11" t="s">
        <v>20</v>
      </c>
      <c r="AW254" s="11" t="s">
        <v>39</v>
      </c>
      <c r="AX254" s="11" t="s">
        <v>82</v>
      </c>
      <c r="AY254" s="158" t="s">
        <v>142</v>
      </c>
    </row>
    <row r="255" spans="2:51" s="12" customFormat="1" ht="20.25" customHeight="1">
      <c r="B255" s="159"/>
      <c r="C255" s="161"/>
      <c r="D255" s="161"/>
      <c r="E255" s="162" t="s">
        <v>3</v>
      </c>
      <c r="F255" s="248" t="s">
        <v>312</v>
      </c>
      <c r="G255" s="249"/>
      <c r="H255" s="249"/>
      <c r="I255" s="249"/>
      <c r="J255" s="161"/>
      <c r="K255" s="163">
        <v>103.936</v>
      </c>
      <c r="L255" s="161"/>
      <c r="M255" s="161"/>
      <c r="N255" s="161"/>
      <c r="O255" s="161"/>
      <c r="P255" s="161"/>
      <c r="Q255" s="161"/>
      <c r="R255" s="164"/>
      <c r="T255" s="165"/>
      <c r="U255" s="161"/>
      <c r="V255" s="161"/>
      <c r="W255" s="161"/>
      <c r="X255" s="161"/>
      <c r="Y255" s="161"/>
      <c r="Z255" s="161"/>
      <c r="AA255" s="166"/>
      <c r="AT255" s="167" t="s">
        <v>150</v>
      </c>
      <c r="AU255" s="167" t="s">
        <v>91</v>
      </c>
      <c r="AV255" s="12" t="s">
        <v>91</v>
      </c>
      <c r="AW255" s="12" t="s">
        <v>39</v>
      </c>
      <c r="AX255" s="12" t="s">
        <v>82</v>
      </c>
      <c r="AY255" s="167" t="s">
        <v>142</v>
      </c>
    </row>
    <row r="256" spans="2:51" s="13" customFormat="1" ht="20.25" customHeight="1">
      <c r="B256" s="168"/>
      <c r="C256" s="169"/>
      <c r="D256" s="169"/>
      <c r="E256" s="170" t="s">
        <v>3</v>
      </c>
      <c r="F256" s="250" t="s">
        <v>151</v>
      </c>
      <c r="G256" s="251"/>
      <c r="H256" s="251"/>
      <c r="I256" s="251"/>
      <c r="J256" s="169"/>
      <c r="K256" s="171">
        <v>103.936</v>
      </c>
      <c r="L256" s="169"/>
      <c r="M256" s="169"/>
      <c r="N256" s="169"/>
      <c r="O256" s="169"/>
      <c r="P256" s="169"/>
      <c r="Q256" s="169"/>
      <c r="R256" s="172"/>
      <c r="T256" s="173"/>
      <c r="U256" s="169"/>
      <c r="V256" s="169"/>
      <c r="W256" s="169"/>
      <c r="X256" s="169"/>
      <c r="Y256" s="169"/>
      <c r="Z256" s="169"/>
      <c r="AA256" s="174"/>
      <c r="AT256" s="175" t="s">
        <v>150</v>
      </c>
      <c r="AU256" s="175" t="s">
        <v>91</v>
      </c>
      <c r="AV256" s="13" t="s">
        <v>147</v>
      </c>
      <c r="AW256" s="13" t="s">
        <v>39</v>
      </c>
      <c r="AX256" s="13" t="s">
        <v>20</v>
      </c>
      <c r="AY256" s="175" t="s">
        <v>142</v>
      </c>
    </row>
    <row r="257" spans="2:65" s="1" customFormat="1" ht="28.5" customHeight="1">
      <c r="B257" s="142"/>
      <c r="C257" s="143" t="s">
        <v>272</v>
      </c>
      <c r="D257" s="143" t="s">
        <v>143</v>
      </c>
      <c r="E257" s="144" t="s">
        <v>313</v>
      </c>
      <c r="F257" s="243" t="s">
        <v>314</v>
      </c>
      <c r="G257" s="244"/>
      <c r="H257" s="244"/>
      <c r="I257" s="244"/>
      <c r="J257" s="145" t="s">
        <v>191</v>
      </c>
      <c r="K257" s="146">
        <v>12.095</v>
      </c>
      <c r="L257" s="245"/>
      <c r="M257" s="244"/>
      <c r="N257" s="245">
        <f>ROUND(L257*K257,2)</f>
        <v>0</v>
      </c>
      <c r="O257" s="244"/>
      <c r="P257" s="244"/>
      <c r="Q257" s="244"/>
      <c r="R257" s="147"/>
      <c r="T257" s="148" t="s">
        <v>3</v>
      </c>
      <c r="U257" s="41" t="s">
        <v>47</v>
      </c>
      <c r="V257" s="149">
        <v>0.032</v>
      </c>
      <c r="W257" s="149">
        <f>V257*K257</f>
        <v>0.38704000000000005</v>
      </c>
      <c r="X257" s="149">
        <v>0</v>
      </c>
      <c r="Y257" s="149">
        <f>X257*K257</f>
        <v>0</v>
      </c>
      <c r="Z257" s="149">
        <v>0</v>
      </c>
      <c r="AA257" s="150">
        <f>Z257*K257</f>
        <v>0</v>
      </c>
      <c r="AR257" s="18" t="s">
        <v>147</v>
      </c>
      <c r="AT257" s="18" t="s">
        <v>143</v>
      </c>
      <c r="AU257" s="18" t="s">
        <v>91</v>
      </c>
      <c r="AY257" s="18" t="s">
        <v>142</v>
      </c>
      <c r="BE257" s="151">
        <f>IF(U257="základní",N257,0)</f>
        <v>0</v>
      </c>
      <c r="BF257" s="151">
        <f>IF(U257="snížená",N257,0)</f>
        <v>0</v>
      </c>
      <c r="BG257" s="151">
        <f>IF(U257="zákl. přenesená",N257,0)</f>
        <v>0</v>
      </c>
      <c r="BH257" s="151">
        <f>IF(U257="sníž. přenesená",N257,0)</f>
        <v>0</v>
      </c>
      <c r="BI257" s="151">
        <f>IF(U257="nulová",N257,0)</f>
        <v>0</v>
      </c>
      <c r="BJ257" s="18" t="s">
        <v>20</v>
      </c>
      <c r="BK257" s="151">
        <f>ROUND(L257*K257,2)</f>
        <v>0</v>
      </c>
      <c r="BL257" s="18" t="s">
        <v>147</v>
      </c>
      <c r="BM257" s="18" t="s">
        <v>315</v>
      </c>
    </row>
    <row r="258" spans="2:51" s="11" customFormat="1" ht="20.25" customHeight="1">
      <c r="B258" s="152"/>
      <c r="C258" s="153"/>
      <c r="D258" s="153"/>
      <c r="E258" s="154" t="s">
        <v>3</v>
      </c>
      <c r="F258" s="246" t="s">
        <v>316</v>
      </c>
      <c r="G258" s="247"/>
      <c r="H258" s="247"/>
      <c r="I258" s="247"/>
      <c r="J258" s="153"/>
      <c r="K258" s="154" t="s">
        <v>3</v>
      </c>
      <c r="L258" s="153"/>
      <c r="M258" s="153"/>
      <c r="N258" s="153"/>
      <c r="O258" s="153"/>
      <c r="P258" s="153"/>
      <c r="Q258" s="153"/>
      <c r="R258" s="155"/>
      <c r="T258" s="156"/>
      <c r="U258" s="153"/>
      <c r="V258" s="153"/>
      <c r="W258" s="153"/>
      <c r="X258" s="153"/>
      <c r="Y258" s="153"/>
      <c r="Z258" s="153"/>
      <c r="AA258" s="157"/>
      <c r="AT258" s="158" t="s">
        <v>150</v>
      </c>
      <c r="AU258" s="158" t="s">
        <v>91</v>
      </c>
      <c r="AV258" s="11" t="s">
        <v>20</v>
      </c>
      <c r="AW258" s="11" t="s">
        <v>39</v>
      </c>
      <c r="AX258" s="11" t="s">
        <v>82</v>
      </c>
      <c r="AY258" s="158" t="s">
        <v>142</v>
      </c>
    </row>
    <row r="259" spans="2:51" s="12" customFormat="1" ht="20.25" customHeight="1">
      <c r="B259" s="159"/>
      <c r="C259" s="161"/>
      <c r="D259" s="161"/>
      <c r="E259" s="162" t="s">
        <v>3</v>
      </c>
      <c r="F259" s="248" t="s">
        <v>317</v>
      </c>
      <c r="G259" s="249"/>
      <c r="H259" s="249"/>
      <c r="I259" s="249"/>
      <c r="J259" s="161"/>
      <c r="K259" s="163">
        <v>12.095</v>
      </c>
      <c r="L259" s="161"/>
      <c r="M259" s="161"/>
      <c r="N259" s="161"/>
      <c r="O259" s="161"/>
      <c r="P259" s="161"/>
      <c r="Q259" s="161"/>
      <c r="R259" s="164"/>
      <c r="T259" s="165"/>
      <c r="U259" s="161"/>
      <c r="V259" s="161"/>
      <c r="W259" s="161"/>
      <c r="X259" s="161"/>
      <c r="Y259" s="161"/>
      <c r="Z259" s="161"/>
      <c r="AA259" s="166"/>
      <c r="AT259" s="167" t="s">
        <v>150</v>
      </c>
      <c r="AU259" s="167" t="s">
        <v>91</v>
      </c>
      <c r="AV259" s="12" t="s">
        <v>91</v>
      </c>
      <c r="AW259" s="12" t="s">
        <v>39</v>
      </c>
      <c r="AX259" s="12" t="s">
        <v>82</v>
      </c>
      <c r="AY259" s="167" t="s">
        <v>142</v>
      </c>
    </row>
    <row r="260" spans="2:51" s="13" customFormat="1" ht="20.25" customHeight="1">
      <c r="B260" s="168"/>
      <c r="C260" s="169"/>
      <c r="D260" s="169"/>
      <c r="E260" s="170" t="s">
        <v>3</v>
      </c>
      <c r="F260" s="250" t="s">
        <v>151</v>
      </c>
      <c r="G260" s="251"/>
      <c r="H260" s="251"/>
      <c r="I260" s="251"/>
      <c r="J260" s="169"/>
      <c r="K260" s="171">
        <v>12.095</v>
      </c>
      <c r="L260" s="169"/>
      <c r="M260" s="169"/>
      <c r="N260" s="169"/>
      <c r="O260" s="169"/>
      <c r="P260" s="169"/>
      <c r="Q260" s="169"/>
      <c r="R260" s="172"/>
      <c r="T260" s="173"/>
      <c r="U260" s="169"/>
      <c r="V260" s="169"/>
      <c r="W260" s="169"/>
      <c r="X260" s="169"/>
      <c r="Y260" s="169"/>
      <c r="Z260" s="169"/>
      <c r="AA260" s="174"/>
      <c r="AT260" s="175" t="s">
        <v>150</v>
      </c>
      <c r="AU260" s="175" t="s">
        <v>91</v>
      </c>
      <c r="AV260" s="13" t="s">
        <v>147</v>
      </c>
      <c r="AW260" s="13" t="s">
        <v>39</v>
      </c>
      <c r="AX260" s="13" t="s">
        <v>20</v>
      </c>
      <c r="AY260" s="175" t="s">
        <v>142</v>
      </c>
    </row>
    <row r="261" spans="2:65" s="1" customFormat="1" ht="28.5" customHeight="1">
      <c r="B261" s="142"/>
      <c r="C261" s="143" t="s">
        <v>318</v>
      </c>
      <c r="D261" s="143" t="s">
        <v>143</v>
      </c>
      <c r="E261" s="144" t="s">
        <v>319</v>
      </c>
      <c r="F261" s="243" t="s">
        <v>320</v>
      </c>
      <c r="G261" s="244"/>
      <c r="H261" s="244"/>
      <c r="I261" s="244"/>
      <c r="J261" s="145" t="s">
        <v>191</v>
      </c>
      <c r="K261" s="146">
        <v>84.665</v>
      </c>
      <c r="L261" s="245"/>
      <c r="M261" s="244"/>
      <c r="N261" s="245">
        <f>ROUND(L261*K261,2)</f>
        <v>0</v>
      </c>
      <c r="O261" s="244"/>
      <c r="P261" s="244"/>
      <c r="Q261" s="244"/>
      <c r="R261" s="147"/>
      <c r="T261" s="148" t="s">
        <v>3</v>
      </c>
      <c r="U261" s="41" t="s">
        <v>47</v>
      </c>
      <c r="V261" s="149">
        <v>0.003</v>
      </c>
      <c r="W261" s="149">
        <f>V261*K261</f>
        <v>0.253995</v>
      </c>
      <c r="X261" s="149">
        <v>0</v>
      </c>
      <c r="Y261" s="149">
        <f>X261*K261</f>
        <v>0</v>
      </c>
      <c r="Z261" s="149">
        <v>0</v>
      </c>
      <c r="AA261" s="150">
        <f>Z261*K261</f>
        <v>0</v>
      </c>
      <c r="AR261" s="18" t="s">
        <v>147</v>
      </c>
      <c r="AT261" s="18" t="s">
        <v>143</v>
      </c>
      <c r="AU261" s="18" t="s">
        <v>91</v>
      </c>
      <c r="AY261" s="18" t="s">
        <v>142</v>
      </c>
      <c r="BE261" s="151">
        <f>IF(U261="základní",N261,0)</f>
        <v>0</v>
      </c>
      <c r="BF261" s="151">
        <f>IF(U261="snížená",N261,0)</f>
        <v>0</v>
      </c>
      <c r="BG261" s="151">
        <f>IF(U261="zákl. přenesená",N261,0)</f>
        <v>0</v>
      </c>
      <c r="BH261" s="151">
        <f>IF(U261="sníž. přenesená",N261,0)</f>
        <v>0</v>
      </c>
      <c r="BI261" s="151">
        <f>IF(U261="nulová",N261,0)</f>
        <v>0</v>
      </c>
      <c r="BJ261" s="18" t="s">
        <v>20</v>
      </c>
      <c r="BK261" s="151">
        <f>ROUND(L261*K261,2)</f>
        <v>0</v>
      </c>
      <c r="BL261" s="18" t="s">
        <v>147</v>
      </c>
      <c r="BM261" s="18" t="s">
        <v>321</v>
      </c>
    </row>
    <row r="262" spans="2:51" s="11" customFormat="1" ht="20.25" customHeight="1">
      <c r="B262" s="152"/>
      <c r="C262" s="153"/>
      <c r="D262" s="153"/>
      <c r="E262" s="154" t="s">
        <v>3</v>
      </c>
      <c r="F262" s="246" t="s">
        <v>316</v>
      </c>
      <c r="G262" s="247"/>
      <c r="H262" s="247"/>
      <c r="I262" s="247"/>
      <c r="J262" s="153"/>
      <c r="K262" s="154" t="s">
        <v>3</v>
      </c>
      <c r="L262" s="153"/>
      <c r="M262" s="153"/>
      <c r="N262" s="153"/>
      <c r="O262" s="153"/>
      <c r="P262" s="153"/>
      <c r="Q262" s="153"/>
      <c r="R262" s="155"/>
      <c r="T262" s="156"/>
      <c r="U262" s="153"/>
      <c r="V262" s="153"/>
      <c r="W262" s="153"/>
      <c r="X262" s="153"/>
      <c r="Y262" s="153"/>
      <c r="Z262" s="153"/>
      <c r="AA262" s="157"/>
      <c r="AT262" s="158" t="s">
        <v>150</v>
      </c>
      <c r="AU262" s="158" t="s">
        <v>91</v>
      </c>
      <c r="AV262" s="11" t="s">
        <v>20</v>
      </c>
      <c r="AW262" s="11" t="s">
        <v>39</v>
      </c>
      <c r="AX262" s="11" t="s">
        <v>82</v>
      </c>
      <c r="AY262" s="158" t="s">
        <v>142</v>
      </c>
    </row>
    <row r="263" spans="2:51" s="12" customFormat="1" ht="20.25" customHeight="1">
      <c r="B263" s="159"/>
      <c r="C263" s="161"/>
      <c r="D263" s="161"/>
      <c r="E263" s="162" t="s">
        <v>3</v>
      </c>
      <c r="F263" s="248" t="s">
        <v>322</v>
      </c>
      <c r="G263" s="249"/>
      <c r="H263" s="249"/>
      <c r="I263" s="249"/>
      <c r="J263" s="161"/>
      <c r="K263" s="163">
        <v>84.665</v>
      </c>
      <c r="L263" s="161"/>
      <c r="M263" s="161"/>
      <c r="N263" s="161"/>
      <c r="O263" s="161"/>
      <c r="P263" s="161"/>
      <c r="Q263" s="161"/>
      <c r="R263" s="164"/>
      <c r="T263" s="165"/>
      <c r="U263" s="161"/>
      <c r="V263" s="161"/>
      <c r="W263" s="161"/>
      <c r="X263" s="161"/>
      <c r="Y263" s="161"/>
      <c r="Z263" s="161"/>
      <c r="AA263" s="166"/>
      <c r="AT263" s="167" t="s">
        <v>150</v>
      </c>
      <c r="AU263" s="167" t="s">
        <v>91</v>
      </c>
      <c r="AV263" s="12" t="s">
        <v>91</v>
      </c>
      <c r="AW263" s="12" t="s">
        <v>39</v>
      </c>
      <c r="AX263" s="12" t="s">
        <v>82</v>
      </c>
      <c r="AY263" s="167" t="s">
        <v>142</v>
      </c>
    </row>
    <row r="264" spans="2:51" s="13" customFormat="1" ht="20.25" customHeight="1">
      <c r="B264" s="168"/>
      <c r="C264" s="169"/>
      <c r="D264" s="169"/>
      <c r="E264" s="170" t="s">
        <v>3</v>
      </c>
      <c r="F264" s="250" t="s">
        <v>151</v>
      </c>
      <c r="G264" s="251"/>
      <c r="H264" s="251"/>
      <c r="I264" s="251"/>
      <c r="J264" s="169"/>
      <c r="K264" s="171">
        <v>84.665</v>
      </c>
      <c r="L264" s="169"/>
      <c r="M264" s="169"/>
      <c r="N264" s="169"/>
      <c r="O264" s="169"/>
      <c r="P264" s="169"/>
      <c r="Q264" s="169"/>
      <c r="R264" s="172"/>
      <c r="T264" s="173"/>
      <c r="U264" s="169"/>
      <c r="V264" s="169"/>
      <c r="W264" s="169"/>
      <c r="X264" s="169"/>
      <c r="Y264" s="169"/>
      <c r="Z264" s="169"/>
      <c r="AA264" s="174"/>
      <c r="AT264" s="175" t="s">
        <v>150</v>
      </c>
      <c r="AU264" s="175" t="s">
        <v>91</v>
      </c>
      <c r="AV264" s="13" t="s">
        <v>147</v>
      </c>
      <c r="AW264" s="13" t="s">
        <v>39</v>
      </c>
      <c r="AX264" s="13" t="s">
        <v>20</v>
      </c>
      <c r="AY264" s="175" t="s">
        <v>142</v>
      </c>
    </row>
    <row r="265" spans="2:65" s="1" customFormat="1" ht="28.5" customHeight="1">
      <c r="B265" s="142"/>
      <c r="C265" s="143" t="s">
        <v>323</v>
      </c>
      <c r="D265" s="143" t="s">
        <v>143</v>
      </c>
      <c r="E265" s="144" t="s">
        <v>324</v>
      </c>
      <c r="F265" s="243" t="s">
        <v>325</v>
      </c>
      <c r="G265" s="244"/>
      <c r="H265" s="244"/>
      <c r="I265" s="244"/>
      <c r="J265" s="145" t="s">
        <v>191</v>
      </c>
      <c r="K265" s="146">
        <v>12.095</v>
      </c>
      <c r="L265" s="245"/>
      <c r="M265" s="244"/>
      <c r="N265" s="245">
        <f>ROUND(L265*K265,2)</f>
        <v>0</v>
      </c>
      <c r="O265" s="244"/>
      <c r="P265" s="244"/>
      <c r="Q265" s="244"/>
      <c r="R265" s="147"/>
      <c r="T265" s="148" t="s">
        <v>3</v>
      </c>
      <c r="U265" s="41" t="s">
        <v>47</v>
      </c>
      <c r="V265" s="149">
        <v>0.159</v>
      </c>
      <c r="W265" s="149">
        <f>V265*K265</f>
        <v>1.923105</v>
      </c>
      <c r="X265" s="149">
        <v>0</v>
      </c>
      <c r="Y265" s="149">
        <f>X265*K265</f>
        <v>0</v>
      </c>
      <c r="Z265" s="149">
        <v>0</v>
      </c>
      <c r="AA265" s="150">
        <f>Z265*K265</f>
        <v>0</v>
      </c>
      <c r="AR265" s="18" t="s">
        <v>147</v>
      </c>
      <c r="AT265" s="18" t="s">
        <v>143</v>
      </c>
      <c r="AU265" s="18" t="s">
        <v>91</v>
      </c>
      <c r="AY265" s="18" t="s">
        <v>142</v>
      </c>
      <c r="BE265" s="151">
        <f>IF(U265="základní",N265,0)</f>
        <v>0</v>
      </c>
      <c r="BF265" s="151">
        <f>IF(U265="snížená",N265,0)</f>
        <v>0</v>
      </c>
      <c r="BG265" s="151">
        <f>IF(U265="zákl. přenesená",N265,0)</f>
        <v>0</v>
      </c>
      <c r="BH265" s="151">
        <f>IF(U265="sníž. přenesená",N265,0)</f>
        <v>0</v>
      </c>
      <c r="BI265" s="151">
        <f>IF(U265="nulová",N265,0)</f>
        <v>0</v>
      </c>
      <c r="BJ265" s="18" t="s">
        <v>20</v>
      </c>
      <c r="BK265" s="151">
        <f>ROUND(L265*K265,2)</f>
        <v>0</v>
      </c>
      <c r="BL265" s="18" t="s">
        <v>147</v>
      </c>
      <c r="BM265" s="18" t="s">
        <v>326</v>
      </c>
    </row>
    <row r="266" spans="2:51" s="11" customFormat="1" ht="20.25" customHeight="1">
      <c r="B266" s="152"/>
      <c r="C266" s="153"/>
      <c r="D266" s="153"/>
      <c r="E266" s="154" t="s">
        <v>3</v>
      </c>
      <c r="F266" s="246" t="s">
        <v>316</v>
      </c>
      <c r="G266" s="247"/>
      <c r="H266" s="247"/>
      <c r="I266" s="247"/>
      <c r="J266" s="153"/>
      <c r="K266" s="154" t="s">
        <v>3</v>
      </c>
      <c r="L266" s="153"/>
      <c r="M266" s="153"/>
      <c r="N266" s="153"/>
      <c r="O266" s="153"/>
      <c r="P266" s="153"/>
      <c r="Q266" s="153"/>
      <c r="R266" s="155"/>
      <c r="T266" s="156"/>
      <c r="U266" s="153"/>
      <c r="V266" s="153"/>
      <c r="W266" s="153"/>
      <c r="X266" s="153"/>
      <c r="Y266" s="153"/>
      <c r="Z266" s="153"/>
      <c r="AA266" s="157"/>
      <c r="AT266" s="158" t="s">
        <v>150</v>
      </c>
      <c r="AU266" s="158" t="s">
        <v>91</v>
      </c>
      <c r="AV266" s="11" t="s">
        <v>20</v>
      </c>
      <c r="AW266" s="11" t="s">
        <v>39</v>
      </c>
      <c r="AX266" s="11" t="s">
        <v>82</v>
      </c>
      <c r="AY266" s="158" t="s">
        <v>142</v>
      </c>
    </row>
    <row r="267" spans="2:51" s="12" customFormat="1" ht="20.25" customHeight="1">
      <c r="B267" s="159"/>
      <c r="C267" s="161"/>
      <c r="D267" s="161"/>
      <c r="E267" s="162" t="s">
        <v>3</v>
      </c>
      <c r="F267" s="248" t="s">
        <v>317</v>
      </c>
      <c r="G267" s="249"/>
      <c r="H267" s="249"/>
      <c r="I267" s="249"/>
      <c r="J267" s="161"/>
      <c r="K267" s="163">
        <v>12.095</v>
      </c>
      <c r="L267" s="161"/>
      <c r="M267" s="161"/>
      <c r="N267" s="161"/>
      <c r="O267" s="161"/>
      <c r="P267" s="161"/>
      <c r="Q267" s="161"/>
      <c r="R267" s="164"/>
      <c r="T267" s="165"/>
      <c r="U267" s="161"/>
      <c r="V267" s="161"/>
      <c r="W267" s="161"/>
      <c r="X267" s="161"/>
      <c r="Y267" s="161"/>
      <c r="Z267" s="161"/>
      <c r="AA267" s="166"/>
      <c r="AT267" s="167" t="s">
        <v>150</v>
      </c>
      <c r="AU267" s="167" t="s">
        <v>91</v>
      </c>
      <c r="AV267" s="12" t="s">
        <v>91</v>
      </c>
      <c r="AW267" s="12" t="s">
        <v>39</v>
      </c>
      <c r="AX267" s="12" t="s">
        <v>82</v>
      </c>
      <c r="AY267" s="167" t="s">
        <v>142</v>
      </c>
    </row>
    <row r="268" spans="2:51" s="13" customFormat="1" ht="20.25" customHeight="1">
      <c r="B268" s="168"/>
      <c r="C268" s="169"/>
      <c r="D268" s="169"/>
      <c r="E268" s="170" t="s">
        <v>3</v>
      </c>
      <c r="F268" s="250" t="s">
        <v>151</v>
      </c>
      <c r="G268" s="251"/>
      <c r="H268" s="251"/>
      <c r="I268" s="251"/>
      <c r="J268" s="169"/>
      <c r="K268" s="171">
        <v>12.095</v>
      </c>
      <c r="L268" s="169"/>
      <c r="M268" s="169"/>
      <c r="N268" s="169"/>
      <c r="O268" s="169"/>
      <c r="P268" s="169"/>
      <c r="Q268" s="169"/>
      <c r="R268" s="172"/>
      <c r="T268" s="173"/>
      <c r="U268" s="169"/>
      <c r="V268" s="169"/>
      <c r="W268" s="169"/>
      <c r="X268" s="169"/>
      <c r="Y268" s="169"/>
      <c r="Z268" s="169"/>
      <c r="AA268" s="174"/>
      <c r="AT268" s="175" t="s">
        <v>150</v>
      </c>
      <c r="AU268" s="175" t="s">
        <v>91</v>
      </c>
      <c r="AV268" s="13" t="s">
        <v>147</v>
      </c>
      <c r="AW268" s="13" t="s">
        <v>39</v>
      </c>
      <c r="AX268" s="13" t="s">
        <v>20</v>
      </c>
      <c r="AY268" s="175" t="s">
        <v>142</v>
      </c>
    </row>
    <row r="269" spans="2:65" s="1" customFormat="1" ht="28.5" customHeight="1">
      <c r="B269" s="142"/>
      <c r="C269" s="143" t="s">
        <v>327</v>
      </c>
      <c r="D269" s="143" t="s">
        <v>143</v>
      </c>
      <c r="E269" s="144" t="s">
        <v>328</v>
      </c>
      <c r="F269" s="243" t="s">
        <v>329</v>
      </c>
      <c r="G269" s="244"/>
      <c r="H269" s="244"/>
      <c r="I269" s="244"/>
      <c r="J269" s="145" t="s">
        <v>191</v>
      </c>
      <c r="K269" s="146">
        <v>12.095</v>
      </c>
      <c r="L269" s="245"/>
      <c r="M269" s="244"/>
      <c r="N269" s="245">
        <f>ROUND(L269*K269,2)</f>
        <v>0</v>
      </c>
      <c r="O269" s="244"/>
      <c r="P269" s="244"/>
      <c r="Q269" s="244"/>
      <c r="R269" s="147"/>
      <c r="T269" s="148" t="s">
        <v>3</v>
      </c>
      <c r="U269" s="41" t="s">
        <v>47</v>
      </c>
      <c r="V269" s="149">
        <v>0</v>
      </c>
      <c r="W269" s="149">
        <f>V269*K269</f>
        <v>0</v>
      </c>
      <c r="X269" s="149">
        <v>0</v>
      </c>
      <c r="Y269" s="149">
        <f>X269*K269</f>
        <v>0</v>
      </c>
      <c r="Z269" s="149">
        <v>0</v>
      </c>
      <c r="AA269" s="150">
        <f>Z269*K269</f>
        <v>0</v>
      </c>
      <c r="AR269" s="18" t="s">
        <v>147</v>
      </c>
      <c r="AT269" s="18" t="s">
        <v>143</v>
      </c>
      <c r="AU269" s="18" t="s">
        <v>91</v>
      </c>
      <c r="AY269" s="18" t="s">
        <v>142</v>
      </c>
      <c r="BE269" s="151">
        <f>IF(U269="základní",N269,0)</f>
        <v>0</v>
      </c>
      <c r="BF269" s="151">
        <f>IF(U269="snížená",N269,0)</f>
        <v>0</v>
      </c>
      <c r="BG269" s="151">
        <f>IF(U269="zákl. přenesená",N269,0)</f>
        <v>0</v>
      </c>
      <c r="BH269" s="151">
        <f>IF(U269="sníž. přenesená",N269,0)</f>
        <v>0</v>
      </c>
      <c r="BI269" s="151">
        <f>IF(U269="nulová",N269,0)</f>
        <v>0</v>
      </c>
      <c r="BJ269" s="18" t="s">
        <v>20</v>
      </c>
      <c r="BK269" s="151">
        <f>ROUND(L269*K269,2)</f>
        <v>0</v>
      </c>
      <c r="BL269" s="18" t="s">
        <v>147</v>
      </c>
      <c r="BM269" s="18" t="s">
        <v>330</v>
      </c>
    </row>
    <row r="270" spans="2:51" s="11" customFormat="1" ht="20.25" customHeight="1">
      <c r="B270" s="152"/>
      <c r="C270" s="153"/>
      <c r="D270" s="153"/>
      <c r="E270" s="154" t="s">
        <v>3</v>
      </c>
      <c r="F270" s="246" t="s">
        <v>316</v>
      </c>
      <c r="G270" s="247"/>
      <c r="H270" s="247"/>
      <c r="I270" s="247"/>
      <c r="J270" s="153"/>
      <c r="K270" s="154" t="s">
        <v>3</v>
      </c>
      <c r="L270" s="153"/>
      <c r="M270" s="153"/>
      <c r="N270" s="153"/>
      <c r="O270" s="153"/>
      <c r="P270" s="153"/>
      <c r="Q270" s="153"/>
      <c r="R270" s="155"/>
      <c r="T270" s="156"/>
      <c r="U270" s="153"/>
      <c r="V270" s="153"/>
      <c r="W270" s="153"/>
      <c r="X270" s="153"/>
      <c r="Y270" s="153"/>
      <c r="Z270" s="153"/>
      <c r="AA270" s="157"/>
      <c r="AT270" s="158" t="s">
        <v>150</v>
      </c>
      <c r="AU270" s="158" t="s">
        <v>91</v>
      </c>
      <c r="AV270" s="11" t="s">
        <v>20</v>
      </c>
      <c r="AW270" s="11" t="s">
        <v>39</v>
      </c>
      <c r="AX270" s="11" t="s">
        <v>82</v>
      </c>
      <c r="AY270" s="158" t="s">
        <v>142</v>
      </c>
    </row>
    <row r="271" spans="2:51" s="12" customFormat="1" ht="20.25" customHeight="1">
      <c r="B271" s="159"/>
      <c r="C271" s="161"/>
      <c r="D271" s="161"/>
      <c r="E271" s="162" t="s">
        <v>3</v>
      </c>
      <c r="F271" s="248" t="s">
        <v>317</v>
      </c>
      <c r="G271" s="249"/>
      <c r="H271" s="249"/>
      <c r="I271" s="249"/>
      <c r="J271" s="161"/>
      <c r="K271" s="163">
        <v>12.095</v>
      </c>
      <c r="L271" s="161"/>
      <c r="M271" s="161"/>
      <c r="N271" s="161"/>
      <c r="O271" s="161"/>
      <c r="P271" s="161"/>
      <c r="Q271" s="161"/>
      <c r="R271" s="164"/>
      <c r="T271" s="165"/>
      <c r="U271" s="161"/>
      <c r="V271" s="161"/>
      <c r="W271" s="161"/>
      <c r="X271" s="161"/>
      <c r="Y271" s="161"/>
      <c r="Z271" s="161"/>
      <c r="AA271" s="166"/>
      <c r="AT271" s="167" t="s">
        <v>150</v>
      </c>
      <c r="AU271" s="167" t="s">
        <v>91</v>
      </c>
      <c r="AV271" s="12" t="s">
        <v>91</v>
      </c>
      <c r="AW271" s="12" t="s">
        <v>39</v>
      </c>
      <c r="AX271" s="12" t="s">
        <v>82</v>
      </c>
      <c r="AY271" s="167" t="s">
        <v>142</v>
      </c>
    </row>
    <row r="272" spans="2:51" s="13" customFormat="1" ht="20.25" customHeight="1">
      <c r="B272" s="168"/>
      <c r="C272" s="169"/>
      <c r="D272" s="169"/>
      <c r="E272" s="170" t="s">
        <v>3</v>
      </c>
      <c r="F272" s="250" t="s">
        <v>151</v>
      </c>
      <c r="G272" s="251"/>
      <c r="H272" s="251"/>
      <c r="I272" s="251"/>
      <c r="J272" s="169"/>
      <c r="K272" s="171">
        <v>12.095</v>
      </c>
      <c r="L272" s="169"/>
      <c r="M272" s="169"/>
      <c r="N272" s="169"/>
      <c r="O272" s="169"/>
      <c r="P272" s="169"/>
      <c r="Q272" s="169"/>
      <c r="R272" s="172"/>
      <c r="T272" s="173"/>
      <c r="U272" s="169"/>
      <c r="V272" s="169"/>
      <c r="W272" s="169"/>
      <c r="X272" s="169"/>
      <c r="Y272" s="169"/>
      <c r="Z272" s="169"/>
      <c r="AA272" s="174"/>
      <c r="AT272" s="175" t="s">
        <v>150</v>
      </c>
      <c r="AU272" s="175" t="s">
        <v>91</v>
      </c>
      <c r="AV272" s="13" t="s">
        <v>147</v>
      </c>
      <c r="AW272" s="13" t="s">
        <v>39</v>
      </c>
      <c r="AX272" s="13" t="s">
        <v>20</v>
      </c>
      <c r="AY272" s="175" t="s">
        <v>142</v>
      </c>
    </row>
    <row r="273" spans="2:65" s="1" customFormat="1" ht="28.5" customHeight="1">
      <c r="B273" s="142"/>
      <c r="C273" s="143" t="s">
        <v>331</v>
      </c>
      <c r="D273" s="143" t="s">
        <v>143</v>
      </c>
      <c r="E273" s="144" t="s">
        <v>332</v>
      </c>
      <c r="F273" s="243" t="s">
        <v>333</v>
      </c>
      <c r="G273" s="244"/>
      <c r="H273" s="244"/>
      <c r="I273" s="244"/>
      <c r="J273" s="145" t="s">
        <v>191</v>
      </c>
      <c r="K273" s="146">
        <v>14.848</v>
      </c>
      <c r="L273" s="245"/>
      <c r="M273" s="244"/>
      <c r="N273" s="245">
        <f>ROUND(L273*K273,2)</f>
        <v>0</v>
      </c>
      <c r="O273" s="244"/>
      <c r="P273" s="244"/>
      <c r="Q273" s="244"/>
      <c r="R273" s="147"/>
      <c r="T273" s="148" t="s">
        <v>3</v>
      </c>
      <c r="U273" s="41" t="s">
        <v>47</v>
      </c>
      <c r="V273" s="149">
        <v>0</v>
      </c>
      <c r="W273" s="149">
        <f>V273*K273</f>
        <v>0</v>
      </c>
      <c r="X273" s="149">
        <v>0</v>
      </c>
      <c r="Y273" s="149">
        <f>X273*K273</f>
        <v>0</v>
      </c>
      <c r="Z273" s="149">
        <v>0</v>
      </c>
      <c r="AA273" s="150">
        <f>Z273*K273</f>
        <v>0</v>
      </c>
      <c r="AR273" s="18" t="s">
        <v>147</v>
      </c>
      <c r="AT273" s="18" t="s">
        <v>143</v>
      </c>
      <c r="AU273" s="18" t="s">
        <v>91</v>
      </c>
      <c r="AY273" s="18" t="s">
        <v>142</v>
      </c>
      <c r="BE273" s="151">
        <f>IF(U273="základní",N273,0)</f>
        <v>0</v>
      </c>
      <c r="BF273" s="151">
        <f>IF(U273="snížená",N273,0)</f>
        <v>0</v>
      </c>
      <c r="BG273" s="151">
        <f>IF(U273="zákl. přenesená",N273,0)</f>
        <v>0</v>
      </c>
      <c r="BH273" s="151">
        <f>IF(U273="sníž. přenesená",N273,0)</f>
        <v>0</v>
      </c>
      <c r="BI273" s="151">
        <f>IF(U273="nulová",N273,0)</f>
        <v>0</v>
      </c>
      <c r="BJ273" s="18" t="s">
        <v>20</v>
      </c>
      <c r="BK273" s="151">
        <f>ROUND(L273*K273,2)</f>
        <v>0</v>
      </c>
      <c r="BL273" s="18" t="s">
        <v>147</v>
      </c>
      <c r="BM273" s="18" t="s">
        <v>334</v>
      </c>
    </row>
    <row r="274" spans="2:51" s="11" customFormat="1" ht="20.25" customHeight="1">
      <c r="B274" s="152"/>
      <c r="C274" s="153"/>
      <c r="D274" s="153"/>
      <c r="E274" s="154" t="s">
        <v>3</v>
      </c>
      <c r="F274" s="246" t="s">
        <v>306</v>
      </c>
      <c r="G274" s="247"/>
      <c r="H274" s="247"/>
      <c r="I274" s="247"/>
      <c r="J274" s="153"/>
      <c r="K274" s="154" t="s">
        <v>3</v>
      </c>
      <c r="L274" s="153"/>
      <c r="M274" s="153"/>
      <c r="N274" s="153"/>
      <c r="O274" s="153"/>
      <c r="P274" s="153"/>
      <c r="Q274" s="153"/>
      <c r="R274" s="155"/>
      <c r="T274" s="156"/>
      <c r="U274" s="153"/>
      <c r="V274" s="153"/>
      <c r="W274" s="153"/>
      <c r="X274" s="153"/>
      <c r="Y274" s="153"/>
      <c r="Z274" s="153"/>
      <c r="AA274" s="157"/>
      <c r="AT274" s="158" t="s">
        <v>150</v>
      </c>
      <c r="AU274" s="158" t="s">
        <v>91</v>
      </c>
      <c r="AV274" s="11" t="s">
        <v>20</v>
      </c>
      <c r="AW274" s="11" t="s">
        <v>39</v>
      </c>
      <c r="AX274" s="11" t="s">
        <v>82</v>
      </c>
      <c r="AY274" s="158" t="s">
        <v>142</v>
      </c>
    </row>
    <row r="275" spans="2:51" s="12" customFormat="1" ht="20.25" customHeight="1">
      <c r="B275" s="159"/>
      <c r="C275" s="161"/>
      <c r="D275" s="161"/>
      <c r="E275" s="162" t="s">
        <v>3</v>
      </c>
      <c r="F275" s="248" t="s">
        <v>307</v>
      </c>
      <c r="G275" s="249"/>
      <c r="H275" s="249"/>
      <c r="I275" s="249"/>
      <c r="J275" s="161"/>
      <c r="K275" s="163">
        <v>14.848</v>
      </c>
      <c r="L275" s="161"/>
      <c r="M275" s="161"/>
      <c r="N275" s="161"/>
      <c r="O275" s="161"/>
      <c r="P275" s="161"/>
      <c r="Q275" s="161"/>
      <c r="R275" s="164"/>
      <c r="T275" s="165"/>
      <c r="U275" s="161"/>
      <c r="V275" s="161"/>
      <c r="W275" s="161"/>
      <c r="X275" s="161"/>
      <c r="Y275" s="161"/>
      <c r="Z275" s="161"/>
      <c r="AA275" s="166"/>
      <c r="AT275" s="167" t="s">
        <v>150</v>
      </c>
      <c r="AU275" s="167" t="s">
        <v>91</v>
      </c>
      <c r="AV275" s="12" t="s">
        <v>91</v>
      </c>
      <c r="AW275" s="12" t="s">
        <v>39</v>
      </c>
      <c r="AX275" s="12" t="s">
        <v>82</v>
      </c>
      <c r="AY275" s="167" t="s">
        <v>142</v>
      </c>
    </row>
    <row r="276" spans="2:51" s="13" customFormat="1" ht="20.25" customHeight="1">
      <c r="B276" s="168"/>
      <c r="C276" s="169"/>
      <c r="D276" s="169"/>
      <c r="E276" s="170" t="s">
        <v>3</v>
      </c>
      <c r="F276" s="250" t="s">
        <v>151</v>
      </c>
      <c r="G276" s="251"/>
      <c r="H276" s="251"/>
      <c r="I276" s="251"/>
      <c r="J276" s="169"/>
      <c r="K276" s="171">
        <v>14.848</v>
      </c>
      <c r="L276" s="169"/>
      <c r="M276" s="169"/>
      <c r="N276" s="169"/>
      <c r="O276" s="169"/>
      <c r="P276" s="169"/>
      <c r="Q276" s="169"/>
      <c r="R276" s="172"/>
      <c r="T276" s="173"/>
      <c r="U276" s="169"/>
      <c r="V276" s="169"/>
      <c r="W276" s="169"/>
      <c r="X276" s="169"/>
      <c r="Y276" s="169"/>
      <c r="Z276" s="169"/>
      <c r="AA276" s="174"/>
      <c r="AT276" s="175" t="s">
        <v>150</v>
      </c>
      <c r="AU276" s="175" t="s">
        <v>91</v>
      </c>
      <c r="AV276" s="13" t="s">
        <v>147</v>
      </c>
      <c r="AW276" s="13" t="s">
        <v>39</v>
      </c>
      <c r="AX276" s="13" t="s">
        <v>20</v>
      </c>
      <c r="AY276" s="175" t="s">
        <v>142</v>
      </c>
    </row>
    <row r="277" spans="2:63" s="10" customFormat="1" ht="29.25" customHeight="1">
      <c r="B277" s="131"/>
      <c r="C277" s="132"/>
      <c r="D277" s="141" t="s">
        <v>126</v>
      </c>
      <c r="E277" s="141"/>
      <c r="F277" s="141"/>
      <c r="G277" s="141"/>
      <c r="H277" s="141"/>
      <c r="I277" s="141"/>
      <c r="J277" s="141"/>
      <c r="K277" s="141"/>
      <c r="L277" s="141"/>
      <c r="M277" s="141"/>
      <c r="N277" s="257">
        <f>BK277</f>
        <v>0</v>
      </c>
      <c r="O277" s="258"/>
      <c r="P277" s="258"/>
      <c r="Q277" s="258"/>
      <c r="R277" s="134"/>
      <c r="T277" s="135"/>
      <c r="U277" s="132"/>
      <c r="V277" s="132"/>
      <c r="W277" s="136">
        <f>W278</f>
        <v>1.699632</v>
      </c>
      <c r="X277" s="132"/>
      <c r="Y277" s="136">
        <f>Y278</f>
        <v>0</v>
      </c>
      <c r="Z277" s="132"/>
      <c r="AA277" s="137">
        <f>AA278</f>
        <v>0</v>
      </c>
      <c r="AR277" s="138" t="s">
        <v>20</v>
      </c>
      <c r="AT277" s="139" t="s">
        <v>81</v>
      </c>
      <c r="AU277" s="139" t="s">
        <v>20</v>
      </c>
      <c r="AY277" s="138" t="s">
        <v>142</v>
      </c>
      <c r="BK277" s="140">
        <f>BK278</f>
        <v>0</v>
      </c>
    </row>
    <row r="278" spans="2:65" s="1" customFormat="1" ht="39.75" customHeight="1">
      <c r="B278" s="142"/>
      <c r="C278" s="143" t="s">
        <v>335</v>
      </c>
      <c r="D278" s="143" t="s">
        <v>143</v>
      </c>
      <c r="E278" s="144" t="s">
        <v>336</v>
      </c>
      <c r="F278" s="243" t="s">
        <v>337</v>
      </c>
      <c r="G278" s="244"/>
      <c r="H278" s="244"/>
      <c r="I278" s="244"/>
      <c r="J278" s="145" t="s">
        <v>191</v>
      </c>
      <c r="K278" s="146">
        <v>25.752</v>
      </c>
      <c r="L278" s="245"/>
      <c r="M278" s="244"/>
      <c r="N278" s="245">
        <f>ROUND(L278*K278,2)</f>
        <v>0</v>
      </c>
      <c r="O278" s="244"/>
      <c r="P278" s="244"/>
      <c r="Q278" s="244"/>
      <c r="R278" s="147"/>
      <c r="T278" s="148" t="s">
        <v>3</v>
      </c>
      <c r="U278" s="180" t="s">
        <v>47</v>
      </c>
      <c r="V278" s="181">
        <v>0.066</v>
      </c>
      <c r="W278" s="181">
        <f>V278*K278</f>
        <v>1.699632</v>
      </c>
      <c r="X278" s="181">
        <v>0</v>
      </c>
      <c r="Y278" s="181">
        <f>X278*K278</f>
        <v>0</v>
      </c>
      <c r="Z278" s="181">
        <v>0</v>
      </c>
      <c r="AA278" s="182">
        <f>Z278*K278</f>
        <v>0</v>
      </c>
      <c r="AR278" s="18" t="s">
        <v>147</v>
      </c>
      <c r="AT278" s="18" t="s">
        <v>143</v>
      </c>
      <c r="AU278" s="18" t="s">
        <v>91</v>
      </c>
      <c r="AY278" s="18" t="s">
        <v>142</v>
      </c>
      <c r="BE278" s="151">
        <f>IF(U278="základní",N278,0)</f>
        <v>0</v>
      </c>
      <c r="BF278" s="151">
        <f>IF(U278="snížená",N278,0)</f>
        <v>0</v>
      </c>
      <c r="BG278" s="151">
        <f>IF(U278="zákl. přenesená",N278,0)</f>
        <v>0</v>
      </c>
      <c r="BH278" s="151">
        <f>IF(U278="sníž. přenesená",N278,0)</f>
        <v>0</v>
      </c>
      <c r="BI278" s="151">
        <f>IF(U278="nulová",N278,0)</f>
        <v>0</v>
      </c>
      <c r="BJ278" s="18" t="s">
        <v>20</v>
      </c>
      <c r="BK278" s="151">
        <f>ROUND(L278*K278,2)</f>
        <v>0</v>
      </c>
      <c r="BL278" s="18" t="s">
        <v>147</v>
      </c>
      <c r="BM278" s="18" t="s">
        <v>338</v>
      </c>
    </row>
    <row r="279" spans="2:18" s="1" customFormat="1" ht="6.75" customHeight="1"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8"/>
    </row>
  </sheetData>
  <sheetProtection/>
  <mergeCells count="293">
    <mergeCell ref="N122:Q122"/>
    <mergeCell ref="N158:Q158"/>
    <mergeCell ref="F156:I156"/>
    <mergeCell ref="F157:I157"/>
    <mergeCell ref="N147:Q147"/>
    <mergeCell ref="F148:I148"/>
    <mergeCell ref="H1:K1"/>
    <mergeCell ref="S2:AC2"/>
    <mergeCell ref="N120:Q120"/>
    <mergeCell ref="N121:Q121"/>
    <mergeCell ref="F276:I276"/>
    <mergeCell ref="F278:I278"/>
    <mergeCell ref="L278:M278"/>
    <mergeCell ref="N278:Q278"/>
    <mergeCell ref="N277:Q277"/>
    <mergeCell ref="N171:Q171"/>
    <mergeCell ref="N178:Q178"/>
    <mergeCell ref="F274:I274"/>
    <mergeCell ref="F275:I275"/>
    <mergeCell ref="F270:I270"/>
    <mergeCell ref="N273:Q273"/>
    <mergeCell ref="F266:I266"/>
    <mergeCell ref="F267:I267"/>
    <mergeCell ref="F268:I268"/>
    <mergeCell ref="F269:I269"/>
    <mergeCell ref="L269:M269"/>
    <mergeCell ref="F271:I271"/>
    <mergeCell ref="F272:I272"/>
    <mergeCell ref="F273:I273"/>
    <mergeCell ref="L273:M273"/>
    <mergeCell ref="L261:M261"/>
    <mergeCell ref="N261:Q261"/>
    <mergeCell ref="N269:Q269"/>
    <mergeCell ref="F262:I262"/>
    <mergeCell ref="F263:I263"/>
    <mergeCell ref="F264:I264"/>
    <mergeCell ref="F265:I265"/>
    <mergeCell ref="L265:M265"/>
    <mergeCell ref="N265:Q265"/>
    <mergeCell ref="F258:I258"/>
    <mergeCell ref="F259:I259"/>
    <mergeCell ref="F260:I260"/>
    <mergeCell ref="F261:I261"/>
    <mergeCell ref="F256:I256"/>
    <mergeCell ref="F257:I257"/>
    <mergeCell ref="L257:M257"/>
    <mergeCell ref="N257:Q257"/>
    <mergeCell ref="L253:M253"/>
    <mergeCell ref="N253:Q253"/>
    <mergeCell ref="F254:I254"/>
    <mergeCell ref="F255:I255"/>
    <mergeCell ref="F250:I250"/>
    <mergeCell ref="F251:I251"/>
    <mergeCell ref="F252:I252"/>
    <mergeCell ref="F253:I253"/>
    <mergeCell ref="F247:I247"/>
    <mergeCell ref="F249:I249"/>
    <mergeCell ref="L249:M249"/>
    <mergeCell ref="N249:Q249"/>
    <mergeCell ref="N248:Q248"/>
    <mergeCell ref="L244:M244"/>
    <mergeCell ref="N244:Q244"/>
    <mergeCell ref="F245:I245"/>
    <mergeCell ref="F246:I246"/>
    <mergeCell ref="F241:I241"/>
    <mergeCell ref="F242:I242"/>
    <mergeCell ref="F243:I243"/>
    <mergeCell ref="F244:I244"/>
    <mergeCell ref="F237:I237"/>
    <mergeCell ref="F238:I238"/>
    <mergeCell ref="F239:I239"/>
    <mergeCell ref="F240:I240"/>
    <mergeCell ref="N233:Q233"/>
    <mergeCell ref="F234:I234"/>
    <mergeCell ref="F235:I235"/>
    <mergeCell ref="F236:I236"/>
    <mergeCell ref="L236:M236"/>
    <mergeCell ref="N236:Q236"/>
    <mergeCell ref="F231:I231"/>
    <mergeCell ref="F232:I232"/>
    <mergeCell ref="F233:I233"/>
    <mergeCell ref="L233:M233"/>
    <mergeCell ref="N227:Q227"/>
    <mergeCell ref="F228:I228"/>
    <mergeCell ref="F229:I229"/>
    <mergeCell ref="F230:I230"/>
    <mergeCell ref="L230:M230"/>
    <mergeCell ref="N230:Q230"/>
    <mergeCell ref="F225:I225"/>
    <mergeCell ref="F226:I226"/>
    <mergeCell ref="F227:I227"/>
    <mergeCell ref="L227:M227"/>
    <mergeCell ref="F221:I221"/>
    <mergeCell ref="F222:I222"/>
    <mergeCell ref="F223:I223"/>
    <mergeCell ref="F224:I224"/>
    <mergeCell ref="F219:I219"/>
    <mergeCell ref="L219:M219"/>
    <mergeCell ref="N219:Q219"/>
    <mergeCell ref="F220:I220"/>
    <mergeCell ref="F215:I215"/>
    <mergeCell ref="F216:I216"/>
    <mergeCell ref="F217:I217"/>
    <mergeCell ref="F218:I218"/>
    <mergeCell ref="F213:I213"/>
    <mergeCell ref="L213:M213"/>
    <mergeCell ref="N213:Q213"/>
    <mergeCell ref="F214:I214"/>
    <mergeCell ref="F209:I209"/>
    <mergeCell ref="F210:I210"/>
    <mergeCell ref="F211:I211"/>
    <mergeCell ref="F212:I212"/>
    <mergeCell ref="F207:I207"/>
    <mergeCell ref="L207:M207"/>
    <mergeCell ref="N207:Q207"/>
    <mergeCell ref="F208:I208"/>
    <mergeCell ref="F204:I204"/>
    <mergeCell ref="F205:I205"/>
    <mergeCell ref="N202:Q202"/>
    <mergeCell ref="F206:I206"/>
    <mergeCell ref="F200:I200"/>
    <mergeCell ref="N198:Q198"/>
    <mergeCell ref="F201:I201"/>
    <mergeCell ref="F203:I203"/>
    <mergeCell ref="L203:M203"/>
    <mergeCell ref="N203:Q203"/>
    <mergeCell ref="F197:I197"/>
    <mergeCell ref="F199:I199"/>
    <mergeCell ref="L199:M199"/>
    <mergeCell ref="N199:Q199"/>
    <mergeCell ref="F195:I195"/>
    <mergeCell ref="L195:M195"/>
    <mergeCell ref="N195:Q195"/>
    <mergeCell ref="F196:I196"/>
    <mergeCell ref="N191:Q191"/>
    <mergeCell ref="F192:I192"/>
    <mergeCell ref="F193:I193"/>
    <mergeCell ref="F194:I194"/>
    <mergeCell ref="F189:I189"/>
    <mergeCell ref="F190:I190"/>
    <mergeCell ref="F191:I191"/>
    <mergeCell ref="L191:M191"/>
    <mergeCell ref="F187:I187"/>
    <mergeCell ref="L187:M187"/>
    <mergeCell ref="N187:Q187"/>
    <mergeCell ref="F188:I188"/>
    <mergeCell ref="N183:Q183"/>
    <mergeCell ref="F184:I184"/>
    <mergeCell ref="F185:I185"/>
    <mergeCell ref="F186:I186"/>
    <mergeCell ref="F181:I181"/>
    <mergeCell ref="F182:I182"/>
    <mergeCell ref="F183:I183"/>
    <mergeCell ref="L183:M183"/>
    <mergeCell ref="F179:I179"/>
    <mergeCell ref="L179:M179"/>
    <mergeCell ref="N179:Q179"/>
    <mergeCell ref="F180:I180"/>
    <mergeCell ref="F174:I174"/>
    <mergeCell ref="F175:I175"/>
    <mergeCell ref="F176:I176"/>
    <mergeCell ref="F177:I177"/>
    <mergeCell ref="F172:I172"/>
    <mergeCell ref="L172:M172"/>
    <mergeCell ref="N172:Q172"/>
    <mergeCell ref="F173:I173"/>
    <mergeCell ref="N167:Q167"/>
    <mergeCell ref="F168:I168"/>
    <mergeCell ref="F169:I169"/>
    <mergeCell ref="F170:I170"/>
    <mergeCell ref="F165:I165"/>
    <mergeCell ref="F166:I166"/>
    <mergeCell ref="F167:I167"/>
    <mergeCell ref="L167:M167"/>
    <mergeCell ref="F163:I163"/>
    <mergeCell ref="L163:M163"/>
    <mergeCell ref="N163:Q163"/>
    <mergeCell ref="F164:I164"/>
    <mergeCell ref="N154:Q154"/>
    <mergeCell ref="F155:I155"/>
    <mergeCell ref="F161:I161"/>
    <mergeCell ref="F162:I162"/>
    <mergeCell ref="F152:I152"/>
    <mergeCell ref="F153:I153"/>
    <mergeCell ref="F154:I154"/>
    <mergeCell ref="L154:M154"/>
    <mergeCell ref="F159:I159"/>
    <mergeCell ref="L159:M159"/>
    <mergeCell ref="N159:Q159"/>
    <mergeCell ref="F160:I160"/>
    <mergeCell ref="N151:Q151"/>
    <mergeCell ref="F143:I143"/>
    <mergeCell ref="F144:I144"/>
    <mergeCell ref="F145:I145"/>
    <mergeCell ref="F146:I146"/>
    <mergeCell ref="F147:I147"/>
    <mergeCell ref="F149:I149"/>
    <mergeCell ref="F150:I150"/>
    <mergeCell ref="F151:I151"/>
    <mergeCell ref="L151:M151"/>
    <mergeCell ref="L147:M147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N135:Q135"/>
    <mergeCell ref="F136:I136"/>
    <mergeCell ref="F137:I137"/>
    <mergeCell ref="F138:I138"/>
    <mergeCell ref="F133:I133"/>
    <mergeCell ref="F134:I134"/>
    <mergeCell ref="F135:I135"/>
    <mergeCell ref="L135:M135"/>
    <mergeCell ref="F131:I131"/>
    <mergeCell ref="L131:M131"/>
    <mergeCell ref="N131:Q131"/>
    <mergeCell ref="F132:I132"/>
    <mergeCell ref="N127:Q127"/>
    <mergeCell ref="F128:I128"/>
    <mergeCell ref="F129:I129"/>
    <mergeCell ref="F130:I130"/>
    <mergeCell ref="F125:I125"/>
    <mergeCell ref="F126:I126"/>
    <mergeCell ref="F127:I127"/>
    <mergeCell ref="L127:M127"/>
    <mergeCell ref="F123:I123"/>
    <mergeCell ref="L123:M123"/>
    <mergeCell ref="N123:Q123"/>
    <mergeCell ref="F124:I124"/>
    <mergeCell ref="M117:Q117"/>
    <mergeCell ref="F119:I119"/>
    <mergeCell ref="L119:M119"/>
    <mergeCell ref="N119:Q119"/>
    <mergeCell ref="F111:P111"/>
    <mergeCell ref="F112:P112"/>
    <mergeCell ref="M114:P114"/>
    <mergeCell ref="M116:Q116"/>
    <mergeCell ref="N100:Q100"/>
    <mergeCell ref="L102:Q102"/>
    <mergeCell ref="C108:Q108"/>
    <mergeCell ref="F110:P110"/>
    <mergeCell ref="N95:Q95"/>
    <mergeCell ref="N96:Q96"/>
    <mergeCell ref="N97:Q97"/>
    <mergeCell ref="N98:Q98"/>
    <mergeCell ref="N91:Q91"/>
    <mergeCell ref="N92:Q92"/>
    <mergeCell ref="N93:Q93"/>
    <mergeCell ref="N94:Q94"/>
    <mergeCell ref="C87:G87"/>
    <mergeCell ref="N87:Q87"/>
    <mergeCell ref="N89:Q89"/>
    <mergeCell ref="N90:Q90"/>
    <mergeCell ref="F80:P80"/>
    <mergeCell ref="M82:P82"/>
    <mergeCell ref="M84:Q84"/>
    <mergeCell ref="M85:Q85"/>
    <mergeCell ref="L39:P39"/>
    <mergeCell ref="C76:Q76"/>
    <mergeCell ref="F78:P78"/>
    <mergeCell ref="F79:P79"/>
    <mergeCell ref="H36:J36"/>
    <mergeCell ref="M36:P36"/>
    <mergeCell ref="H37:J37"/>
    <mergeCell ref="M37:P37"/>
    <mergeCell ref="H34:J34"/>
    <mergeCell ref="M34:P34"/>
    <mergeCell ref="H35:J35"/>
    <mergeCell ref="M35:P35"/>
    <mergeCell ref="M29:P29"/>
    <mergeCell ref="M31:P31"/>
    <mergeCell ref="H33:J33"/>
    <mergeCell ref="M33:P33"/>
    <mergeCell ref="O21:P21"/>
    <mergeCell ref="O22:P22"/>
    <mergeCell ref="E25:L25"/>
    <mergeCell ref="M28:P28"/>
    <mergeCell ref="O15:P15"/>
    <mergeCell ref="O16:P16"/>
    <mergeCell ref="O18:P18"/>
    <mergeCell ref="O19:P19"/>
    <mergeCell ref="F8:P8"/>
    <mergeCell ref="O10:P10"/>
    <mergeCell ref="O12:P12"/>
    <mergeCell ref="O13:P13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9"/>
  <sheetViews>
    <sheetView showGridLines="0" zoomScalePageLayoutView="0" workbookViewId="0" topLeftCell="A1">
      <pane ySplit="1" topLeftCell="BM119" activePane="bottomLeft" state="frozen"/>
      <selection pane="topLeft" activeCell="A1" sqref="A1"/>
      <selection pane="bottomLeft" activeCell="L125" sqref="L125:M125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96"/>
      <c r="B1" s="193"/>
      <c r="C1" s="193"/>
      <c r="D1" s="194" t="s">
        <v>1</v>
      </c>
      <c r="E1" s="193"/>
      <c r="F1" s="195" t="s">
        <v>529</v>
      </c>
      <c r="G1" s="195"/>
      <c r="H1" s="259" t="s">
        <v>530</v>
      </c>
      <c r="I1" s="259"/>
      <c r="J1" s="259"/>
      <c r="K1" s="259"/>
      <c r="L1" s="195" t="s">
        <v>531</v>
      </c>
      <c r="M1" s="193"/>
      <c r="N1" s="193"/>
      <c r="O1" s="194" t="s">
        <v>106</v>
      </c>
      <c r="P1" s="193"/>
      <c r="Q1" s="193"/>
      <c r="R1" s="193"/>
      <c r="S1" s="195" t="s">
        <v>532</v>
      </c>
      <c r="T1" s="195"/>
      <c r="U1" s="196"/>
      <c r="V1" s="19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200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18" t="s">
        <v>95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91</v>
      </c>
    </row>
    <row r="4" spans="2:46" ht="36.75" customHeight="1">
      <c r="B4" s="22"/>
      <c r="C4" s="217" t="s">
        <v>107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29" t="s">
        <v>15</v>
      </c>
      <c r="E6" s="23"/>
      <c r="F6" s="206" t="str">
        <f>'Rekapitulace stavby'!K6</f>
        <v>Šumperk, ul. Třebízského - MŠ, komunikace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3"/>
      <c r="R6" s="24"/>
    </row>
    <row r="7" spans="2:18" ht="24.75" customHeight="1">
      <c r="B7" s="22"/>
      <c r="C7" s="23"/>
      <c r="D7" s="29" t="s">
        <v>108</v>
      </c>
      <c r="E7" s="23"/>
      <c r="F7" s="206" t="s">
        <v>109</v>
      </c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3"/>
      <c r="R7" s="24"/>
    </row>
    <row r="8" spans="2:18" s="1" customFormat="1" ht="32.25" customHeight="1">
      <c r="B8" s="32"/>
      <c r="C8" s="33"/>
      <c r="D8" s="28" t="s">
        <v>110</v>
      </c>
      <c r="E8" s="33"/>
      <c r="F8" s="220" t="s">
        <v>339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3"/>
      <c r="R8" s="34"/>
    </row>
    <row r="9" spans="2:18" s="1" customFormat="1" ht="14.25" customHeight="1">
      <c r="B9" s="32"/>
      <c r="C9" s="33"/>
      <c r="D9" s="29" t="s">
        <v>18</v>
      </c>
      <c r="E9" s="33"/>
      <c r="F9" s="27" t="s">
        <v>3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3</v>
      </c>
      <c r="P9" s="33"/>
      <c r="Q9" s="33"/>
      <c r="R9" s="34"/>
    </row>
    <row r="10" spans="2:18" s="1" customFormat="1" ht="14.25" customHeight="1">
      <c r="B10" s="32"/>
      <c r="C10" s="33"/>
      <c r="D10" s="29" t="s">
        <v>21</v>
      </c>
      <c r="E10" s="33"/>
      <c r="F10" s="27" t="s">
        <v>22</v>
      </c>
      <c r="G10" s="33"/>
      <c r="H10" s="33"/>
      <c r="I10" s="33"/>
      <c r="J10" s="33"/>
      <c r="K10" s="33"/>
      <c r="L10" s="33"/>
      <c r="M10" s="29" t="s">
        <v>23</v>
      </c>
      <c r="N10" s="33"/>
      <c r="O10" s="207" t="str">
        <f>'Rekapitulace stavby'!AN8</f>
        <v>18.8.2016</v>
      </c>
      <c r="P10" s="228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9" t="s">
        <v>27</v>
      </c>
      <c r="E12" s="33"/>
      <c r="F12" s="33"/>
      <c r="G12" s="33"/>
      <c r="H12" s="33"/>
      <c r="I12" s="33"/>
      <c r="J12" s="33"/>
      <c r="K12" s="33"/>
      <c r="L12" s="33"/>
      <c r="M12" s="29" t="s">
        <v>28</v>
      </c>
      <c r="N12" s="33"/>
      <c r="O12" s="219" t="s">
        <v>29</v>
      </c>
      <c r="P12" s="228"/>
      <c r="Q12" s="33"/>
      <c r="R12" s="34"/>
    </row>
    <row r="13" spans="2:18" s="1" customFormat="1" ht="18" customHeight="1">
      <c r="B13" s="32"/>
      <c r="C13" s="33"/>
      <c r="D13" s="33"/>
      <c r="E13" s="27" t="s">
        <v>30</v>
      </c>
      <c r="F13" s="33"/>
      <c r="G13" s="33"/>
      <c r="H13" s="33"/>
      <c r="I13" s="33"/>
      <c r="J13" s="33"/>
      <c r="K13" s="33"/>
      <c r="L13" s="33"/>
      <c r="M13" s="29" t="s">
        <v>31</v>
      </c>
      <c r="N13" s="33"/>
      <c r="O13" s="219" t="s">
        <v>32</v>
      </c>
      <c r="P13" s="228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9" t="s">
        <v>33</v>
      </c>
      <c r="E15" s="33"/>
      <c r="F15" s="33"/>
      <c r="G15" s="33"/>
      <c r="H15" s="33"/>
      <c r="I15" s="33"/>
      <c r="J15" s="33"/>
      <c r="K15" s="33"/>
      <c r="L15" s="33"/>
      <c r="M15" s="29" t="s">
        <v>28</v>
      </c>
      <c r="N15" s="33"/>
      <c r="O15" s="219">
        <f>IF('Rekapitulace stavby'!AN13="","",'Rekapitulace stavby'!AN13)</f>
      </c>
      <c r="P15" s="228"/>
      <c r="Q15" s="33"/>
      <c r="R15" s="34"/>
    </row>
    <row r="16" spans="2:18" s="1" customFormat="1" ht="18" customHeight="1">
      <c r="B16" s="32"/>
      <c r="C16" s="33"/>
      <c r="D16" s="33"/>
      <c r="E16" s="27" t="str">
        <f>IF('Rekapitulace stavby'!E14="","",'Rekapitulace stavby'!E14)</f>
        <v> </v>
      </c>
      <c r="F16" s="33"/>
      <c r="G16" s="33"/>
      <c r="H16" s="33"/>
      <c r="I16" s="33"/>
      <c r="J16" s="33"/>
      <c r="K16" s="33"/>
      <c r="L16" s="33"/>
      <c r="M16" s="29" t="s">
        <v>31</v>
      </c>
      <c r="N16" s="33"/>
      <c r="O16" s="219">
        <f>IF('Rekapitulace stavby'!AN14="","",'Rekapitulace stavby'!AN14)</f>
      </c>
      <c r="P16" s="228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9" t="s">
        <v>35</v>
      </c>
      <c r="E18" s="33"/>
      <c r="F18" s="33"/>
      <c r="G18" s="33"/>
      <c r="H18" s="33"/>
      <c r="I18" s="33"/>
      <c r="J18" s="33"/>
      <c r="K18" s="33"/>
      <c r="L18" s="33"/>
      <c r="M18" s="29" t="s">
        <v>28</v>
      </c>
      <c r="N18" s="33"/>
      <c r="O18" s="219" t="s">
        <v>36</v>
      </c>
      <c r="P18" s="228"/>
      <c r="Q18" s="33"/>
      <c r="R18" s="34"/>
    </row>
    <row r="19" spans="2:18" s="1" customFormat="1" ht="18" customHeight="1">
      <c r="B19" s="32"/>
      <c r="C19" s="33"/>
      <c r="D19" s="33"/>
      <c r="E19" s="27" t="s">
        <v>37</v>
      </c>
      <c r="F19" s="33"/>
      <c r="G19" s="33"/>
      <c r="H19" s="33"/>
      <c r="I19" s="33"/>
      <c r="J19" s="33"/>
      <c r="K19" s="33"/>
      <c r="L19" s="33"/>
      <c r="M19" s="29" t="s">
        <v>31</v>
      </c>
      <c r="N19" s="33"/>
      <c r="O19" s="219" t="s">
        <v>38</v>
      </c>
      <c r="P19" s="228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9" t="s">
        <v>40</v>
      </c>
      <c r="E21" s="33"/>
      <c r="F21" s="33"/>
      <c r="G21" s="33"/>
      <c r="H21" s="33"/>
      <c r="I21" s="33"/>
      <c r="J21" s="33"/>
      <c r="K21" s="33"/>
      <c r="L21" s="33"/>
      <c r="M21" s="29" t="s">
        <v>28</v>
      </c>
      <c r="N21" s="33"/>
      <c r="O21" s="219" t="s">
        <v>3</v>
      </c>
      <c r="P21" s="228"/>
      <c r="Q21" s="33"/>
      <c r="R21" s="34"/>
    </row>
    <row r="22" spans="2:18" s="1" customFormat="1" ht="18" customHeight="1">
      <c r="B22" s="32"/>
      <c r="C22" s="33"/>
      <c r="D22" s="33"/>
      <c r="E22" s="27" t="s">
        <v>41</v>
      </c>
      <c r="F22" s="33"/>
      <c r="G22" s="33"/>
      <c r="H22" s="33"/>
      <c r="I22" s="33"/>
      <c r="J22" s="33"/>
      <c r="K22" s="33"/>
      <c r="L22" s="33"/>
      <c r="M22" s="29" t="s">
        <v>31</v>
      </c>
      <c r="N22" s="33"/>
      <c r="O22" s="219" t="s">
        <v>3</v>
      </c>
      <c r="P22" s="228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9" t="s">
        <v>42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0.25" customHeight="1">
      <c r="B25" s="32"/>
      <c r="C25" s="33"/>
      <c r="D25" s="33"/>
      <c r="E25" s="221" t="s">
        <v>3</v>
      </c>
      <c r="F25" s="228"/>
      <c r="G25" s="228"/>
      <c r="H25" s="228"/>
      <c r="I25" s="228"/>
      <c r="J25" s="228"/>
      <c r="K25" s="228"/>
      <c r="L25" s="228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07" t="s">
        <v>112</v>
      </c>
      <c r="E28" s="33"/>
      <c r="F28" s="33"/>
      <c r="G28" s="33"/>
      <c r="H28" s="33"/>
      <c r="I28" s="33"/>
      <c r="J28" s="33"/>
      <c r="K28" s="33"/>
      <c r="L28" s="33"/>
      <c r="M28" s="222">
        <f>N89</f>
        <v>0</v>
      </c>
      <c r="N28" s="228"/>
      <c r="O28" s="228"/>
      <c r="P28" s="228"/>
      <c r="Q28" s="33"/>
      <c r="R28" s="34"/>
    </row>
    <row r="29" spans="2:18" s="1" customFormat="1" ht="14.25" customHeight="1">
      <c r="B29" s="32"/>
      <c r="C29" s="33"/>
      <c r="D29" s="31" t="s">
        <v>97</v>
      </c>
      <c r="E29" s="33"/>
      <c r="F29" s="33"/>
      <c r="G29" s="33"/>
      <c r="H29" s="33"/>
      <c r="I29" s="33"/>
      <c r="J29" s="33"/>
      <c r="K29" s="33"/>
      <c r="L29" s="33"/>
      <c r="M29" s="222">
        <f>N102</f>
        <v>0</v>
      </c>
      <c r="N29" s="228"/>
      <c r="O29" s="228"/>
      <c r="P29" s="228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08" t="s">
        <v>45</v>
      </c>
      <c r="E31" s="33"/>
      <c r="F31" s="33"/>
      <c r="G31" s="33"/>
      <c r="H31" s="33"/>
      <c r="I31" s="33"/>
      <c r="J31" s="33"/>
      <c r="K31" s="33"/>
      <c r="L31" s="33"/>
      <c r="M31" s="160">
        <f>ROUND(M28+M29,2)</f>
        <v>0</v>
      </c>
      <c r="N31" s="228"/>
      <c r="O31" s="228"/>
      <c r="P31" s="228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46</v>
      </c>
      <c r="E33" s="39" t="s">
        <v>47</v>
      </c>
      <c r="F33" s="40">
        <v>0.21</v>
      </c>
      <c r="G33" s="109" t="s">
        <v>48</v>
      </c>
      <c r="H33" s="126">
        <f>ROUND((SUM(BE102:BE103)+SUM(BE122:BE328)),2)</f>
        <v>0</v>
      </c>
      <c r="I33" s="228"/>
      <c r="J33" s="228"/>
      <c r="K33" s="33"/>
      <c r="L33" s="33"/>
      <c r="M33" s="126">
        <f>ROUND(ROUND((SUM(BE102:BE103)+SUM(BE122:BE328)),2)*F33,2)</f>
        <v>0</v>
      </c>
      <c r="N33" s="228"/>
      <c r="O33" s="228"/>
      <c r="P33" s="228"/>
      <c r="Q33" s="33"/>
      <c r="R33" s="34"/>
    </row>
    <row r="34" spans="2:18" s="1" customFormat="1" ht="14.25" customHeight="1">
      <c r="B34" s="32"/>
      <c r="C34" s="33"/>
      <c r="D34" s="33"/>
      <c r="E34" s="39" t="s">
        <v>49</v>
      </c>
      <c r="F34" s="40">
        <v>0.15</v>
      </c>
      <c r="G34" s="109" t="s">
        <v>48</v>
      </c>
      <c r="H34" s="126">
        <f>ROUND((SUM(BF102:BF103)+SUM(BF122:BF328)),2)</f>
        <v>0</v>
      </c>
      <c r="I34" s="228"/>
      <c r="J34" s="228"/>
      <c r="K34" s="33"/>
      <c r="L34" s="33"/>
      <c r="M34" s="126">
        <f>ROUND(ROUND((SUM(BF102:BF103)+SUM(BF122:BF328)),2)*F34,2)</f>
        <v>0</v>
      </c>
      <c r="N34" s="228"/>
      <c r="O34" s="228"/>
      <c r="P34" s="22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50</v>
      </c>
      <c r="F35" s="40">
        <v>0.21</v>
      </c>
      <c r="G35" s="109" t="s">
        <v>48</v>
      </c>
      <c r="H35" s="126">
        <f>ROUND((SUM(BG102:BG103)+SUM(BG122:BG328)),2)</f>
        <v>0</v>
      </c>
      <c r="I35" s="228"/>
      <c r="J35" s="228"/>
      <c r="K35" s="33"/>
      <c r="L35" s="33"/>
      <c r="M35" s="126">
        <v>0</v>
      </c>
      <c r="N35" s="228"/>
      <c r="O35" s="228"/>
      <c r="P35" s="228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51</v>
      </c>
      <c r="F36" s="40">
        <v>0.15</v>
      </c>
      <c r="G36" s="109" t="s">
        <v>48</v>
      </c>
      <c r="H36" s="126">
        <f>ROUND((SUM(BH102:BH103)+SUM(BH122:BH328)),2)</f>
        <v>0</v>
      </c>
      <c r="I36" s="228"/>
      <c r="J36" s="228"/>
      <c r="K36" s="33"/>
      <c r="L36" s="33"/>
      <c r="M36" s="126">
        <v>0</v>
      </c>
      <c r="N36" s="228"/>
      <c r="O36" s="228"/>
      <c r="P36" s="228"/>
      <c r="Q36" s="33"/>
      <c r="R36" s="34"/>
    </row>
    <row r="37" spans="2:18" s="1" customFormat="1" ht="14.25" customHeight="1" hidden="1">
      <c r="B37" s="32"/>
      <c r="C37" s="33"/>
      <c r="D37" s="33"/>
      <c r="E37" s="39" t="s">
        <v>52</v>
      </c>
      <c r="F37" s="40">
        <v>0</v>
      </c>
      <c r="G37" s="109" t="s">
        <v>48</v>
      </c>
      <c r="H37" s="126">
        <f>ROUND((SUM(BI102:BI103)+SUM(BI122:BI328)),2)</f>
        <v>0</v>
      </c>
      <c r="I37" s="228"/>
      <c r="J37" s="228"/>
      <c r="K37" s="33"/>
      <c r="L37" s="33"/>
      <c r="M37" s="126">
        <v>0</v>
      </c>
      <c r="N37" s="228"/>
      <c r="O37" s="228"/>
      <c r="P37" s="228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43"/>
      <c r="D39" s="44" t="s">
        <v>53</v>
      </c>
      <c r="E39" s="45"/>
      <c r="F39" s="45"/>
      <c r="G39" s="110" t="s">
        <v>54</v>
      </c>
      <c r="H39" s="46" t="s">
        <v>55</v>
      </c>
      <c r="I39" s="45"/>
      <c r="J39" s="45"/>
      <c r="K39" s="45"/>
      <c r="L39" s="235">
        <f>SUM(M31:M37)</f>
        <v>0</v>
      </c>
      <c r="M39" s="231"/>
      <c r="N39" s="231"/>
      <c r="O39" s="231"/>
      <c r="P39" s="233"/>
      <c r="Q39" s="4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2"/>
      <c r="C50" s="33"/>
      <c r="D50" s="47" t="s">
        <v>56</v>
      </c>
      <c r="E50" s="48"/>
      <c r="F50" s="48"/>
      <c r="G50" s="48"/>
      <c r="H50" s="49"/>
      <c r="I50" s="33"/>
      <c r="J50" s="47" t="s">
        <v>57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3"/>
      <c r="D51" s="50"/>
      <c r="E51" s="23"/>
      <c r="F51" s="23"/>
      <c r="G51" s="23"/>
      <c r="H51" s="51"/>
      <c r="I51" s="23"/>
      <c r="J51" s="50"/>
      <c r="K51" s="23"/>
      <c r="L51" s="23"/>
      <c r="M51" s="23"/>
      <c r="N51" s="23"/>
      <c r="O51" s="23"/>
      <c r="P51" s="51"/>
      <c r="Q51" s="23"/>
      <c r="R51" s="24"/>
    </row>
    <row r="52" spans="2:18" ht="13.5">
      <c r="B52" s="22"/>
      <c r="C52" s="23"/>
      <c r="D52" s="50"/>
      <c r="E52" s="23" t="str">
        <f>'[1]Rekapitulace stavby'!F60</f>
        <v>Cekr CZ s.r.o.</v>
      </c>
      <c r="F52" s="23"/>
      <c r="G52" s="23"/>
      <c r="H52" s="51"/>
      <c r="I52" s="23"/>
      <c r="J52" s="50"/>
      <c r="K52" s="23" t="s">
        <v>538</v>
      </c>
      <c r="L52" s="23"/>
      <c r="M52" s="23"/>
      <c r="N52" s="23"/>
      <c r="O52" s="23"/>
      <c r="P52" s="51"/>
      <c r="Q52" s="23"/>
      <c r="R52" s="24"/>
    </row>
    <row r="53" spans="2:18" ht="13.5">
      <c r="B53" s="22"/>
      <c r="C53" s="23"/>
      <c r="D53" s="50"/>
      <c r="E53" s="23" t="str">
        <f>'[1]Rekapitulace stavby'!F61</f>
        <v>Mazalova 57/2</v>
      </c>
      <c r="F53" s="23"/>
      <c r="G53" s="23"/>
      <c r="H53" s="51"/>
      <c r="I53" s="23"/>
      <c r="J53" s="50"/>
      <c r="K53" s="23" t="s">
        <v>539</v>
      </c>
      <c r="L53" s="23"/>
      <c r="M53" s="23"/>
      <c r="N53" s="23"/>
      <c r="O53" s="23"/>
      <c r="P53" s="51"/>
      <c r="Q53" s="23"/>
      <c r="R53" s="24"/>
    </row>
    <row r="54" spans="2:18" ht="13.5">
      <c r="B54" s="22"/>
      <c r="C54" s="23"/>
      <c r="D54" s="50"/>
      <c r="E54" s="23" t="str">
        <f>'[1]Rekapitulace stavby'!F62</f>
        <v>787 01  ŠUMPERK</v>
      </c>
      <c r="F54" s="23"/>
      <c r="G54" s="23"/>
      <c r="H54" s="51"/>
      <c r="I54" s="23"/>
      <c r="J54" s="50"/>
      <c r="K54" s="23" t="s">
        <v>535</v>
      </c>
      <c r="L54" s="23"/>
      <c r="M54" s="23"/>
      <c r="N54" s="23"/>
      <c r="O54" s="23"/>
      <c r="P54" s="51"/>
      <c r="Q54" s="23"/>
      <c r="R54" s="24"/>
    </row>
    <row r="55" spans="2:18" ht="13.5">
      <c r="B55" s="22"/>
      <c r="C55" s="23"/>
      <c r="D55" s="50"/>
      <c r="E55" s="23" t="str">
        <f>'[1]Rekapitulace stavby'!F63</f>
        <v>IČO: 278 21 251</v>
      </c>
      <c r="F55" s="23"/>
      <c r="G55" s="23"/>
      <c r="H55" s="51"/>
      <c r="I55" s="23"/>
      <c r="J55" s="50"/>
      <c r="K55" s="23" t="s">
        <v>540</v>
      </c>
      <c r="L55" s="23"/>
      <c r="M55" s="23"/>
      <c r="N55" s="23"/>
      <c r="O55" s="23"/>
      <c r="P55" s="51"/>
      <c r="Q55" s="23"/>
      <c r="R55" s="24"/>
    </row>
    <row r="56" spans="2:18" ht="13.5">
      <c r="B56" s="22"/>
      <c r="C56" s="23"/>
      <c r="D56" s="50"/>
      <c r="E56" s="23" t="str">
        <f>'[1]Rekapitulace stavby'!F64</f>
        <v>DIČ: CZ27821251</v>
      </c>
      <c r="F56" s="23"/>
      <c r="G56" s="23"/>
      <c r="H56" s="51"/>
      <c r="I56" s="23"/>
      <c r="J56" s="50"/>
      <c r="K56" s="23"/>
      <c r="L56" s="23"/>
      <c r="M56" s="23"/>
      <c r="N56" s="23"/>
      <c r="O56" s="23"/>
      <c r="P56" s="51"/>
      <c r="Q56" s="23"/>
      <c r="R56" s="24"/>
    </row>
    <row r="57" spans="2:18" ht="13.5">
      <c r="B57" s="22"/>
      <c r="C57" s="23"/>
      <c r="D57" s="50"/>
      <c r="E57" s="23"/>
      <c r="F57" s="23"/>
      <c r="G57" s="23"/>
      <c r="H57" s="51"/>
      <c r="I57" s="23"/>
      <c r="J57" s="50"/>
      <c r="K57" s="23"/>
      <c r="L57" s="23"/>
      <c r="M57" s="23"/>
      <c r="N57" s="23"/>
      <c r="O57" s="23"/>
      <c r="P57" s="51"/>
      <c r="Q57" s="23"/>
      <c r="R57" s="24"/>
    </row>
    <row r="58" spans="2:18" ht="13.5">
      <c r="B58" s="22"/>
      <c r="C58" s="23"/>
      <c r="D58" s="50"/>
      <c r="E58" s="23"/>
      <c r="F58" s="23"/>
      <c r="G58" s="23"/>
      <c r="H58" s="51"/>
      <c r="I58" s="23"/>
      <c r="J58" s="50"/>
      <c r="K58" s="23"/>
      <c r="L58" s="23"/>
      <c r="M58" s="23"/>
      <c r="N58" s="23"/>
      <c r="O58" s="23"/>
      <c r="P58" s="51"/>
      <c r="Q58" s="23"/>
      <c r="R58" s="24"/>
    </row>
    <row r="59" spans="2:18" s="1" customFormat="1" ht="15">
      <c r="B59" s="32"/>
      <c r="C59" s="33"/>
      <c r="D59" s="52" t="s">
        <v>58</v>
      </c>
      <c r="E59" s="53"/>
      <c r="F59" s="53"/>
      <c r="G59" s="54" t="s">
        <v>59</v>
      </c>
      <c r="H59" s="55"/>
      <c r="I59" s="33"/>
      <c r="J59" s="52" t="s">
        <v>58</v>
      </c>
      <c r="K59" s="53"/>
      <c r="L59" s="53"/>
      <c r="M59" s="53"/>
      <c r="N59" s="54" t="s">
        <v>59</v>
      </c>
      <c r="O59" s="53"/>
      <c r="P59" s="55"/>
      <c r="Q59" s="33"/>
      <c r="R59" s="34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2"/>
      <c r="C61" s="33"/>
      <c r="D61" s="47" t="s">
        <v>60</v>
      </c>
      <c r="E61" s="48"/>
      <c r="F61" s="48"/>
      <c r="G61" s="48"/>
      <c r="H61" s="49"/>
      <c r="I61" s="33"/>
      <c r="J61" s="47" t="s">
        <v>61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3"/>
      <c r="D62" s="50"/>
      <c r="E62" s="23"/>
      <c r="F62" s="23"/>
      <c r="G62" s="23"/>
      <c r="H62" s="51"/>
      <c r="I62" s="23"/>
      <c r="J62" s="50"/>
      <c r="K62" s="23"/>
      <c r="L62" s="23"/>
      <c r="M62" s="23"/>
      <c r="N62" s="23"/>
      <c r="O62" s="23"/>
      <c r="P62" s="51"/>
      <c r="Q62" s="23"/>
      <c r="R62" s="24"/>
    </row>
    <row r="63" spans="2:18" ht="13.5">
      <c r="B63" s="22"/>
      <c r="C63" s="23"/>
      <c r="D63" s="50"/>
      <c r="E63" s="23" t="s">
        <v>541</v>
      </c>
      <c r="F63" s="23"/>
      <c r="G63" s="23"/>
      <c r="H63" s="51"/>
      <c r="I63" s="23"/>
      <c r="J63" s="50"/>
      <c r="K63" s="23"/>
      <c r="L63" s="23"/>
      <c r="M63" s="23"/>
      <c r="N63" s="23"/>
      <c r="O63" s="23"/>
      <c r="P63" s="51"/>
      <c r="Q63" s="23"/>
      <c r="R63" s="24"/>
    </row>
    <row r="64" spans="2:18" ht="13.5">
      <c r="B64" s="22"/>
      <c r="C64" s="23"/>
      <c r="D64" s="50"/>
      <c r="E64" s="23" t="s">
        <v>542</v>
      </c>
      <c r="F64" s="23"/>
      <c r="G64" s="23"/>
      <c r="H64" s="51"/>
      <c r="I64" s="23"/>
      <c r="J64" s="50"/>
      <c r="K64" s="23"/>
      <c r="L64" s="23"/>
      <c r="M64" s="23"/>
      <c r="N64" s="23"/>
      <c r="O64" s="23"/>
      <c r="P64" s="51"/>
      <c r="Q64" s="23"/>
      <c r="R64" s="24"/>
    </row>
    <row r="65" spans="2:18" ht="13.5">
      <c r="B65" s="22"/>
      <c r="C65" s="23"/>
      <c r="D65" s="50"/>
      <c r="E65" s="23" t="s">
        <v>535</v>
      </c>
      <c r="F65" s="23"/>
      <c r="G65" s="23"/>
      <c r="H65" s="51"/>
      <c r="I65" s="23"/>
      <c r="J65" s="50"/>
      <c r="K65" s="23"/>
      <c r="L65" s="23"/>
      <c r="M65" s="23"/>
      <c r="N65" s="23"/>
      <c r="O65" s="23"/>
      <c r="P65" s="51"/>
      <c r="Q65" s="23"/>
      <c r="R65" s="24"/>
    </row>
    <row r="66" spans="2:18" ht="13.5">
      <c r="B66" s="22"/>
      <c r="C66" s="23"/>
      <c r="D66" s="50"/>
      <c r="E66" s="23" t="s">
        <v>543</v>
      </c>
      <c r="F66" s="23"/>
      <c r="G66" s="23"/>
      <c r="H66" s="51"/>
      <c r="I66" s="23"/>
      <c r="J66" s="50"/>
      <c r="K66" s="23"/>
      <c r="L66" s="23"/>
      <c r="M66" s="23"/>
      <c r="N66" s="23"/>
      <c r="O66" s="23"/>
      <c r="P66" s="51"/>
      <c r="Q66" s="23"/>
      <c r="R66" s="24"/>
    </row>
    <row r="67" spans="2:18" ht="13.5">
      <c r="B67" s="22"/>
      <c r="C67" s="23"/>
      <c r="D67" s="50"/>
      <c r="E67" s="23" t="s">
        <v>544</v>
      </c>
      <c r="F67" s="23"/>
      <c r="G67" s="23"/>
      <c r="H67" s="51"/>
      <c r="I67" s="23"/>
      <c r="J67" s="50"/>
      <c r="K67" s="23"/>
      <c r="L67" s="23"/>
      <c r="M67" s="23"/>
      <c r="N67" s="23"/>
      <c r="O67" s="23"/>
      <c r="P67" s="51"/>
      <c r="Q67" s="23"/>
      <c r="R67" s="24"/>
    </row>
    <row r="68" spans="2:18" ht="13.5">
      <c r="B68" s="22"/>
      <c r="C68" s="23"/>
      <c r="D68" s="50"/>
      <c r="E68" s="23"/>
      <c r="F68" s="23"/>
      <c r="G68" s="23"/>
      <c r="H68" s="51"/>
      <c r="I68" s="23"/>
      <c r="J68" s="50"/>
      <c r="K68" s="23"/>
      <c r="L68" s="23"/>
      <c r="M68" s="23"/>
      <c r="N68" s="23"/>
      <c r="O68" s="23"/>
      <c r="P68" s="51"/>
      <c r="Q68" s="23"/>
      <c r="R68" s="24"/>
    </row>
    <row r="69" spans="2:18" ht="13.5">
      <c r="B69" s="22"/>
      <c r="C69" s="23"/>
      <c r="D69" s="50"/>
      <c r="E69" s="23"/>
      <c r="F69" s="23"/>
      <c r="G69" s="23"/>
      <c r="H69" s="51"/>
      <c r="I69" s="23"/>
      <c r="J69" s="50"/>
      <c r="K69" s="23"/>
      <c r="L69" s="23"/>
      <c r="M69" s="23"/>
      <c r="N69" s="23"/>
      <c r="O69" s="23"/>
      <c r="P69" s="51"/>
      <c r="Q69" s="23"/>
      <c r="R69" s="24"/>
    </row>
    <row r="70" spans="2:18" s="1" customFormat="1" ht="15">
      <c r="B70" s="32"/>
      <c r="C70" s="33"/>
      <c r="D70" s="52" t="s">
        <v>58</v>
      </c>
      <c r="E70" s="53"/>
      <c r="F70" s="53"/>
      <c r="G70" s="54" t="s">
        <v>59</v>
      </c>
      <c r="H70" s="55"/>
      <c r="I70" s="33"/>
      <c r="J70" s="52" t="s">
        <v>58</v>
      </c>
      <c r="K70" s="53"/>
      <c r="L70" s="53"/>
      <c r="M70" s="53"/>
      <c r="N70" s="54" t="s">
        <v>59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7" t="s">
        <v>113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06" t="str">
        <f>F6</f>
        <v>Šumperk, ul. Třebízského - MŠ, komunikace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3"/>
      <c r="R78" s="34"/>
    </row>
    <row r="79" spans="2:18" ht="30" customHeight="1">
      <c r="B79" s="22"/>
      <c r="C79" s="29" t="s">
        <v>108</v>
      </c>
      <c r="D79" s="23"/>
      <c r="E79" s="23"/>
      <c r="F79" s="206" t="s">
        <v>109</v>
      </c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3"/>
      <c r="R79" s="24"/>
    </row>
    <row r="80" spans="2:18" s="1" customFormat="1" ht="36.75" customHeight="1">
      <c r="B80" s="32"/>
      <c r="C80" s="66" t="s">
        <v>110</v>
      </c>
      <c r="D80" s="33"/>
      <c r="E80" s="33"/>
      <c r="F80" s="201" t="str">
        <f>F8</f>
        <v>SO 102 - Komunikace v areálu MŠ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9" t="s">
        <v>21</v>
      </c>
      <c r="D82" s="33"/>
      <c r="E82" s="33"/>
      <c r="F82" s="27" t="str">
        <f>F10</f>
        <v>Šumperk</v>
      </c>
      <c r="G82" s="33"/>
      <c r="H82" s="33"/>
      <c r="I82" s="33"/>
      <c r="J82" s="33"/>
      <c r="K82" s="29" t="s">
        <v>23</v>
      </c>
      <c r="L82" s="33"/>
      <c r="M82" s="207" t="str">
        <f>IF(O10="","",O10)</f>
        <v>18.8.2016</v>
      </c>
      <c r="N82" s="228"/>
      <c r="O82" s="228"/>
      <c r="P82" s="228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9" t="s">
        <v>27</v>
      </c>
      <c r="D84" s="33"/>
      <c r="E84" s="33"/>
      <c r="F84" s="27" t="str">
        <f>E13</f>
        <v>Město Šumperk, nám. Míru 1, Šumperk</v>
      </c>
      <c r="G84" s="33"/>
      <c r="H84" s="33"/>
      <c r="I84" s="33"/>
      <c r="J84" s="33"/>
      <c r="K84" s="29" t="s">
        <v>35</v>
      </c>
      <c r="L84" s="33"/>
      <c r="M84" s="219" t="str">
        <f>E19</f>
        <v>Cekr CZ s.r.o., Mazalova 57/2, Šumperk</v>
      </c>
      <c r="N84" s="228"/>
      <c r="O84" s="228"/>
      <c r="P84" s="228"/>
      <c r="Q84" s="228"/>
      <c r="R84" s="34"/>
    </row>
    <row r="85" spans="2:18" s="1" customFormat="1" ht="14.25" customHeight="1">
      <c r="B85" s="32"/>
      <c r="C85" s="29" t="s">
        <v>33</v>
      </c>
      <c r="D85" s="33"/>
      <c r="E85" s="33"/>
      <c r="F85" s="27" t="str">
        <f>IF(E16="","",E16)</f>
        <v> </v>
      </c>
      <c r="G85" s="33"/>
      <c r="H85" s="33"/>
      <c r="I85" s="33"/>
      <c r="J85" s="33"/>
      <c r="K85" s="29" t="s">
        <v>40</v>
      </c>
      <c r="L85" s="33"/>
      <c r="M85" s="219" t="str">
        <f>E22</f>
        <v>Sv. Čech</v>
      </c>
      <c r="N85" s="228"/>
      <c r="O85" s="228"/>
      <c r="P85" s="228"/>
      <c r="Q85" s="228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127" t="s">
        <v>114</v>
      </c>
      <c r="D87" s="128"/>
      <c r="E87" s="128"/>
      <c r="F87" s="128"/>
      <c r="G87" s="128"/>
      <c r="H87" s="43"/>
      <c r="I87" s="43"/>
      <c r="J87" s="43"/>
      <c r="K87" s="43"/>
      <c r="L87" s="43"/>
      <c r="M87" s="43"/>
      <c r="N87" s="127" t="s">
        <v>115</v>
      </c>
      <c r="O87" s="228"/>
      <c r="P87" s="228"/>
      <c r="Q87" s="228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1" t="s">
        <v>116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198">
        <f>N122</f>
        <v>0</v>
      </c>
      <c r="O89" s="228"/>
      <c r="P89" s="228"/>
      <c r="Q89" s="228"/>
      <c r="R89" s="34"/>
      <c r="AU89" s="18" t="s">
        <v>117</v>
      </c>
    </row>
    <row r="90" spans="2:18" s="7" customFormat="1" ht="24.75" customHeight="1">
      <c r="B90" s="112"/>
      <c r="C90" s="113"/>
      <c r="D90" s="114" t="s">
        <v>118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6">
        <f>N123</f>
        <v>0</v>
      </c>
      <c r="O90" s="237"/>
      <c r="P90" s="237"/>
      <c r="Q90" s="237"/>
      <c r="R90" s="115"/>
    </row>
    <row r="91" spans="2:18" s="8" customFormat="1" ht="19.5" customHeight="1">
      <c r="B91" s="116"/>
      <c r="C91" s="94"/>
      <c r="D91" s="117" t="s">
        <v>119</v>
      </c>
      <c r="E91" s="94"/>
      <c r="F91" s="94"/>
      <c r="G91" s="94"/>
      <c r="H91" s="94"/>
      <c r="I91" s="94"/>
      <c r="J91" s="94"/>
      <c r="K91" s="94"/>
      <c r="L91" s="94"/>
      <c r="M91" s="94"/>
      <c r="N91" s="212">
        <f>N124</f>
        <v>0</v>
      </c>
      <c r="O91" s="213"/>
      <c r="P91" s="213"/>
      <c r="Q91" s="213"/>
      <c r="R91" s="118"/>
    </row>
    <row r="92" spans="2:18" s="8" customFormat="1" ht="19.5" customHeight="1">
      <c r="B92" s="116"/>
      <c r="C92" s="94"/>
      <c r="D92" s="117" t="s">
        <v>120</v>
      </c>
      <c r="E92" s="94"/>
      <c r="F92" s="94"/>
      <c r="G92" s="94"/>
      <c r="H92" s="94"/>
      <c r="I92" s="94"/>
      <c r="J92" s="94"/>
      <c r="K92" s="94"/>
      <c r="L92" s="94"/>
      <c r="M92" s="94"/>
      <c r="N92" s="212">
        <f>N177</f>
        <v>0</v>
      </c>
      <c r="O92" s="213"/>
      <c r="P92" s="213"/>
      <c r="Q92" s="213"/>
      <c r="R92" s="118"/>
    </row>
    <row r="93" spans="2:18" s="8" customFormat="1" ht="19.5" customHeight="1">
      <c r="B93" s="116"/>
      <c r="C93" s="94"/>
      <c r="D93" s="117" t="s">
        <v>121</v>
      </c>
      <c r="E93" s="94"/>
      <c r="F93" s="94"/>
      <c r="G93" s="94"/>
      <c r="H93" s="94"/>
      <c r="I93" s="94"/>
      <c r="J93" s="94"/>
      <c r="K93" s="94"/>
      <c r="L93" s="94"/>
      <c r="M93" s="94"/>
      <c r="N93" s="212">
        <f>N190</f>
        <v>0</v>
      </c>
      <c r="O93" s="213"/>
      <c r="P93" s="213"/>
      <c r="Q93" s="213"/>
      <c r="R93" s="118"/>
    </row>
    <row r="94" spans="2:18" s="8" customFormat="1" ht="19.5" customHeight="1">
      <c r="B94" s="116"/>
      <c r="C94" s="94"/>
      <c r="D94" s="117" t="s">
        <v>122</v>
      </c>
      <c r="E94" s="94"/>
      <c r="F94" s="94"/>
      <c r="G94" s="94"/>
      <c r="H94" s="94"/>
      <c r="I94" s="94"/>
      <c r="J94" s="94"/>
      <c r="K94" s="94"/>
      <c r="L94" s="94"/>
      <c r="M94" s="94"/>
      <c r="N94" s="212">
        <f>N207</f>
        <v>0</v>
      </c>
      <c r="O94" s="213"/>
      <c r="P94" s="213"/>
      <c r="Q94" s="213"/>
      <c r="R94" s="118"/>
    </row>
    <row r="95" spans="2:18" s="8" customFormat="1" ht="19.5" customHeight="1">
      <c r="B95" s="116"/>
      <c r="C95" s="94"/>
      <c r="D95" s="117" t="s">
        <v>123</v>
      </c>
      <c r="E95" s="94"/>
      <c r="F95" s="94"/>
      <c r="G95" s="94"/>
      <c r="H95" s="94"/>
      <c r="I95" s="94"/>
      <c r="J95" s="94"/>
      <c r="K95" s="94"/>
      <c r="L95" s="94"/>
      <c r="M95" s="94"/>
      <c r="N95" s="212">
        <f>N259</f>
        <v>0</v>
      </c>
      <c r="O95" s="213"/>
      <c r="P95" s="213"/>
      <c r="Q95" s="213"/>
      <c r="R95" s="118"/>
    </row>
    <row r="96" spans="2:18" s="8" customFormat="1" ht="19.5" customHeight="1">
      <c r="B96" s="116"/>
      <c r="C96" s="94"/>
      <c r="D96" s="117" t="s">
        <v>124</v>
      </c>
      <c r="E96" s="94"/>
      <c r="F96" s="94"/>
      <c r="G96" s="94"/>
      <c r="H96" s="94"/>
      <c r="I96" s="94"/>
      <c r="J96" s="94"/>
      <c r="K96" s="94"/>
      <c r="L96" s="94"/>
      <c r="M96" s="94"/>
      <c r="N96" s="212">
        <f>N266</f>
        <v>0</v>
      </c>
      <c r="O96" s="213"/>
      <c r="P96" s="213"/>
      <c r="Q96" s="213"/>
      <c r="R96" s="118"/>
    </row>
    <row r="97" spans="2:18" s="8" customFormat="1" ht="19.5" customHeight="1">
      <c r="B97" s="116"/>
      <c r="C97" s="94"/>
      <c r="D97" s="117" t="s">
        <v>125</v>
      </c>
      <c r="E97" s="94"/>
      <c r="F97" s="94"/>
      <c r="G97" s="94"/>
      <c r="H97" s="94"/>
      <c r="I97" s="94"/>
      <c r="J97" s="94"/>
      <c r="K97" s="94"/>
      <c r="L97" s="94"/>
      <c r="M97" s="94"/>
      <c r="N97" s="212">
        <f>N290</f>
        <v>0</v>
      </c>
      <c r="O97" s="213"/>
      <c r="P97" s="213"/>
      <c r="Q97" s="213"/>
      <c r="R97" s="118"/>
    </row>
    <row r="98" spans="2:18" s="8" customFormat="1" ht="19.5" customHeight="1">
      <c r="B98" s="116"/>
      <c r="C98" s="94"/>
      <c r="D98" s="117" t="s">
        <v>126</v>
      </c>
      <c r="E98" s="94"/>
      <c r="F98" s="94"/>
      <c r="G98" s="94"/>
      <c r="H98" s="94"/>
      <c r="I98" s="94"/>
      <c r="J98" s="94"/>
      <c r="K98" s="94"/>
      <c r="L98" s="94"/>
      <c r="M98" s="94"/>
      <c r="N98" s="212">
        <f>N318</f>
        <v>0</v>
      </c>
      <c r="O98" s="213"/>
      <c r="P98" s="213"/>
      <c r="Q98" s="213"/>
      <c r="R98" s="118"/>
    </row>
    <row r="99" spans="2:18" s="7" customFormat="1" ht="24.75" customHeight="1">
      <c r="B99" s="112"/>
      <c r="C99" s="113"/>
      <c r="D99" s="114" t="s">
        <v>340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6">
        <f>N320</f>
        <v>0</v>
      </c>
      <c r="O99" s="237"/>
      <c r="P99" s="237"/>
      <c r="Q99" s="237"/>
      <c r="R99" s="115"/>
    </row>
    <row r="100" spans="2:18" s="8" customFormat="1" ht="19.5" customHeight="1">
      <c r="B100" s="116"/>
      <c r="C100" s="94"/>
      <c r="D100" s="117" t="s">
        <v>341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212">
        <f>N321</f>
        <v>0</v>
      </c>
      <c r="O100" s="213"/>
      <c r="P100" s="213"/>
      <c r="Q100" s="213"/>
      <c r="R100" s="118"/>
    </row>
    <row r="101" spans="2:18" s="1" customFormat="1" ht="21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21" s="1" customFormat="1" ht="29.25" customHeight="1">
      <c r="B102" s="32"/>
      <c r="C102" s="111" t="s">
        <v>127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38">
        <v>0</v>
      </c>
      <c r="O102" s="228"/>
      <c r="P102" s="228"/>
      <c r="Q102" s="228"/>
      <c r="R102" s="34"/>
      <c r="T102" s="119"/>
      <c r="U102" s="120" t="s">
        <v>46</v>
      </c>
    </row>
    <row r="103" spans="2:18" s="1" customFormat="1" ht="18" customHeight="1"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4"/>
    </row>
    <row r="104" spans="2:18" s="1" customFormat="1" ht="29.25" customHeight="1">
      <c r="B104" s="32"/>
      <c r="C104" s="106" t="s">
        <v>105</v>
      </c>
      <c r="D104" s="43"/>
      <c r="E104" s="43"/>
      <c r="F104" s="43"/>
      <c r="G104" s="43"/>
      <c r="H104" s="43"/>
      <c r="I104" s="43"/>
      <c r="J104" s="43"/>
      <c r="K104" s="43"/>
      <c r="L104" s="199">
        <f>ROUND(SUM(N89+N102),2)</f>
        <v>0</v>
      </c>
      <c r="M104" s="128"/>
      <c r="N104" s="128"/>
      <c r="O104" s="128"/>
      <c r="P104" s="128"/>
      <c r="Q104" s="128"/>
      <c r="R104" s="34"/>
    </row>
    <row r="105" spans="2:18" s="1" customFormat="1" ht="6.75" customHeight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</row>
    <row r="109" spans="2:18" s="1" customFormat="1" ht="6.7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0" spans="2:18" s="1" customFormat="1" ht="36.75" customHeight="1">
      <c r="B110" s="32"/>
      <c r="C110" s="217" t="s">
        <v>128</v>
      </c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34"/>
    </row>
    <row r="111" spans="2:18" s="1" customFormat="1" ht="6.7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18" s="1" customFormat="1" ht="30" customHeight="1">
      <c r="B112" s="32"/>
      <c r="C112" s="29" t="s">
        <v>15</v>
      </c>
      <c r="D112" s="33"/>
      <c r="E112" s="33"/>
      <c r="F112" s="206" t="str">
        <f>F6</f>
        <v>Šumperk, ul. Třebízského - MŠ, komunikace</v>
      </c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33"/>
      <c r="R112" s="34"/>
    </row>
    <row r="113" spans="2:18" ht="30" customHeight="1">
      <c r="B113" s="22"/>
      <c r="C113" s="29" t="s">
        <v>108</v>
      </c>
      <c r="D113" s="23"/>
      <c r="E113" s="23"/>
      <c r="F113" s="206" t="s">
        <v>109</v>
      </c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3"/>
      <c r="R113" s="24"/>
    </row>
    <row r="114" spans="2:18" s="1" customFormat="1" ht="36.75" customHeight="1">
      <c r="B114" s="32"/>
      <c r="C114" s="66" t="s">
        <v>110</v>
      </c>
      <c r="D114" s="33"/>
      <c r="E114" s="33"/>
      <c r="F114" s="201" t="str">
        <f>F8</f>
        <v>SO 102 - Komunikace v areálu MŠ</v>
      </c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9" t="s">
        <v>21</v>
      </c>
      <c r="D116" s="33"/>
      <c r="E116" s="33"/>
      <c r="F116" s="27" t="str">
        <f>F10</f>
        <v>Šumperk</v>
      </c>
      <c r="G116" s="33"/>
      <c r="H116" s="33"/>
      <c r="I116" s="33"/>
      <c r="J116" s="33"/>
      <c r="K116" s="29" t="s">
        <v>23</v>
      </c>
      <c r="L116" s="33"/>
      <c r="M116" s="207" t="str">
        <f>IF(O10="","",O10)</f>
        <v>18.8.2016</v>
      </c>
      <c r="N116" s="228"/>
      <c r="O116" s="228"/>
      <c r="P116" s="228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5">
      <c r="B118" s="32"/>
      <c r="C118" s="29" t="s">
        <v>27</v>
      </c>
      <c r="D118" s="33"/>
      <c r="E118" s="33"/>
      <c r="F118" s="27" t="str">
        <f>E13</f>
        <v>Město Šumperk, nám. Míru 1, Šumperk</v>
      </c>
      <c r="G118" s="33"/>
      <c r="H118" s="33"/>
      <c r="I118" s="33"/>
      <c r="J118" s="33"/>
      <c r="K118" s="29" t="s">
        <v>35</v>
      </c>
      <c r="L118" s="33"/>
      <c r="M118" s="219" t="str">
        <f>E19</f>
        <v>Cekr CZ s.r.o., Mazalova 57/2, Šumperk</v>
      </c>
      <c r="N118" s="228"/>
      <c r="O118" s="228"/>
      <c r="P118" s="228"/>
      <c r="Q118" s="228"/>
      <c r="R118" s="34"/>
    </row>
    <row r="119" spans="2:18" s="1" customFormat="1" ht="14.25" customHeight="1">
      <c r="B119" s="32"/>
      <c r="C119" s="29" t="s">
        <v>33</v>
      </c>
      <c r="D119" s="33"/>
      <c r="E119" s="33"/>
      <c r="F119" s="27" t="str">
        <f>IF(E16="","",E16)</f>
        <v> </v>
      </c>
      <c r="G119" s="33"/>
      <c r="H119" s="33"/>
      <c r="I119" s="33"/>
      <c r="J119" s="33"/>
      <c r="K119" s="29" t="s">
        <v>40</v>
      </c>
      <c r="L119" s="33"/>
      <c r="M119" s="219" t="str">
        <f>E22</f>
        <v>Sv. Čech</v>
      </c>
      <c r="N119" s="228"/>
      <c r="O119" s="228"/>
      <c r="P119" s="228"/>
      <c r="Q119" s="228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9" customFormat="1" ht="29.25" customHeight="1">
      <c r="B121" s="121"/>
      <c r="C121" s="122" t="s">
        <v>129</v>
      </c>
      <c r="D121" s="123" t="s">
        <v>130</v>
      </c>
      <c r="E121" s="123" t="s">
        <v>64</v>
      </c>
      <c r="F121" s="239" t="s">
        <v>131</v>
      </c>
      <c r="G121" s="240"/>
      <c r="H121" s="240"/>
      <c r="I121" s="240"/>
      <c r="J121" s="123" t="s">
        <v>132</v>
      </c>
      <c r="K121" s="123" t="s">
        <v>133</v>
      </c>
      <c r="L121" s="241" t="s">
        <v>134</v>
      </c>
      <c r="M121" s="240"/>
      <c r="N121" s="239" t="s">
        <v>115</v>
      </c>
      <c r="O121" s="240"/>
      <c r="P121" s="240"/>
      <c r="Q121" s="242"/>
      <c r="R121" s="124"/>
      <c r="T121" s="72" t="s">
        <v>135</v>
      </c>
      <c r="U121" s="73" t="s">
        <v>46</v>
      </c>
      <c r="V121" s="73" t="s">
        <v>136</v>
      </c>
      <c r="W121" s="73" t="s">
        <v>137</v>
      </c>
      <c r="X121" s="73" t="s">
        <v>138</v>
      </c>
      <c r="Y121" s="73" t="s">
        <v>139</v>
      </c>
      <c r="Z121" s="73" t="s">
        <v>140</v>
      </c>
      <c r="AA121" s="74" t="s">
        <v>141</v>
      </c>
    </row>
    <row r="122" spans="2:63" s="1" customFormat="1" ht="29.25" customHeight="1">
      <c r="B122" s="32"/>
      <c r="C122" s="76" t="s">
        <v>112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60">
        <f>BK122</f>
        <v>0</v>
      </c>
      <c r="O122" s="261"/>
      <c r="P122" s="261"/>
      <c r="Q122" s="261"/>
      <c r="R122" s="34"/>
      <c r="T122" s="75"/>
      <c r="U122" s="48"/>
      <c r="V122" s="48"/>
      <c r="W122" s="125">
        <f>W123+W320</f>
        <v>332.422733</v>
      </c>
      <c r="X122" s="48"/>
      <c r="Y122" s="125">
        <f>Y123+Y320</f>
        <v>92.67153950000001</v>
      </c>
      <c r="Z122" s="48"/>
      <c r="AA122" s="129">
        <f>AA123+AA320</f>
        <v>23.14</v>
      </c>
      <c r="AT122" s="18" t="s">
        <v>81</v>
      </c>
      <c r="AU122" s="18" t="s">
        <v>117</v>
      </c>
      <c r="BK122" s="130">
        <f>BK123+BK320</f>
        <v>0</v>
      </c>
    </row>
    <row r="123" spans="2:63" s="10" customFormat="1" ht="36.75" customHeight="1">
      <c r="B123" s="131"/>
      <c r="C123" s="132"/>
      <c r="D123" s="133" t="s">
        <v>118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262">
        <f>BK123</f>
        <v>0</v>
      </c>
      <c r="O123" s="236"/>
      <c r="P123" s="236"/>
      <c r="Q123" s="236"/>
      <c r="R123" s="134"/>
      <c r="T123" s="135"/>
      <c r="U123" s="132"/>
      <c r="V123" s="132"/>
      <c r="W123" s="136">
        <f>W124+W177+W190+W207+W259+W266+W290+W318</f>
        <v>331.526831</v>
      </c>
      <c r="X123" s="132"/>
      <c r="Y123" s="136">
        <f>Y124+Y177+Y190+Y207+Y259+Y266+Y290+Y318</f>
        <v>92.66582450000001</v>
      </c>
      <c r="Z123" s="132"/>
      <c r="AA123" s="137">
        <f>AA124+AA177+AA190+AA207+AA259+AA266+AA290+AA318</f>
        <v>23.14</v>
      </c>
      <c r="AR123" s="138" t="s">
        <v>20</v>
      </c>
      <c r="AT123" s="139" t="s">
        <v>81</v>
      </c>
      <c r="AU123" s="139" t="s">
        <v>82</v>
      </c>
      <c r="AY123" s="138" t="s">
        <v>142</v>
      </c>
      <c r="BK123" s="140">
        <f>BK124+BK177+BK190+BK207+BK259+BK266+BK290+BK318</f>
        <v>0</v>
      </c>
    </row>
    <row r="124" spans="2:63" s="10" customFormat="1" ht="19.5" customHeight="1">
      <c r="B124" s="131"/>
      <c r="C124" s="132"/>
      <c r="D124" s="141" t="s">
        <v>119</v>
      </c>
      <c r="E124" s="141"/>
      <c r="F124" s="141"/>
      <c r="G124" s="141"/>
      <c r="H124" s="141"/>
      <c r="I124" s="141"/>
      <c r="J124" s="141"/>
      <c r="K124" s="141"/>
      <c r="L124" s="141"/>
      <c r="M124" s="141"/>
      <c r="N124" s="257">
        <f>BK124</f>
        <v>0</v>
      </c>
      <c r="O124" s="258"/>
      <c r="P124" s="258"/>
      <c r="Q124" s="258"/>
      <c r="R124" s="134"/>
      <c r="T124" s="135"/>
      <c r="U124" s="132"/>
      <c r="V124" s="132"/>
      <c r="W124" s="136">
        <f>SUM(W125:W176)</f>
        <v>124.64586899999999</v>
      </c>
      <c r="X124" s="132"/>
      <c r="Y124" s="136">
        <f>SUM(Y125:Y176)</f>
        <v>0</v>
      </c>
      <c r="Z124" s="132"/>
      <c r="AA124" s="137">
        <f>SUM(AA125:AA176)</f>
        <v>23.14</v>
      </c>
      <c r="AR124" s="138" t="s">
        <v>20</v>
      </c>
      <c r="AT124" s="139" t="s">
        <v>81</v>
      </c>
      <c r="AU124" s="139" t="s">
        <v>20</v>
      </c>
      <c r="AY124" s="138" t="s">
        <v>142</v>
      </c>
      <c r="BK124" s="140">
        <f>SUM(BK125:BK176)</f>
        <v>0</v>
      </c>
    </row>
    <row r="125" spans="2:65" s="1" customFormat="1" ht="28.5" customHeight="1">
      <c r="B125" s="142"/>
      <c r="C125" s="143" t="s">
        <v>20</v>
      </c>
      <c r="D125" s="143" t="s">
        <v>143</v>
      </c>
      <c r="E125" s="144" t="s">
        <v>342</v>
      </c>
      <c r="F125" s="243" t="s">
        <v>343</v>
      </c>
      <c r="G125" s="244"/>
      <c r="H125" s="244"/>
      <c r="I125" s="244"/>
      <c r="J125" s="145" t="s">
        <v>146</v>
      </c>
      <c r="K125" s="146">
        <v>9</v>
      </c>
      <c r="L125" s="245"/>
      <c r="M125" s="244"/>
      <c r="N125" s="245">
        <f>ROUND(L125*K125,2)</f>
        <v>0</v>
      </c>
      <c r="O125" s="244"/>
      <c r="P125" s="244"/>
      <c r="Q125" s="244"/>
      <c r="R125" s="147"/>
      <c r="T125" s="148" t="s">
        <v>3</v>
      </c>
      <c r="U125" s="41" t="s">
        <v>47</v>
      </c>
      <c r="V125" s="149">
        <v>0.169</v>
      </c>
      <c r="W125" s="149">
        <f>V125*K125</f>
        <v>1.5210000000000001</v>
      </c>
      <c r="X125" s="149">
        <v>0</v>
      </c>
      <c r="Y125" s="149">
        <f>X125*K125</f>
        <v>0</v>
      </c>
      <c r="Z125" s="149">
        <v>0.235</v>
      </c>
      <c r="AA125" s="150">
        <f>Z125*K125</f>
        <v>2.1149999999999998</v>
      </c>
      <c r="AR125" s="18" t="s">
        <v>147</v>
      </c>
      <c r="AT125" s="18" t="s">
        <v>143</v>
      </c>
      <c r="AU125" s="18" t="s">
        <v>91</v>
      </c>
      <c r="AY125" s="18" t="s">
        <v>142</v>
      </c>
      <c r="BE125" s="151">
        <f>IF(U125="základní",N125,0)</f>
        <v>0</v>
      </c>
      <c r="BF125" s="151">
        <f>IF(U125="snížená",N125,0)</f>
        <v>0</v>
      </c>
      <c r="BG125" s="151">
        <f>IF(U125="zákl. přenesená",N125,0)</f>
        <v>0</v>
      </c>
      <c r="BH125" s="151">
        <f>IF(U125="sníž. přenesená",N125,0)</f>
        <v>0</v>
      </c>
      <c r="BI125" s="151">
        <f>IF(U125="nulová",N125,0)</f>
        <v>0</v>
      </c>
      <c r="BJ125" s="18" t="s">
        <v>20</v>
      </c>
      <c r="BK125" s="151">
        <f>ROUND(L125*K125,2)</f>
        <v>0</v>
      </c>
      <c r="BL125" s="18" t="s">
        <v>147</v>
      </c>
      <c r="BM125" s="18" t="s">
        <v>344</v>
      </c>
    </row>
    <row r="126" spans="2:51" s="11" customFormat="1" ht="20.25" customHeight="1">
      <c r="B126" s="152"/>
      <c r="C126" s="153"/>
      <c r="D126" s="153"/>
      <c r="E126" s="154" t="s">
        <v>3</v>
      </c>
      <c r="F126" s="246" t="s">
        <v>345</v>
      </c>
      <c r="G126" s="247"/>
      <c r="H126" s="247"/>
      <c r="I126" s="247"/>
      <c r="J126" s="153"/>
      <c r="K126" s="154" t="s">
        <v>3</v>
      </c>
      <c r="L126" s="153"/>
      <c r="M126" s="153"/>
      <c r="N126" s="153"/>
      <c r="O126" s="153"/>
      <c r="P126" s="153"/>
      <c r="Q126" s="153"/>
      <c r="R126" s="155"/>
      <c r="T126" s="156"/>
      <c r="U126" s="153"/>
      <c r="V126" s="153"/>
      <c r="W126" s="153"/>
      <c r="X126" s="153"/>
      <c r="Y126" s="153"/>
      <c r="Z126" s="153"/>
      <c r="AA126" s="157"/>
      <c r="AT126" s="158" t="s">
        <v>150</v>
      </c>
      <c r="AU126" s="158" t="s">
        <v>91</v>
      </c>
      <c r="AV126" s="11" t="s">
        <v>20</v>
      </c>
      <c r="AW126" s="11" t="s">
        <v>39</v>
      </c>
      <c r="AX126" s="11" t="s">
        <v>82</v>
      </c>
      <c r="AY126" s="158" t="s">
        <v>142</v>
      </c>
    </row>
    <row r="127" spans="2:51" s="12" customFormat="1" ht="20.25" customHeight="1">
      <c r="B127" s="159"/>
      <c r="C127" s="161"/>
      <c r="D127" s="161"/>
      <c r="E127" s="162" t="s">
        <v>3</v>
      </c>
      <c r="F127" s="248" t="s">
        <v>194</v>
      </c>
      <c r="G127" s="249"/>
      <c r="H127" s="249"/>
      <c r="I127" s="249"/>
      <c r="J127" s="161"/>
      <c r="K127" s="163">
        <v>9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150</v>
      </c>
      <c r="AU127" s="167" t="s">
        <v>91</v>
      </c>
      <c r="AV127" s="12" t="s">
        <v>91</v>
      </c>
      <c r="AW127" s="12" t="s">
        <v>39</v>
      </c>
      <c r="AX127" s="12" t="s">
        <v>20</v>
      </c>
      <c r="AY127" s="167" t="s">
        <v>142</v>
      </c>
    </row>
    <row r="128" spans="2:65" s="1" customFormat="1" ht="28.5" customHeight="1">
      <c r="B128" s="142"/>
      <c r="C128" s="143" t="s">
        <v>91</v>
      </c>
      <c r="D128" s="143" t="s">
        <v>143</v>
      </c>
      <c r="E128" s="144" t="s">
        <v>346</v>
      </c>
      <c r="F128" s="243" t="s">
        <v>347</v>
      </c>
      <c r="G128" s="244"/>
      <c r="H128" s="244"/>
      <c r="I128" s="244"/>
      <c r="J128" s="145" t="s">
        <v>146</v>
      </c>
      <c r="K128" s="146">
        <v>9</v>
      </c>
      <c r="L128" s="245"/>
      <c r="M128" s="244"/>
      <c r="N128" s="245">
        <f>ROUND(L128*K128,2)</f>
        <v>0</v>
      </c>
      <c r="O128" s="244"/>
      <c r="P128" s="244"/>
      <c r="Q128" s="244"/>
      <c r="R128" s="147"/>
      <c r="T128" s="148" t="s">
        <v>3</v>
      </c>
      <c r="U128" s="41" t="s">
        <v>47</v>
      </c>
      <c r="V128" s="149">
        <v>1.158</v>
      </c>
      <c r="W128" s="149">
        <f>V128*K128</f>
        <v>10.421999999999999</v>
      </c>
      <c r="X128" s="149">
        <v>0</v>
      </c>
      <c r="Y128" s="149">
        <f>X128*K128</f>
        <v>0</v>
      </c>
      <c r="Z128" s="149">
        <v>0.4</v>
      </c>
      <c r="AA128" s="150">
        <f>Z128*K128</f>
        <v>3.6</v>
      </c>
      <c r="AR128" s="18" t="s">
        <v>147</v>
      </c>
      <c r="AT128" s="18" t="s">
        <v>143</v>
      </c>
      <c r="AU128" s="18" t="s">
        <v>91</v>
      </c>
      <c r="AY128" s="18" t="s">
        <v>142</v>
      </c>
      <c r="BE128" s="151">
        <f>IF(U128="základní",N128,0)</f>
        <v>0</v>
      </c>
      <c r="BF128" s="151">
        <f>IF(U128="snížená",N128,0)</f>
        <v>0</v>
      </c>
      <c r="BG128" s="151">
        <f>IF(U128="zákl. přenesená",N128,0)</f>
        <v>0</v>
      </c>
      <c r="BH128" s="151">
        <f>IF(U128="sníž. přenesená",N128,0)</f>
        <v>0</v>
      </c>
      <c r="BI128" s="151">
        <f>IF(U128="nulová",N128,0)</f>
        <v>0</v>
      </c>
      <c r="BJ128" s="18" t="s">
        <v>20</v>
      </c>
      <c r="BK128" s="151">
        <f>ROUND(L128*K128,2)</f>
        <v>0</v>
      </c>
      <c r="BL128" s="18" t="s">
        <v>147</v>
      </c>
      <c r="BM128" s="18" t="s">
        <v>348</v>
      </c>
    </row>
    <row r="129" spans="2:51" s="11" customFormat="1" ht="20.25" customHeight="1">
      <c r="B129" s="152"/>
      <c r="C129" s="153"/>
      <c r="D129" s="153"/>
      <c r="E129" s="154" t="s">
        <v>3</v>
      </c>
      <c r="F129" s="246" t="s">
        <v>345</v>
      </c>
      <c r="G129" s="247"/>
      <c r="H129" s="247"/>
      <c r="I129" s="247"/>
      <c r="J129" s="153"/>
      <c r="K129" s="154" t="s">
        <v>3</v>
      </c>
      <c r="L129" s="153"/>
      <c r="M129" s="153"/>
      <c r="N129" s="153"/>
      <c r="O129" s="153"/>
      <c r="P129" s="153"/>
      <c r="Q129" s="153"/>
      <c r="R129" s="155"/>
      <c r="T129" s="156"/>
      <c r="U129" s="153"/>
      <c r="V129" s="153"/>
      <c r="W129" s="153"/>
      <c r="X129" s="153"/>
      <c r="Y129" s="153"/>
      <c r="Z129" s="153"/>
      <c r="AA129" s="157"/>
      <c r="AT129" s="158" t="s">
        <v>150</v>
      </c>
      <c r="AU129" s="158" t="s">
        <v>91</v>
      </c>
      <c r="AV129" s="11" t="s">
        <v>20</v>
      </c>
      <c r="AW129" s="11" t="s">
        <v>39</v>
      </c>
      <c r="AX129" s="11" t="s">
        <v>82</v>
      </c>
      <c r="AY129" s="158" t="s">
        <v>142</v>
      </c>
    </row>
    <row r="130" spans="2:51" s="12" customFormat="1" ht="20.25" customHeight="1">
      <c r="B130" s="159"/>
      <c r="C130" s="161"/>
      <c r="D130" s="161"/>
      <c r="E130" s="162" t="s">
        <v>3</v>
      </c>
      <c r="F130" s="248" t="s">
        <v>194</v>
      </c>
      <c r="G130" s="249"/>
      <c r="H130" s="249"/>
      <c r="I130" s="249"/>
      <c r="J130" s="161"/>
      <c r="K130" s="163">
        <v>9</v>
      </c>
      <c r="L130" s="161"/>
      <c r="M130" s="161"/>
      <c r="N130" s="161"/>
      <c r="O130" s="161"/>
      <c r="P130" s="161"/>
      <c r="Q130" s="161"/>
      <c r="R130" s="164"/>
      <c r="T130" s="165"/>
      <c r="U130" s="161"/>
      <c r="V130" s="161"/>
      <c r="W130" s="161"/>
      <c r="X130" s="161"/>
      <c r="Y130" s="161"/>
      <c r="Z130" s="161"/>
      <c r="AA130" s="166"/>
      <c r="AT130" s="167" t="s">
        <v>150</v>
      </c>
      <c r="AU130" s="167" t="s">
        <v>91</v>
      </c>
      <c r="AV130" s="12" t="s">
        <v>91</v>
      </c>
      <c r="AW130" s="12" t="s">
        <v>39</v>
      </c>
      <c r="AX130" s="12" t="s">
        <v>82</v>
      </c>
      <c r="AY130" s="167" t="s">
        <v>142</v>
      </c>
    </row>
    <row r="131" spans="2:51" s="13" customFormat="1" ht="20.25" customHeight="1">
      <c r="B131" s="168"/>
      <c r="C131" s="169"/>
      <c r="D131" s="169"/>
      <c r="E131" s="170" t="s">
        <v>3</v>
      </c>
      <c r="F131" s="250" t="s">
        <v>151</v>
      </c>
      <c r="G131" s="251"/>
      <c r="H131" s="251"/>
      <c r="I131" s="251"/>
      <c r="J131" s="169"/>
      <c r="K131" s="171">
        <v>9</v>
      </c>
      <c r="L131" s="169"/>
      <c r="M131" s="169"/>
      <c r="N131" s="169"/>
      <c r="O131" s="169"/>
      <c r="P131" s="169"/>
      <c r="Q131" s="169"/>
      <c r="R131" s="172"/>
      <c r="T131" s="173"/>
      <c r="U131" s="169"/>
      <c r="V131" s="169"/>
      <c r="W131" s="169"/>
      <c r="X131" s="169"/>
      <c r="Y131" s="169"/>
      <c r="Z131" s="169"/>
      <c r="AA131" s="174"/>
      <c r="AT131" s="175" t="s">
        <v>150</v>
      </c>
      <c r="AU131" s="175" t="s">
        <v>91</v>
      </c>
      <c r="AV131" s="13" t="s">
        <v>147</v>
      </c>
      <c r="AW131" s="13" t="s">
        <v>39</v>
      </c>
      <c r="AX131" s="13" t="s">
        <v>20</v>
      </c>
      <c r="AY131" s="175" t="s">
        <v>142</v>
      </c>
    </row>
    <row r="132" spans="2:65" s="1" customFormat="1" ht="20.25" customHeight="1">
      <c r="B132" s="142"/>
      <c r="C132" s="143" t="s">
        <v>157</v>
      </c>
      <c r="D132" s="143" t="s">
        <v>143</v>
      </c>
      <c r="E132" s="144" t="s">
        <v>158</v>
      </c>
      <c r="F132" s="243" t="s">
        <v>159</v>
      </c>
      <c r="G132" s="244"/>
      <c r="H132" s="244"/>
      <c r="I132" s="244"/>
      <c r="J132" s="145" t="s">
        <v>160</v>
      </c>
      <c r="K132" s="146">
        <v>85</v>
      </c>
      <c r="L132" s="245"/>
      <c r="M132" s="244"/>
      <c r="N132" s="245">
        <f>ROUND(L132*K132,2)</f>
        <v>0</v>
      </c>
      <c r="O132" s="244"/>
      <c r="P132" s="244"/>
      <c r="Q132" s="244"/>
      <c r="R132" s="147"/>
      <c r="T132" s="148" t="s">
        <v>3</v>
      </c>
      <c r="U132" s="41" t="s">
        <v>47</v>
      </c>
      <c r="V132" s="149">
        <v>0.133</v>
      </c>
      <c r="W132" s="149">
        <f>V132*K132</f>
        <v>11.305</v>
      </c>
      <c r="X132" s="149">
        <v>0</v>
      </c>
      <c r="Y132" s="149">
        <f>X132*K132</f>
        <v>0</v>
      </c>
      <c r="Z132" s="149">
        <v>0.205</v>
      </c>
      <c r="AA132" s="150">
        <f>Z132*K132</f>
        <v>17.425</v>
      </c>
      <c r="AR132" s="18" t="s">
        <v>147</v>
      </c>
      <c r="AT132" s="18" t="s">
        <v>143</v>
      </c>
      <c r="AU132" s="18" t="s">
        <v>91</v>
      </c>
      <c r="AY132" s="18" t="s">
        <v>142</v>
      </c>
      <c r="BE132" s="151">
        <f>IF(U132="základní",N132,0)</f>
        <v>0</v>
      </c>
      <c r="BF132" s="151">
        <f>IF(U132="snížená",N132,0)</f>
        <v>0</v>
      </c>
      <c r="BG132" s="151">
        <f>IF(U132="zákl. přenesená",N132,0)</f>
        <v>0</v>
      </c>
      <c r="BH132" s="151">
        <f>IF(U132="sníž. přenesená",N132,0)</f>
        <v>0</v>
      </c>
      <c r="BI132" s="151">
        <f>IF(U132="nulová",N132,0)</f>
        <v>0</v>
      </c>
      <c r="BJ132" s="18" t="s">
        <v>20</v>
      </c>
      <c r="BK132" s="151">
        <f>ROUND(L132*K132,2)</f>
        <v>0</v>
      </c>
      <c r="BL132" s="18" t="s">
        <v>147</v>
      </c>
      <c r="BM132" s="18" t="s">
        <v>349</v>
      </c>
    </row>
    <row r="133" spans="2:51" s="11" customFormat="1" ht="20.25" customHeight="1">
      <c r="B133" s="152"/>
      <c r="C133" s="153"/>
      <c r="D133" s="153"/>
      <c r="E133" s="154" t="s">
        <v>3</v>
      </c>
      <c r="F133" s="246" t="s">
        <v>162</v>
      </c>
      <c r="G133" s="247"/>
      <c r="H133" s="247"/>
      <c r="I133" s="247"/>
      <c r="J133" s="153"/>
      <c r="K133" s="154" t="s">
        <v>3</v>
      </c>
      <c r="L133" s="153"/>
      <c r="M133" s="153"/>
      <c r="N133" s="153"/>
      <c r="O133" s="153"/>
      <c r="P133" s="153"/>
      <c r="Q133" s="153"/>
      <c r="R133" s="155"/>
      <c r="T133" s="156"/>
      <c r="U133" s="153"/>
      <c r="V133" s="153"/>
      <c r="W133" s="153"/>
      <c r="X133" s="153"/>
      <c r="Y133" s="153"/>
      <c r="Z133" s="153"/>
      <c r="AA133" s="157"/>
      <c r="AT133" s="158" t="s">
        <v>150</v>
      </c>
      <c r="AU133" s="158" t="s">
        <v>91</v>
      </c>
      <c r="AV133" s="11" t="s">
        <v>20</v>
      </c>
      <c r="AW133" s="11" t="s">
        <v>39</v>
      </c>
      <c r="AX133" s="11" t="s">
        <v>82</v>
      </c>
      <c r="AY133" s="158" t="s">
        <v>142</v>
      </c>
    </row>
    <row r="134" spans="2:51" s="12" customFormat="1" ht="20.25" customHeight="1">
      <c r="B134" s="159"/>
      <c r="C134" s="161"/>
      <c r="D134" s="161"/>
      <c r="E134" s="162" t="s">
        <v>3</v>
      </c>
      <c r="F134" s="248" t="s">
        <v>350</v>
      </c>
      <c r="G134" s="249"/>
      <c r="H134" s="249"/>
      <c r="I134" s="249"/>
      <c r="J134" s="161"/>
      <c r="K134" s="163">
        <v>85</v>
      </c>
      <c r="L134" s="161"/>
      <c r="M134" s="161"/>
      <c r="N134" s="161"/>
      <c r="O134" s="161"/>
      <c r="P134" s="161"/>
      <c r="Q134" s="161"/>
      <c r="R134" s="164"/>
      <c r="T134" s="165"/>
      <c r="U134" s="161"/>
      <c r="V134" s="161"/>
      <c r="W134" s="161"/>
      <c r="X134" s="161"/>
      <c r="Y134" s="161"/>
      <c r="Z134" s="161"/>
      <c r="AA134" s="166"/>
      <c r="AT134" s="167" t="s">
        <v>150</v>
      </c>
      <c r="AU134" s="167" t="s">
        <v>91</v>
      </c>
      <c r="AV134" s="12" t="s">
        <v>91</v>
      </c>
      <c r="AW134" s="12" t="s">
        <v>39</v>
      </c>
      <c r="AX134" s="12" t="s">
        <v>82</v>
      </c>
      <c r="AY134" s="167" t="s">
        <v>142</v>
      </c>
    </row>
    <row r="135" spans="2:51" s="13" customFormat="1" ht="20.25" customHeight="1">
      <c r="B135" s="168"/>
      <c r="C135" s="169"/>
      <c r="D135" s="169"/>
      <c r="E135" s="170" t="s">
        <v>3</v>
      </c>
      <c r="F135" s="250" t="s">
        <v>151</v>
      </c>
      <c r="G135" s="251"/>
      <c r="H135" s="251"/>
      <c r="I135" s="251"/>
      <c r="J135" s="169"/>
      <c r="K135" s="171">
        <v>85</v>
      </c>
      <c r="L135" s="169"/>
      <c r="M135" s="169"/>
      <c r="N135" s="169"/>
      <c r="O135" s="169"/>
      <c r="P135" s="169"/>
      <c r="Q135" s="169"/>
      <c r="R135" s="172"/>
      <c r="T135" s="173"/>
      <c r="U135" s="169"/>
      <c r="V135" s="169"/>
      <c r="W135" s="169"/>
      <c r="X135" s="169"/>
      <c r="Y135" s="169"/>
      <c r="Z135" s="169"/>
      <c r="AA135" s="174"/>
      <c r="AT135" s="175" t="s">
        <v>150</v>
      </c>
      <c r="AU135" s="175" t="s">
        <v>91</v>
      </c>
      <c r="AV135" s="13" t="s">
        <v>147</v>
      </c>
      <c r="AW135" s="13" t="s">
        <v>39</v>
      </c>
      <c r="AX135" s="13" t="s">
        <v>20</v>
      </c>
      <c r="AY135" s="175" t="s">
        <v>142</v>
      </c>
    </row>
    <row r="136" spans="2:65" s="1" customFormat="1" ht="28.5" customHeight="1">
      <c r="B136" s="142"/>
      <c r="C136" s="143" t="s">
        <v>147</v>
      </c>
      <c r="D136" s="143" t="s">
        <v>143</v>
      </c>
      <c r="E136" s="144" t="s">
        <v>351</v>
      </c>
      <c r="F136" s="243" t="s">
        <v>352</v>
      </c>
      <c r="G136" s="244"/>
      <c r="H136" s="244"/>
      <c r="I136" s="244"/>
      <c r="J136" s="145" t="s">
        <v>166</v>
      </c>
      <c r="K136" s="146">
        <v>11.55</v>
      </c>
      <c r="L136" s="245"/>
      <c r="M136" s="244"/>
      <c r="N136" s="245">
        <f>ROUND(L136*K136,2)</f>
        <v>0</v>
      </c>
      <c r="O136" s="244"/>
      <c r="P136" s="244"/>
      <c r="Q136" s="244"/>
      <c r="R136" s="147"/>
      <c r="T136" s="148" t="s">
        <v>3</v>
      </c>
      <c r="U136" s="41" t="s">
        <v>47</v>
      </c>
      <c r="V136" s="149">
        <v>0.013</v>
      </c>
      <c r="W136" s="149">
        <f>V136*K136</f>
        <v>0.15015</v>
      </c>
      <c r="X136" s="149">
        <v>0</v>
      </c>
      <c r="Y136" s="149">
        <f>X136*K136</f>
        <v>0</v>
      </c>
      <c r="Z136" s="149">
        <v>0</v>
      </c>
      <c r="AA136" s="150">
        <f>Z136*K136</f>
        <v>0</v>
      </c>
      <c r="AR136" s="18" t="s">
        <v>147</v>
      </c>
      <c r="AT136" s="18" t="s">
        <v>143</v>
      </c>
      <c r="AU136" s="18" t="s">
        <v>91</v>
      </c>
      <c r="AY136" s="18" t="s">
        <v>142</v>
      </c>
      <c r="BE136" s="151">
        <f>IF(U136="základní",N136,0)</f>
        <v>0</v>
      </c>
      <c r="BF136" s="151">
        <f>IF(U136="snížená",N136,0)</f>
        <v>0</v>
      </c>
      <c r="BG136" s="151">
        <f>IF(U136="zákl. přenesená",N136,0)</f>
        <v>0</v>
      </c>
      <c r="BH136" s="151">
        <f>IF(U136="sníž. přenesená",N136,0)</f>
        <v>0</v>
      </c>
      <c r="BI136" s="151">
        <f>IF(U136="nulová",N136,0)</f>
        <v>0</v>
      </c>
      <c r="BJ136" s="18" t="s">
        <v>20</v>
      </c>
      <c r="BK136" s="151">
        <f>ROUND(L136*K136,2)</f>
        <v>0</v>
      </c>
      <c r="BL136" s="18" t="s">
        <v>147</v>
      </c>
      <c r="BM136" s="18" t="s">
        <v>353</v>
      </c>
    </row>
    <row r="137" spans="2:51" s="11" customFormat="1" ht="20.25" customHeight="1">
      <c r="B137" s="152"/>
      <c r="C137" s="153"/>
      <c r="D137" s="153"/>
      <c r="E137" s="154" t="s">
        <v>3</v>
      </c>
      <c r="F137" s="246" t="s">
        <v>354</v>
      </c>
      <c r="G137" s="247"/>
      <c r="H137" s="247"/>
      <c r="I137" s="247"/>
      <c r="J137" s="153"/>
      <c r="K137" s="154" t="s">
        <v>3</v>
      </c>
      <c r="L137" s="153"/>
      <c r="M137" s="153"/>
      <c r="N137" s="153"/>
      <c r="O137" s="153"/>
      <c r="P137" s="153"/>
      <c r="Q137" s="153"/>
      <c r="R137" s="155"/>
      <c r="T137" s="156"/>
      <c r="U137" s="153"/>
      <c r="V137" s="153"/>
      <c r="W137" s="153"/>
      <c r="X137" s="153"/>
      <c r="Y137" s="153"/>
      <c r="Z137" s="153"/>
      <c r="AA137" s="157"/>
      <c r="AT137" s="158" t="s">
        <v>150</v>
      </c>
      <c r="AU137" s="158" t="s">
        <v>91</v>
      </c>
      <c r="AV137" s="11" t="s">
        <v>20</v>
      </c>
      <c r="AW137" s="11" t="s">
        <v>39</v>
      </c>
      <c r="AX137" s="11" t="s">
        <v>82</v>
      </c>
      <c r="AY137" s="158" t="s">
        <v>142</v>
      </c>
    </row>
    <row r="138" spans="2:51" s="12" customFormat="1" ht="20.25" customHeight="1">
      <c r="B138" s="159"/>
      <c r="C138" s="161"/>
      <c r="D138" s="161"/>
      <c r="E138" s="162" t="s">
        <v>3</v>
      </c>
      <c r="F138" s="248" t="s">
        <v>355</v>
      </c>
      <c r="G138" s="249"/>
      <c r="H138" s="249"/>
      <c r="I138" s="249"/>
      <c r="J138" s="161"/>
      <c r="K138" s="163">
        <v>11.55</v>
      </c>
      <c r="L138" s="161"/>
      <c r="M138" s="161"/>
      <c r="N138" s="161"/>
      <c r="O138" s="161"/>
      <c r="P138" s="161"/>
      <c r="Q138" s="161"/>
      <c r="R138" s="164"/>
      <c r="T138" s="165"/>
      <c r="U138" s="161"/>
      <c r="V138" s="161"/>
      <c r="W138" s="161"/>
      <c r="X138" s="161"/>
      <c r="Y138" s="161"/>
      <c r="Z138" s="161"/>
      <c r="AA138" s="166"/>
      <c r="AT138" s="167" t="s">
        <v>150</v>
      </c>
      <c r="AU138" s="167" t="s">
        <v>91</v>
      </c>
      <c r="AV138" s="12" t="s">
        <v>91</v>
      </c>
      <c r="AW138" s="12" t="s">
        <v>39</v>
      </c>
      <c r="AX138" s="12" t="s">
        <v>82</v>
      </c>
      <c r="AY138" s="167" t="s">
        <v>142</v>
      </c>
    </row>
    <row r="139" spans="2:51" s="13" customFormat="1" ht="20.25" customHeight="1">
      <c r="B139" s="168"/>
      <c r="C139" s="169"/>
      <c r="D139" s="169"/>
      <c r="E139" s="170" t="s">
        <v>3</v>
      </c>
      <c r="F139" s="250" t="s">
        <v>151</v>
      </c>
      <c r="G139" s="251"/>
      <c r="H139" s="251"/>
      <c r="I139" s="251"/>
      <c r="J139" s="169"/>
      <c r="K139" s="171">
        <v>11.55</v>
      </c>
      <c r="L139" s="169"/>
      <c r="M139" s="169"/>
      <c r="N139" s="169"/>
      <c r="O139" s="169"/>
      <c r="P139" s="169"/>
      <c r="Q139" s="169"/>
      <c r="R139" s="172"/>
      <c r="T139" s="173"/>
      <c r="U139" s="169"/>
      <c r="V139" s="169"/>
      <c r="W139" s="169"/>
      <c r="X139" s="169"/>
      <c r="Y139" s="169"/>
      <c r="Z139" s="169"/>
      <c r="AA139" s="174"/>
      <c r="AT139" s="175" t="s">
        <v>150</v>
      </c>
      <c r="AU139" s="175" t="s">
        <v>91</v>
      </c>
      <c r="AV139" s="13" t="s">
        <v>147</v>
      </c>
      <c r="AW139" s="13" t="s">
        <v>39</v>
      </c>
      <c r="AX139" s="13" t="s">
        <v>20</v>
      </c>
      <c r="AY139" s="175" t="s">
        <v>142</v>
      </c>
    </row>
    <row r="140" spans="2:65" s="1" customFormat="1" ht="28.5" customHeight="1">
      <c r="B140" s="142"/>
      <c r="C140" s="143" t="s">
        <v>170</v>
      </c>
      <c r="D140" s="143" t="s">
        <v>143</v>
      </c>
      <c r="E140" s="144" t="s">
        <v>356</v>
      </c>
      <c r="F140" s="243" t="s">
        <v>357</v>
      </c>
      <c r="G140" s="244"/>
      <c r="H140" s="244"/>
      <c r="I140" s="244"/>
      <c r="J140" s="145" t="s">
        <v>166</v>
      </c>
      <c r="K140" s="146">
        <v>59.925</v>
      </c>
      <c r="L140" s="245"/>
      <c r="M140" s="244"/>
      <c r="N140" s="245">
        <f>ROUND(L140*K140,2)</f>
        <v>0</v>
      </c>
      <c r="O140" s="244"/>
      <c r="P140" s="244"/>
      <c r="Q140" s="244"/>
      <c r="R140" s="147"/>
      <c r="T140" s="148" t="s">
        <v>3</v>
      </c>
      <c r="U140" s="41" t="s">
        <v>47</v>
      </c>
      <c r="V140" s="149">
        <v>0.368</v>
      </c>
      <c r="W140" s="149">
        <f>V140*K140</f>
        <v>22.0524</v>
      </c>
      <c r="X140" s="149">
        <v>0</v>
      </c>
      <c r="Y140" s="149">
        <f>X140*K140</f>
        <v>0</v>
      </c>
      <c r="Z140" s="149">
        <v>0</v>
      </c>
      <c r="AA140" s="150">
        <f>Z140*K140</f>
        <v>0</v>
      </c>
      <c r="AR140" s="18" t="s">
        <v>147</v>
      </c>
      <c r="AT140" s="18" t="s">
        <v>143</v>
      </c>
      <c r="AU140" s="18" t="s">
        <v>91</v>
      </c>
      <c r="AY140" s="18" t="s">
        <v>142</v>
      </c>
      <c r="BE140" s="151">
        <f>IF(U140="základní",N140,0)</f>
        <v>0</v>
      </c>
      <c r="BF140" s="151">
        <f>IF(U140="snížená",N140,0)</f>
        <v>0</v>
      </c>
      <c r="BG140" s="151">
        <f>IF(U140="zákl. přenesená",N140,0)</f>
        <v>0</v>
      </c>
      <c r="BH140" s="151">
        <f>IF(U140="sníž. přenesená",N140,0)</f>
        <v>0</v>
      </c>
      <c r="BI140" s="151">
        <f>IF(U140="nulová",N140,0)</f>
        <v>0</v>
      </c>
      <c r="BJ140" s="18" t="s">
        <v>20</v>
      </c>
      <c r="BK140" s="151">
        <f>ROUND(L140*K140,2)</f>
        <v>0</v>
      </c>
      <c r="BL140" s="18" t="s">
        <v>147</v>
      </c>
      <c r="BM140" s="18" t="s">
        <v>358</v>
      </c>
    </row>
    <row r="141" spans="2:51" s="11" customFormat="1" ht="28.5" customHeight="1">
      <c r="B141" s="152"/>
      <c r="C141" s="153"/>
      <c r="D141" s="153"/>
      <c r="E141" s="154" t="s">
        <v>3</v>
      </c>
      <c r="F141" s="246" t="s">
        <v>359</v>
      </c>
      <c r="G141" s="247"/>
      <c r="H141" s="247"/>
      <c r="I141" s="247"/>
      <c r="J141" s="153"/>
      <c r="K141" s="154" t="s">
        <v>3</v>
      </c>
      <c r="L141" s="153"/>
      <c r="M141" s="153"/>
      <c r="N141" s="153"/>
      <c r="O141" s="153"/>
      <c r="P141" s="153"/>
      <c r="Q141" s="153"/>
      <c r="R141" s="155"/>
      <c r="T141" s="156"/>
      <c r="U141" s="153"/>
      <c r="V141" s="153"/>
      <c r="W141" s="153"/>
      <c r="X141" s="153"/>
      <c r="Y141" s="153"/>
      <c r="Z141" s="153"/>
      <c r="AA141" s="157"/>
      <c r="AT141" s="158" t="s">
        <v>150</v>
      </c>
      <c r="AU141" s="158" t="s">
        <v>91</v>
      </c>
      <c r="AV141" s="11" t="s">
        <v>20</v>
      </c>
      <c r="AW141" s="11" t="s">
        <v>39</v>
      </c>
      <c r="AX141" s="11" t="s">
        <v>82</v>
      </c>
      <c r="AY141" s="158" t="s">
        <v>142</v>
      </c>
    </row>
    <row r="142" spans="2:51" s="12" customFormat="1" ht="20.25" customHeight="1">
      <c r="B142" s="159"/>
      <c r="C142" s="161"/>
      <c r="D142" s="161"/>
      <c r="E142" s="162" t="s">
        <v>3</v>
      </c>
      <c r="F142" s="248" t="s">
        <v>360</v>
      </c>
      <c r="G142" s="249"/>
      <c r="H142" s="249"/>
      <c r="I142" s="249"/>
      <c r="J142" s="161"/>
      <c r="K142" s="163">
        <v>19.5</v>
      </c>
      <c r="L142" s="161"/>
      <c r="M142" s="161"/>
      <c r="N142" s="161"/>
      <c r="O142" s="161"/>
      <c r="P142" s="161"/>
      <c r="Q142" s="161"/>
      <c r="R142" s="164"/>
      <c r="T142" s="165"/>
      <c r="U142" s="161"/>
      <c r="V142" s="161"/>
      <c r="W142" s="161"/>
      <c r="X142" s="161"/>
      <c r="Y142" s="161"/>
      <c r="Z142" s="161"/>
      <c r="AA142" s="166"/>
      <c r="AT142" s="167" t="s">
        <v>150</v>
      </c>
      <c r="AU142" s="167" t="s">
        <v>91</v>
      </c>
      <c r="AV142" s="12" t="s">
        <v>91</v>
      </c>
      <c r="AW142" s="12" t="s">
        <v>39</v>
      </c>
      <c r="AX142" s="12" t="s">
        <v>82</v>
      </c>
      <c r="AY142" s="167" t="s">
        <v>142</v>
      </c>
    </row>
    <row r="143" spans="2:51" s="11" customFormat="1" ht="28.5" customHeight="1">
      <c r="B143" s="152"/>
      <c r="C143" s="153"/>
      <c r="D143" s="153"/>
      <c r="E143" s="154" t="s">
        <v>3</v>
      </c>
      <c r="F143" s="253" t="s">
        <v>361</v>
      </c>
      <c r="G143" s="247"/>
      <c r="H143" s="247"/>
      <c r="I143" s="247"/>
      <c r="J143" s="153"/>
      <c r="K143" s="154" t="s">
        <v>3</v>
      </c>
      <c r="L143" s="153"/>
      <c r="M143" s="153"/>
      <c r="N143" s="153"/>
      <c r="O143" s="153"/>
      <c r="P143" s="153"/>
      <c r="Q143" s="153"/>
      <c r="R143" s="155"/>
      <c r="T143" s="156"/>
      <c r="U143" s="153"/>
      <c r="V143" s="153"/>
      <c r="W143" s="153"/>
      <c r="X143" s="153"/>
      <c r="Y143" s="153"/>
      <c r="Z143" s="153"/>
      <c r="AA143" s="157"/>
      <c r="AT143" s="158" t="s">
        <v>150</v>
      </c>
      <c r="AU143" s="158" t="s">
        <v>91</v>
      </c>
      <c r="AV143" s="11" t="s">
        <v>20</v>
      </c>
      <c r="AW143" s="11" t="s">
        <v>39</v>
      </c>
      <c r="AX143" s="11" t="s">
        <v>82</v>
      </c>
      <c r="AY143" s="158" t="s">
        <v>142</v>
      </c>
    </row>
    <row r="144" spans="2:51" s="12" customFormat="1" ht="20.25" customHeight="1">
      <c r="B144" s="159"/>
      <c r="C144" s="161"/>
      <c r="D144" s="161"/>
      <c r="E144" s="162" t="s">
        <v>3</v>
      </c>
      <c r="F144" s="248" t="s">
        <v>362</v>
      </c>
      <c r="G144" s="249"/>
      <c r="H144" s="249"/>
      <c r="I144" s="249"/>
      <c r="J144" s="161"/>
      <c r="K144" s="163">
        <v>40.425</v>
      </c>
      <c r="L144" s="161"/>
      <c r="M144" s="161"/>
      <c r="N144" s="161"/>
      <c r="O144" s="161"/>
      <c r="P144" s="161"/>
      <c r="Q144" s="161"/>
      <c r="R144" s="164"/>
      <c r="T144" s="165"/>
      <c r="U144" s="161"/>
      <c r="V144" s="161"/>
      <c r="W144" s="161"/>
      <c r="X144" s="161"/>
      <c r="Y144" s="161"/>
      <c r="Z144" s="161"/>
      <c r="AA144" s="166"/>
      <c r="AT144" s="167" t="s">
        <v>150</v>
      </c>
      <c r="AU144" s="167" t="s">
        <v>91</v>
      </c>
      <c r="AV144" s="12" t="s">
        <v>91</v>
      </c>
      <c r="AW144" s="12" t="s">
        <v>39</v>
      </c>
      <c r="AX144" s="12" t="s">
        <v>82</v>
      </c>
      <c r="AY144" s="167" t="s">
        <v>142</v>
      </c>
    </row>
    <row r="145" spans="2:51" s="13" customFormat="1" ht="20.25" customHeight="1">
      <c r="B145" s="168"/>
      <c r="C145" s="169"/>
      <c r="D145" s="169"/>
      <c r="E145" s="170" t="s">
        <v>3</v>
      </c>
      <c r="F145" s="250" t="s">
        <v>151</v>
      </c>
      <c r="G145" s="251"/>
      <c r="H145" s="251"/>
      <c r="I145" s="251"/>
      <c r="J145" s="169"/>
      <c r="K145" s="171">
        <v>59.925</v>
      </c>
      <c r="L145" s="169"/>
      <c r="M145" s="169"/>
      <c r="N145" s="169"/>
      <c r="O145" s="169"/>
      <c r="P145" s="169"/>
      <c r="Q145" s="169"/>
      <c r="R145" s="172"/>
      <c r="T145" s="173"/>
      <c r="U145" s="169"/>
      <c r="V145" s="169"/>
      <c r="W145" s="169"/>
      <c r="X145" s="169"/>
      <c r="Y145" s="169"/>
      <c r="Z145" s="169"/>
      <c r="AA145" s="174"/>
      <c r="AT145" s="175" t="s">
        <v>150</v>
      </c>
      <c r="AU145" s="175" t="s">
        <v>91</v>
      </c>
      <c r="AV145" s="13" t="s">
        <v>147</v>
      </c>
      <c r="AW145" s="13" t="s">
        <v>39</v>
      </c>
      <c r="AX145" s="13" t="s">
        <v>20</v>
      </c>
      <c r="AY145" s="175" t="s">
        <v>142</v>
      </c>
    </row>
    <row r="146" spans="2:65" s="1" customFormat="1" ht="28.5" customHeight="1">
      <c r="B146" s="142"/>
      <c r="C146" s="143" t="s">
        <v>175</v>
      </c>
      <c r="D146" s="143" t="s">
        <v>143</v>
      </c>
      <c r="E146" s="144" t="s">
        <v>363</v>
      </c>
      <c r="F146" s="243" t="s">
        <v>364</v>
      </c>
      <c r="G146" s="244"/>
      <c r="H146" s="244"/>
      <c r="I146" s="244"/>
      <c r="J146" s="145" t="s">
        <v>166</v>
      </c>
      <c r="K146" s="146">
        <v>29.963</v>
      </c>
      <c r="L146" s="245"/>
      <c r="M146" s="244"/>
      <c r="N146" s="245">
        <f>ROUND(L146*K146,2)</f>
        <v>0</v>
      </c>
      <c r="O146" s="244"/>
      <c r="P146" s="244"/>
      <c r="Q146" s="244"/>
      <c r="R146" s="147"/>
      <c r="T146" s="148" t="s">
        <v>3</v>
      </c>
      <c r="U146" s="41" t="s">
        <v>47</v>
      </c>
      <c r="V146" s="149">
        <v>0.058</v>
      </c>
      <c r="W146" s="149">
        <f>V146*K146</f>
        <v>1.7378540000000002</v>
      </c>
      <c r="X146" s="149">
        <v>0</v>
      </c>
      <c r="Y146" s="149">
        <f>X146*K146</f>
        <v>0</v>
      </c>
      <c r="Z146" s="149">
        <v>0</v>
      </c>
      <c r="AA146" s="150">
        <f>Z146*K146</f>
        <v>0</v>
      </c>
      <c r="AR146" s="18" t="s">
        <v>147</v>
      </c>
      <c r="AT146" s="18" t="s">
        <v>143</v>
      </c>
      <c r="AU146" s="18" t="s">
        <v>91</v>
      </c>
      <c r="AY146" s="18" t="s">
        <v>142</v>
      </c>
      <c r="BE146" s="151">
        <f>IF(U146="základní",N146,0)</f>
        <v>0</v>
      </c>
      <c r="BF146" s="151">
        <f>IF(U146="snížená",N146,0)</f>
        <v>0</v>
      </c>
      <c r="BG146" s="151">
        <f>IF(U146="zákl. přenesená",N146,0)</f>
        <v>0</v>
      </c>
      <c r="BH146" s="151">
        <f>IF(U146="sníž. přenesená",N146,0)</f>
        <v>0</v>
      </c>
      <c r="BI146" s="151">
        <f>IF(U146="nulová",N146,0)</f>
        <v>0</v>
      </c>
      <c r="BJ146" s="18" t="s">
        <v>20</v>
      </c>
      <c r="BK146" s="151">
        <f>ROUND(L146*K146,2)</f>
        <v>0</v>
      </c>
      <c r="BL146" s="18" t="s">
        <v>147</v>
      </c>
      <c r="BM146" s="18" t="s">
        <v>365</v>
      </c>
    </row>
    <row r="147" spans="2:51" s="12" customFormat="1" ht="20.25" customHeight="1">
      <c r="B147" s="159"/>
      <c r="C147" s="161"/>
      <c r="D147" s="161"/>
      <c r="E147" s="162" t="s">
        <v>3</v>
      </c>
      <c r="F147" s="252" t="s">
        <v>366</v>
      </c>
      <c r="G147" s="249"/>
      <c r="H147" s="249"/>
      <c r="I147" s="249"/>
      <c r="J147" s="161"/>
      <c r="K147" s="163">
        <v>29.963</v>
      </c>
      <c r="L147" s="161"/>
      <c r="M147" s="161"/>
      <c r="N147" s="161"/>
      <c r="O147" s="161"/>
      <c r="P147" s="161"/>
      <c r="Q147" s="161"/>
      <c r="R147" s="164"/>
      <c r="T147" s="165"/>
      <c r="U147" s="161"/>
      <c r="V147" s="161"/>
      <c r="W147" s="161"/>
      <c r="X147" s="161"/>
      <c r="Y147" s="161"/>
      <c r="Z147" s="161"/>
      <c r="AA147" s="166"/>
      <c r="AT147" s="167" t="s">
        <v>150</v>
      </c>
      <c r="AU147" s="167" t="s">
        <v>91</v>
      </c>
      <c r="AV147" s="12" t="s">
        <v>91</v>
      </c>
      <c r="AW147" s="12" t="s">
        <v>39</v>
      </c>
      <c r="AX147" s="12" t="s">
        <v>82</v>
      </c>
      <c r="AY147" s="167" t="s">
        <v>142</v>
      </c>
    </row>
    <row r="148" spans="2:51" s="13" customFormat="1" ht="20.25" customHeight="1">
      <c r="B148" s="168"/>
      <c r="C148" s="169"/>
      <c r="D148" s="169"/>
      <c r="E148" s="170" t="s">
        <v>3</v>
      </c>
      <c r="F148" s="250" t="s">
        <v>151</v>
      </c>
      <c r="G148" s="251"/>
      <c r="H148" s="251"/>
      <c r="I148" s="251"/>
      <c r="J148" s="169"/>
      <c r="K148" s="171">
        <v>29.963</v>
      </c>
      <c r="L148" s="169"/>
      <c r="M148" s="169"/>
      <c r="N148" s="169"/>
      <c r="O148" s="169"/>
      <c r="P148" s="169"/>
      <c r="Q148" s="169"/>
      <c r="R148" s="172"/>
      <c r="T148" s="173"/>
      <c r="U148" s="169"/>
      <c r="V148" s="169"/>
      <c r="W148" s="169"/>
      <c r="X148" s="169"/>
      <c r="Y148" s="169"/>
      <c r="Z148" s="169"/>
      <c r="AA148" s="174"/>
      <c r="AT148" s="175" t="s">
        <v>150</v>
      </c>
      <c r="AU148" s="175" t="s">
        <v>91</v>
      </c>
      <c r="AV148" s="13" t="s">
        <v>147</v>
      </c>
      <c r="AW148" s="13" t="s">
        <v>39</v>
      </c>
      <c r="AX148" s="13" t="s">
        <v>20</v>
      </c>
      <c r="AY148" s="175" t="s">
        <v>142</v>
      </c>
    </row>
    <row r="149" spans="2:65" s="1" customFormat="1" ht="28.5" customHeight="1">
      <c r="B149" s="142"/>
      <c r="C149" s="143" t="s">
        <v>182</v>
      </c>
      <c r="D149" s="143" t="s">
        <v>143</v>
      </c>
      <c r="E149" s="144" t="s">
        <v>164</v>
      </c>
      <c r="F149" s="243" t="s">
        <v>165</v>
      </c>
      <c r="G149" s="244"/>
      <c r="H149" s="244"/>
      <c r="I149" s="244"/>
      <c r="J149" s="145" t="s">
        <v>166</v>
      </c>
      <c r="K149" s="146">
        <v>26.52</v>
      </c>
      <c r="L149" s="245"/>
      <c r="M149" s="244"/>
      <c r="N149" s="245">
        <f>ROUND(L149*K149,2)</f>
        <v>0</v>
      </c>
      <c r="O149" s="244"/>
      <c r="P149" s="244"/>
      <c r="Q149" s="244"/>
      <c r="R149" s="147"/>
      <c r="T149" s="148" t="s">
        <v>3</v>
      </c>
      <c r="U149" s="41" t="s">
        <v>47</v>
      </c>
      <c r="V149" s="149">
        <v>2.32</v>
      </c>
      <c r="W149" s="149">
        <f>V149*K149</f>
        <v>61.526399999999995</v>
      </c>
      <c r="X149" s="149">
        <v>0</v>
      </c>
      <c r="Y149" s="149">
        <f>X149*K149</f>
        <v>0</v>
      </c>
      <c r="Z149" s="149">
        <v>0</v>
      </c>
      <c r="AA149" s="150">
        <f>Z149*K149</f>
        <v>0</v>
      </c>
      <c r="AR149" s="18" t="s">
        <v>147</v>
      </c>
      <c r="AT149" s="18" t="s">
        <v>143</v>
      </c>
      <c r="AU149" s="18" t="s">
        <v>91</v>
      </c>
      <c r="AY149" s="18" t="s">
        <v>142</v>
      </c>
      <c r="BE149" s="151">
        <f>IF(U149="základní",N149,0)</f>
        <v>0</v>
      </c>
      <c r="BF149" s="151">
        <f>IF(U149="snížená",N149,0)</f>
        <v>0</v>
      </c>
      <c r="BG149" s="151">
        <f>IF(U149="zákl. přenesená",N149,0)</f>
        <v>0</v>
      </c>
      <c r="BH149" s="151">
        <f>IF(U149="sníž. přenesená",N149,0)</f>
        <v>0</v>
      </c>
      <c r="BI149" s="151">
        <f>IF(U149="nulová",N149,0)</f>
        <v>0</v>
      </c>
      <c r="BJ149" s="18" t="s">
        <v>20</v>
      </c>
      <c r="BK149" s="151">
        <f>ROUND(L149*K149,2)</f>
        <v>0</v>
      </c>
      <c r="BL149" s="18" t="s">
        <v>147</v>
      </c>
      <c r="BM149" s="18" t="s">
        <v>367</v>
      </c>
    </row>
    <row r="150" spans="2:51" s="11" customFormat="1" ht="20.25" customHeight="1">
      <c r="B150" s="152"/>
      <c r="C150" s="153"/>
      <c r="D150" s="153"/>
      <c r="E150" s="154" t="s">
        <v>3</v>
      </c>
      <c r="F150" s="246" t="s">
        <v>368</v>
      </c>
      <c r="G150" s="247"/>
      <c r="H150" s="247"/>
      <c r="I150" s="247"/>
      <c r="J150" s="153"/>
      <c r="K150" s="154" t="s">
        <v>3</v>
      </c>
      <c r="L150" s="153"/>
      <c r="M150" s="153"/>
      <c r="N150" s="153"/>
      <c r="O150" s="153"/>
      <c r="P150" s="153"/>
      <c r="Q150" s="153"/>
      <c r="R150" s="155"/>
      <c r="T150" s="156"/>
      <c r="U150" s="153"/>
      <c r="V150" s="153"/>
      <c r="W150" s="153"/>
      <c r="X150" s="153"/>
      <c r="Y150" s="153"/>
      <c r="Z150" s="153"/>
      <c r="AA150" s="157"/>
      <c r="AT150" s="158" t="s">
        <v>150</v>
      </c>
      <c r="AU150" s="158" t="s">
        <v>91</v>
      </c>
      <c r="AV150" s="11" t="s">
        <v>20</v>
      </c>
      <c r="AW150" s="11" t="s">
        <v>39</v>
      </c>
      <c r="AX150" s="11" t="s">
        <v>82</v>
      </c>
      <c r="AY150" s="158" t="s">
        <v>142</v>
      </c>
    </row>
    <row r="151" spans="2:51" s="12" customFormat="1" ht="20.25" customHeight="1">
      <c r="B151" s="159"/>
      <c r="C151" s="161"/>
      <c r="D151" s="161"/>
      <c r="E151" s="162" t="s">
        <v>3</v>
      </c>
      <c r="F151" s="248" t="s">
        <v>369</v>
      </c>
      <c r="G151" s="249"/>
      <c r="H151" s="249"/>
      <c r="I151" s="249"/>
      <c r="J151" s="161"/>
      <c r="K151" s="163">
        <v>3.48</v>
      </c>
      <c r="L151" s="161"/>
      <c r="M151" s="161"/>
      <c r="N151" s="161"/>
      <c r="O151" s="161"/>
      <c r="P151" s="161"/>
      <c r="Q151" s="161"/>
      <c r="R151" s="164"/>
      <c r="T151" s="165"/>
      <c r="U151" s="161"/>
      <c r="V151" s="161"/>
      <c r="W151" s="161"/>
      <c r="X151" s="161"/>
      <c r="Y151" s="161"/>
      <c r="Z151" s="161"/>
      <c r="AA151" s="166"/>
      <c r="AT151" s="167" t="s">
        <v>150</v>
      </c>
      <c r="AU151" s="167" t="s">
        <v>91</v>
      </c>
      <c r="AV151" s="12" t="s">
        <v>91</v>
      </c>
      <c r="AW151" s="12" t="s">
        <v>39</v>
      </c>
      <c r="AX151" s="12" t="s">
        <v>82</v>
      </c>
      <c r="AY151" s="167" t="s">
        <v>142</v>
      </c>
    </row>
    <row r="152" spans="2:51" s="11" customFormat="1" ht="20.25" customHeight="1">
      <c r="B152" s="152"/>
      <c r="C152" s="153"/>
      <c r="D152" s="153"/>
      <c r="E152" s="154" t="s">
        <v>3</v>
      </c>
      <c r="F152" s="253" t="s">
        <v>370</v>
      </c>
      <c r="G152" s="247"/>
      <c r="H152" s="247"/>
      <c r="I152" s="247"/>
      <c r="J152" s="153"/>
      <c r="K152" s="154" t="s">
        <v>3</v>
      </c>
      <c r="L152" s="153"/>
      <c r="M152" s="153"/>
      <c r="N152" s="153"/>
      <c r="O152" s="153"/>
      <c r="P152" s="153"/>
      <c r="Q152" s="153"/>
      <c r="R152" s="155"/>
      <c r="T152" s="156"/>
      <c r="U152" s="153"/>
      <c r="V152" s="153"/>
      <c r="W152" s="153"/>
      <c r="X152" s="153"/>
      <c r="Y152" s="153"/>
      <c r="Z152" s="153"/>
      <c r="AA152" s="157"/>
      <c r="AT152" s="158" t="s">
        <v>150</v>
      </c>
      <c r="AU152" s="158" t="s">
        <v>91</v>
      </c>
      <c r="AV152" s="11" t="s">
        <v>20</v>
      </c>
      <c r="AW152" s="11" t="s">
        <v>39</v>
      </c>
      <c r="AX152" s="11" t="s">
        <v>82</v>
      </c>
      <c r="AY152" s="158" t="s">
        <v>142</v>
      </c>
    </row>
    <row r="153" spans="2:51" s="12" customFormat="1" ht="20.25" customHeight="1">
      <c r="B153" s="159"/>
      <c r="C153" s="161"/>
      <c r="D153" s="161"/>
      <c r="E153" s="162" t="s">
        <v>3</v>
      </c>
      <c r="F153" s="248" t="s">
        <v>371</v>
      </c>
      <c r="G153" s="249"/>
      <c r="H153" s="249"/>
      <c r="I153" s="249"/>
      <c r="J153" s="161"/>
      <c r="K153" s="163">
        <v>23.04</v>
      </c>
      <c r="L153" s="161"/>
      <c r="M153" s="161"/>
      <c r="N153" s="161"/>
      <c r="O153" s="161"/>
      <c r="P153" s="161"/>
      <c r="Q153" s="161"/>
      <c r="R153" s="164"/>
      <c r="T153" s="165"/>
      <c r="U153" s="161"/>
      <c r="V153" s="161"/>
      <c r="W153" s="161"/>
      <c r="X153" s="161"/>
      <c r="Y153" s="161"/>
      <c r="Z153" s="161"/>
      <c r="AA153" s="166"/>
      <c r="AT153" s="167" t="s">
        <v>150</v>
      </c>
      <c r="AU153" s="167" t="s">
        <v>91</v>
      </c>
      <c r="AV153" s="12" t="s">
        <v>91</v>
      </c>
      <c r="AW153" s="12" t="s">
        <v>39</v>
      </c>
      <c r="AX153" s="12" t="s">
        <v>82</v>
      </c>
      <c r="AY153" s="167" t="s">
        <v>142</v>
      </c>
    </row>
    <row r="154" spans="2:51" s="13" customFormat="1" ht="20.25" customHeight="1">
      <c r="B154" s="168"/>
      <c r="C154" s="169"/>
      <c r="D154" s="169"/>
      <c r="E154" s="170" t="s">
        <v>3</v>
      </c>
      <c r="F154" s="250" t="s">
        <v>151</v>
      </c>
      <c r="G154" s="251"/>
      <c r="H154" s="251"/>
      <c r="I154" s="251"/>
      <c r="J154" s="169"/>
      <c r="K154" s="171">
        <v>26.52</v>
      </c>
      <c r="L154" s="169"/>
      <c r="M154" s="169"/>
      <c r="N154" s="169"/>
      <c r="O154" s="169"/>
      <c r="P154" s="169"/>
      <c r="Q154" s="169"/>
      <c r="R154" s="172"/>
      <c r="T154" s="173"/>
      <c r="U154" s="169"/>
      <c r="V154" s="169"/>
      <c r="W154" s="169"/>
      <c r="X154" s="169"/>
      <c r="Y154" s="169"/>
      <c r="Z154" s="169"/>
      <c r="AA154" s="174"/>
      <c r="AT154" s="175" t="s">
        <v>150</v>
      </c>
      <c r="AU154" s="175" t="s">
        <v>91</v>
      </c>
      <c r="AV154" s="13" t="s">
        <v>147</v>
      </c>
      <c r="AW154" s="13" t="s">
        <v>39</v>
      </c>
      <c r="AX154" s="13" t="s">
        <v>20</v>
      </c>
      <c r="AY154" s="175" t="s">
        <v>142</v>
      </c>
    </row>
    <row r="155" spans="2:65" s="1" customFormat="1" ht="28.5" customHeight="1">
      <c r="B155" s="142"/>
      <c r="C155" s="143" t="s">
        <v>188</v>
      </c>
      <c r="D155" s="143" t="s">
        <v>143</v>
      </c>
      <c r="E155" s="144" t="s">
        <v>171</v>
      </c>
      <c r="F155" s="243" t="s">
        <v>172</v>
      </c>
      <c r="G155" s="244"/>
      <c r="H155" s="244"/>
      <c r="I155" s="244"/>
      <c r="J155" s="145" t="s">
        <v>166</v>
      </c>
      <c r="K155" s="146">
        <v>13.26</v>
      </c>
      <c r="L155" s="245"/>
      <c r="M155" s="244"/>
      <c r="N155" s="245">
        <f>ROUND(L155*K155,2)</f>
        <v>0</v>
      </c>
      <c r="O155" s="244"/>
      <c r="P155" s="244"/>
      <c r="Q155" s="244"/>
      <c r="R155" s="147"/>
      <c r="T155" s="148" t="s">
        <v>3</v>
      </c>
      <c r="U155" s="41" t="s">
        <v>47</v>
      </c>
      <c r="V155" s="149">
        <v>0.654</v>
      </c>
      <c r="W155" s="149">
        <f>V155*K155</f>
        <v>8.67204</v>
      </c>
      <c r="X155" s="149">
        <v>0</v>
      </c>
      <c r="Y155" s="149">
        <f>X155*K155</f>
        <v>0</v>
      </c>
      <c r="Z155" s="149">
        <v>0</v>
      </c>
      <c r="AA155" s="150">
        <f>Z155*K155</f>
        <v>0</v>
      </c>
      <c r="AR155" s="18" t="s">
        <v>147</v>
      </c>
      <c r="AT155" s="18" t="s">
        <v>143</v>
      </c>
      <c r="AU155" s="18" t="s">
        <v>91</v>
      </c>
      <c r="AY155" s="18" t="s">
        <v>142</v>
      </c>
      <c r="BE155" s="151">
        <f>IF(U155="základní",N155,0)</f>
        <v>0</v>
      </c>
      <c r="BF155" s="151">
        <f>IF(U155="snížená",N155,0)</f>
        <v>0</v>
      </c>
      <c r="BG155" s="151">
        <f>IF(U155="zákl. přenesená",N155,0)</f>
        <v>0</v>
      </c>
      <c r="BH155" s="151">
        <f>IF(U155="sníž. přenesená",N155,0)</f>
        <v>0</v>
      </c>
      <c r="BI155" s="151">
        <f>IF(U155="nulová",N155,0)</f>
        <v>0</v>
      </c>
      <c r="BJ155" s="18" t="s">
        <v>20</v>
      </c>
      <c r="BK155" s="151">
        <f>ROUND(L155*K155,2)</f>
        <v>0</v>
      </c>
      <c r="BL155" s="18" t="s">
        <v>147</v>
      </c>
      <c r="BM155" s="18" t="s">
        <v>372</v>
      </c>
    </row>
    <row r="156" spans="2:51" s="12" customFormat="1" ht="20.25" customHeight="1">
      <c r="B156" s="159"/>
      <c r="C156" s="161"/>
      <c r="D156" s="161"/>
      <c r="E156" s="162" t="s">
        <v>3</v>
      </c>
      <c r="F156" s="252" t="s">
        <v>373</v>
      </c>
      <c r="G156" s="249"/>
      <c r="H156" s="249"/>
      <c r="I156" s="249"/>
      <c r="J156" s="161"/>
      <c r="K156" s="163">
        <v>13.26</v>
      </c>
      <c r="L156" s="161"/>
      <c r="M156" s="161"/>
      <c r="N156" s="161"/>
      <c r="O156" s="161"/>
      <c r="P156" s="161"/>
      <c r="Q156" s="161"/>
      <c r="R156" s="164"/>
      <c r="T156" s="165"/>
      <c r="U156" s="161"/>
      <c r="V156" s="161"/>
      <c r="W156" s="161"/>
      <c r="X156" s="161"/>
      <c r="Y156" s="161"/>
      <c r="Z156" s="161"/>
      <c r="AA156" s="166"/>
      <c r="AT156" s="167" t="s">
        <v>150</v>
      </c>
      <c r="AU156" s="167" t="s">
        <v>91</v>
      </c>
      <c r="AV156" s="12" t="s">
        <v>91</v>
      </c>
      <c r="AW156" s="12" t="s">
        <v>39</v>
      </c>
      <c r="AX156" s="12" t="s">
        <v>82</v>
      </c>
      <c r="AY156" s="167" t="s">
        <v>142</v>
      </c>
    </row>
    <row r="157" spans="2:51" s="13" customFormat="1" ht="20.25" customHeight="1">
      <c r="B157" s="168"/>
      <c r="C157" s="169"/>
      <c r="D157" s="169"/>
      <c r="E157" s="170" t="s">
        <v>3</v>
      </c>
      <c r="F157" s="250" t="s">
        <v>151</v>
      </c>
      <c r="G157" s="251"/>
      <c r="H157" s="251"/>
      <c r="I157" s="251"/>
      <c r="J157" s="169"/>
      <c r="K157" s="171">
        <v>13.26</v>
      </c>
      <c r="L157" s="169"/>
      <c r="M157" s="169"/>
      <c r="N157" s="169"/>
      <c r="O157" s="169"/>
      <c r="P157" s="169"/>
      <c r="Q157" s="169"/>
      <c r="R157" s="172"/>
      <c r="T157" s="173"/>
      <c r="U157" s="169"/>
      <c r="V157" s="169"/>
      <c r="W157" s="169"/>
      <c r="X157" s="169"/>
      <c r="Y157" s="169"/>
      <c r="Z157" s="169"/>
      <c r="AA157" s="174"/>
      <c r="AT157" s="175" t="s">
        <v>150</v>
      </c>
      <c r="AU157" s="175" t="s">
        <v>91</v>
      </c>
      <c r="AV157" s="13" t="s">
        <v>147</v>
      </c>
      <c r="AW157" s="13" t="s">
        <v>39</v>
      </c>
      <c r="AX157" s="13" t="s">
        <v>20</v>
      </c>
      <c r="AY157" s="175" t="s">
        <v>142</v>
      </c>
    </row>
    <row r="158" spans="2:65" s="1" customFormat="1" ht="28.5" customHeight="1">
      <c r="B158" s="142"/>
      <c r="C158" s="143" t="s">
        <v>194</v>
      </c>
      <c r="D158" s="143" t="s">
        <v>143</v>
      </c>
      <c r="E158" s="144" t="s">
        <v>176</v>
      </c>
      <c r="F158" s="243" t="s">
        <v>177</v>
      </c>
      <c r="G158" s="244"/>
      <c r="H158" s="244"/>
      <c r="I158" s="244"/>
      <c r="J158" s="145" t="s">
        <v>166</v>
      </c>
      <c r="K158" s="146">
        <v>2.2</v>
      </c>
      <c r="L158" s="245"/>
      <c r="M158" s="244"/>
      <c r="N158" s="245">
        <f>ROUND(L158*K158,2)</f>
        <v>0</v>
      </c>
      <c r="O158" s="244"/>
      <c r="P158" s="244"/>
      <c r="Q158" s="244"/>
      <c r="R158" s="147"/>
      <c r="T158" s="148" t="s">
        <v>3</v>
      </c>
      <c r="U158" s="41" t="s">
        <v>47</v>
      </c>
      <c r="V158" s="149">
        <v>0.074</v>
      </c>
      <c r="W158" s="149">
        <f>V158*K158</f>
        <v>0.1628</v>
      </c>
      <c r="X158" s="149">
        <v>0</v>
      </c>
      <c r="Y158" s="149">
        <f>X158*K158</f>
        <v>0</v>
      </c>
      <c r="Z158" s="149">
        <v>0</v>
      </c>
      <c r="AA158" s="150">
        <f>Z158*K158</f>
        <v>0</v>
      </c>
      <c r="AR158" s="18" t="s">
        <v>147</v>
      </c>
      <c r="AT158" s="18" t="s">
        <v>143</v>
      </c>
      <c r="AU158" s="18" t="s">
        <v>91</v>
      </c>
      <c r="AY158" s="18" t="s">
        <v>142</v>
      </c>
      <c r="BE158" s="151">
        <f>IF(U158="základní",N158,0)</f>
        <v>0</v>
      </c>
      <c r="BF158" s="151">
        <f>IF(U158="snížená",N158,0)</f>
        <v>0</v>
      </c>
      <c r="BG158" s="151">
        <f>IF(U158="zákl. přenesená",N158,0)</f>
        <v>0</v>
      </c>
      <c r="BH158" s="151">
        <f>IF(U158="sníž. přenesená",N158,0)</f>
        <v>0</v>
      </c>
      <c r="BI158" s="151">
        <f>IF(U158="nulová",N158,0)</f>
        <v>0</v>
      </c>
      <c r="BJ158" s="18" t="s">
        <v>20</v>
      </c>
      <c r="BK158" s="151">
        <f>ROUND(L158*K158,2)</f>
        <v>0</v>
      </c>
      <c r="BL158" s="18" t="s">
        <v>147</v>
      </c>
      <c r="BM158" s="18" t="s">
        <v>374</v>
      </c>
    </row>
    <row r="159" spans="2:51" s="11" customFormat="1" ht="20.25" customHeight="1">
      <c r="B159" s="152"/>
      <c r="C159" s="153"/>
      <c r="D159" s="153"/>
      <c r="E159" s="154" t="s">
        <v>3</v>
      </c>
      <c r="F159" s="246" t="s">
        <v>179</v>
      </c>
      <c r="G159" s="247"/>
      <c r="H159" s="247"/>
      <c r="I159" s="247"/>
      <c r="J159" s="153"/>
      <c r="K159" s="154" t="s">
        <v>3</v>
      </c>
      <c r="L159" s="153"/>
      <c r="M159" s="153"/>
      <c r="N159" s="153"/>
      <c r="O159" s="153"/>
      <c r="P159" s="153"/>
      <c r="Q159" s="153"/>
      <c r="R159" s="155"/>
      <c r="T159" s="156"/>
      <c r="U159" s="153"/>
      <c r="V159" s="153"/>
      <c r="W159" s="153"/>
      <c r="X159" s="153"/>
      <c r="Y159" s="153"/>
      <c r="Z159" s="153"/>
      <c r="AA159" s="157"/>
      <c r="AT159" s="158" t="s">
        <v>150</v>
      </c>
      <c r="AU159" s="158" t="s">
        <v>91</v>
      </c>
      <c r="AV159" s="11" t="s">
        <v>20</v>
      </c>
      <c r="AW159" s="11" t="s">
        <v>39</v>
      </c>
      <c r="AX159" s="11" t="s">
        <v>82</v>
      </c>
      <c r="AY159" s="158" t="s">
        <v>142</v>
      </c>
    </row>
    <row r="160" spans="2:51" s="11" customFormat="1" ht="20.25" customHeight="1">
      <c r="B160" s="152"/>
      <c r="C160" s="153"/>
      <c r="D160" s="153"/>
      <c r="E160" s="154" t="s">
        <v>3</v>
      </c>
      <c r="F160" s="253" t="s">
        <v>180</v>
      </c>
      <c r="G160" s="247"/>
      <c r="H160" s="247"/>
      <c r="I160" s="247"/>
      <c r="J160" s="153"/>
      <c r="K160" s="154" t="s">
        <v>3</v>
      </c>
      <c r="L160" s="153"/>
      <c r="M160" s="153"/>
      <c r="N160" s="153"/>
      <c r="O160" s="153"/>
      <c r="P160" s="153"/>
      <c r="Q160" s="153"/>
      <c r="R160" s="155"/>
      <c r="T160" s="156"/>
      <c r="U160" s="153"/>
      <c r="V160" s="153"/>
      <c r="W160" s="153"/>
      <c r="X160" s="153"/>
      <c r="Y160" s="153"/>
      <c r="Z160" s="153"/>
      <c r="AA160" s="157"/>
      <c r="AT160" s="158" t="s">
        <v>150</v>
      </c>
      <c r="AU160" s="158" t="s">
        <v>91</v>
      </c>
      <c r="AV160" s="11" t="s">
        <v>20</v>
      </c>
      <c r="AW160" s="11" t="s">
        <v>39</v>
      </c>
      <c r="AX160" s="11" t="s">
        <v>82</v>
      </c>
      <c r="AY160" s="158" t="s">
        <v>142</v>
      </c>
    </row>
    <row r="161" spans="2:51" s="12" customFormat="1" ht="20.25" customHeight="1">
      <c r="B161" s="159"/>
      <c r="C161" s="161"/>
      <c r="D161" s="161"/>
      <c r="E161" s="162" t="s">
        <v>3</v>
      </c>
      <c r="F161" s="248" t="s">
        <v>181</v>
      </c>
      <c r="G161" s="249"/>
      <c r="H161" s="249"/>
      <c r="I161" s="249"/>
      <c r="J161" s="161"/>
      <c r="K161" s="163">
        <v>2.2</v>
      </c>
      <c r="L161" s="161"/>
      <c r="M161" s="161"/>
      <c r="N161" s="161"/>
      <c r="O161" s="161"/>
      <c r="P161" s="161"/>
      <c r="Q161" s="161"/>
      <c r="R161" s="164"/>
      <c r="T161" s="165"/>
      <c r="U161" s="161"/>
      <c r="V161" s="161"/>
      <c r="W161" s="161"/>
      <c r="X161" s="161"/>
      <c r="Y161" s="161"/>
      <c r="Z161" s="161"/>
      <c r="AA161" s="166"/>
      <c r="AT161" s="167" t="s">
        <v>150</v>
      </c>
      <c r="AU161" s="167" t="s">
        <v>91</v>
      </c>
      <c r="AV161" s="12" t="s">
        <v>91</v>
      </c>
      <c r="AW161" s="12" t="s">
        <v>39</v>
      </c>
      <c r="AX161" s="12" t="s">
        <v>82</v>
      </c>
      <c r="AY161" s="167" t="s">
        <v>142</v>
      </c>
    </row>
    <row r="162" spans="2:51" s="13" customFormat="1" ht="20.25" customHeight="1">
      <c r="B162" s="168"/>
      <c r="C162" s="169"/>
      <c r="D162" s="169"/>
      <c r="E162" s="170" t="s">
        <v>3</v>
      </c>
      <c r="F162" s="250" t="s">
        <v>151</v>
      </c>
      <c r="G162" s="251"/>
      <c r="H162" s="251"/>
      <c r="I162" s="251"/>
      <c r="J162" s="169"/>
      <c r="K162" s="171">
        <v>2.2</v>
      </c>
      <c r="L162" s="169"/>
      <c r="M162" s="169"/>
      <c r="N162" s="169"/>
      <c r="O162" s="169"/>
      <c r="P162" s="169"/>
      <c r="Q162" s="169"/>
      <c r="R162" s="172"/>
      <c r="T162" s="173"/>
      <c r="U162" s="169"/>
      <c r="V162" s="169"/>
      <c r="W162" s="169"/>
      <c r="X162" s="169"/>
      <c r="Y162" s="169"/>
      <c r="Z162" s="169"/>
      <c r="AA162" s="174"/>
      <c r="AT162" s="175" t="s">
        <v>150</v>
      </c>
      <c r="AU162" s="175" t="s">
        <v>91</v>
      </c>
      <c r="AV162" s="13" t="s">
        <v>147</v>
      </c>
      <c r="AW162" s="13" t="s">
        <v>39</v>
      </c>
      <c r="AX162" s="13" t="s">
        <v>20</v>
      </c>
      <c r="AY162" s="175" t="s">
        <v>142</v>
      </c>
    </row>
    <row r="163" spans="2:65" s="1" customFormat="1" ht="28.5" customHeight="1">
      <c r="B163" s="142"/>
      <c r="C163" s="143" t="s">
        <v>25</v>
      </c>
      <c r="D163" s="143" t="s">
        <v>143</v>
      </c>
      <c r="E163" s="144" t="s">
        <v>183</v>
      </c>
      <c r="F163" s="243" t="s">
        <v>184</v>
      </c>
      <c r="G163" s="244"/>
      <c r="H163" s="244"/>
      <c r="I163" s="244"/>
      <c r="J163" s="145" t="s">
        <v>166</v>
      </c>
      <c r="K163" s="146">
        <v>56.483</v>
      </c>
      <c r="L163" s="245"/>
      <c r="M163" s="244"/>
      <c r="N163" s="245">
        <f>ROUND(L163*K163,2)</f>
        <v>0</v>
      </c>
      <c r="O163" s="244"/>
      <c r="P163" s="244"/>
      <c r="Q163" s="244"/>
      <c r="R163" s="147"/>
      <c r="T163" s="148" t="s">
        <v>3</v>
      </c>
      <c r="U163" s="41" t="s">
        <v>47</v>
      </c>
      <c r="V163" s="149">
        <v>0.075</v>
      </c>
      <c r="W163" s="149">
        <f>V163*K163</f>
        <v>4.236224999999999</v>
      </c>
      <c r="X163" s="149">
        <v>0</v>
      </c>
      <c r="Y163" s="149">
        <f>X163*K163</f>
        <v>0</v>
      </c>
      <c r="Z163" s="149">
        <v>0</v>
      </c>
      <c r="AA163" s="150">
        <f>Z163*K163</f>
        <v>0</v>
      </c>
      <c r="AR163" s="18" t="s">
        <v>147</v>
      </c>
      <c r="AT163" s="18" t="s">
        <v>143</v>
      </c>
      <c r="AU163" s="18" t="s">
        <v>91</v>
      </c>
      <c r="AY163" s="18" t="s">
        <v>142</v>
      </c>
      <c r="BE163" s="151">
        <f>IF(U163="základní",N163,0)</f>
        <v>0</v>
      </c>
      <c r="BF163" s="151">
        <f>IF(U163="snížená",N163,0)</f>
        <v>0</v>
      </c>
      <c r="BG163" s="151">
        <f>IF(U163="zákl. přenesená",N163,0)</f>
        <v>0</v>
      </c>
      <c r="BH163" s="151">
        <f>IF(U163="sníž. přenesená",N163,0)</f>
        <v>0</v>
      </c>
      <c r="BI163" s="151">
        <f>IF(U163="nulová",N163,0)</f>
        <v>0</v>
      </c>
      <c r="BJ163" s="18" t="s">
        <v>20</v>
      </c>
      <c r="BK163" s="151">
        <f>ROUND(L163*K163,2)</f>
        <v>0</v>
      </c>
      <c r="BL163" s="18" t="s">
        <v>147</v>
      </c>
      <c r="BM163" s="18" t="s">
        <v>375</v>
      </c>
    </row>
    <row r="164" spans="2:51" s="11" customFormat="1" ht="20.25" customHeight="1">
      <c r="B164" s="152"/>
      <c r="C164" s="153"/>
      <c r="D164" s="153"/>
      <c r="E164" s="154" t="s">
        <v>3</v>
      </c>
      <c r="F164" s="246" t="s">
        <v>186</v>
      </c>
      <c r="G164" s="247"/>
      <c r="H164" s="247"/>
      <c r="I164" s="247"/>
      <c r="J164" s="153"/>
      <c r="K164" s="154" t="s">
        <v>3</v>
      </c>
      <c r="L164" s="153"/>
      <c r="M164" s="153"/>
      <c r="N164" s="153"/>
      <c r="O164" s="153"/>
      <c r="P164" s="153"/>
      <c r="Q164" s="153"/>
      <c r="R164" s="155"/>
      <c r="T164" s="156"/>
      <c r="U164" s="153"/>
      <c r="V164" s="153"/>
      <c r="W164" s="153"/>
      <c r="X164" s="153"/>
      <c r="Y164" s="153"/>
      <c r="Z164" s="153"/>
      <c r="AA164" s="157"/>
      <c r="AT164" s="158" t="s">
        <v>150</v>
      </c>
      <c r="AU164" s="158" t="s">
        <v>91</v>
      </c>
      <c r="AV164" s="11" t="s">
        <v>20</v>
      </c>
      <c r="AW164" s="11" t="s">
        <v>39</v>
      </c>
      <c r="AX164" s="11" t="s">
        <v>82</v>
      </c>
      <c r="AY164" s="158" t="s">
        <v>142</v>
      </c>
    </row>
    <row r="165" spans="2:51" s="12" customFormat="1" ht="20.25" customHeight="1">
      <c r="B165" s="159"/>
      <c r="C165" s="161"/>
      <c r="D165" s="161"/>
      <c r="E165" s="162" t="s">
        <v>3</v>
      </c>
      <c r="F165" s="248" t="s">
        <v>366</v>
      </c>
      <c r="G165" s="249"/>
      <c r="H165" s="249"/>
      <c r="I165" s="249"/>
      <c r="J165" s="161"/>
      <c r="K165" s="163">
        <v>29.963</v>
      </c>
      <c r="L165" s="161"/>
      <c r="M165" s="161"/>
      <c r="N165" s="161"/>
      <c r="O165" s="161"/>
      <c r="P165" s="161"/>
      <c r="Q165" s="161"/>
      <c r="R165" s="164"/>
      <c r="T165" s="165"/>
      <c r="U165" s="161"/>
      <c r="V165" s="161"/>
      <c r="W165" s="161"/>
      <c r="X165" s="161"/>
      <c r="Y165" s="161"/>
      <c r="Z165" s="161"/>
      <c r="AA165" s="166"/>
      <c r="AT165" s="167" t="s">
        <v>150</v>
      </c>
      <c r="AU165" s="167" t="s">
        <v>91</v>
      </c>
      <c r="AV165" s="12" t="s">
        <v>91</v>
      </c>
      <c r="AW165" s="12" t="s">
        <v>39</v>
      </c>
      <c r="AX165" s="12" t="s">
        <v>82</v>
      </c>
      <c r="AY165" s="167" t="s">
        <v>142</v>
      </c>
    </row>
    <row r="166" spans="2:51" s="12" customFormat="1" ht="20.25" customHeight="1">
      <c r="B166" s="159"/>
      <c r="C166" s="161"/>
      <c r="D166" s="161"/>
      <c r="E166" s="162" t="s">
        <v>3</v>
      </c>
      <c r="F166" s="248" t="s">
        <v>376</v>
      </c>
      <c r="G166" s="249"/>
      <c r="H166" s="249"/>
      <c r="I166" s="249"/>
      <c r="J166" s="161"/>
      <c r="K166" s="163">
        <v>26.52</v>
      </c>
      <c r="L166" s="161"/>
      <c r="M166" s="161"/>
      <c r="N166" s="161"/>
      <c r="O166" s="161"/>
      <c r="P166" s="161"/>
      <c r="Q166" s="161"/>
      <c r="R166" s="164"/>
      <c r="T166" s="165"/>
      <c r="U166" s="161"/>
      <c r="V166" s="161"/>
      <c r="W166" s="161"/>
      <c r="X166" s="161"/>
      <c r="Y166" s="161"/>
      <c r="Z166" s="161"/>
      <c r="AA166" s="166"/>
      <c r="AT166" s="167" t="s">
        <v>150</v>
      </c>
      <c r="AU166" s="167" t="s">
        <v>91</v>
      </c>
      <c r="AV166" s="12" t="s">
        <v>91</v>
      </c>
      <c r="AW166" s="12" t="s">
        <v>39</v>
      </c>
      <c r="AX166" s="12" t="s">
        <v>82</v>
      </c>
      <c r="AY166" s="167" t="s">
        <v>142</v>
      </c>
    </row>
    <row r="167" spans="2:51" s="13" customFormat="1" ht="20.25" customHeight="1">
      <c r="B167" s="168"/>
      <c r="C167" s="169"/>
      <c r="D167" s="169"/>
      <c r="E167" s="170" t="s">
        <v>3</v>
      </c>
      <c r="F167" s="250" t="s">
        <v>151</v>
      </c>
      <c r="G167" s="251"/>
      <c r="H167" s="251"/>
      <c r="I167" s="251"/>
      <c r="J167" s="169"/>
      <c r="K167" s="171">
        <v>56.483</v>
      </c>
      <c r="L167" s="169"/>
      <c r="M167" s="169"/>
      <c r="N167" s="169"/>
      <c r="O167" s="169"/>
      <c r="P167" s="169"/>
      <c r="Q167" s="169"/>
      <c r="R167" s="172"/>
      <c r="T167" s="173"/>
      <c r="U167" s="169"/>
      <c r="V167" s="169"/>
      <c r="W167" s="169"/>
      <c r="X167" s="169"/>
      <c r="Y167" s="169"/>
      <c r="Z167" s="169"/>
      <c r="AA167" s="174"/>
      <c r="AT167" s="175" t="s">
        <v>150</v>
      </c>
      <c r="AU167" s="175" t="s">
        <v>91</v>
      </c>
      <c r="AV167" s="13" t="s">
        <v>147</v>
      </c>
      <c r="AW167" s="13" t="s">
        <v>39</v>
      </c>
      <c r="AX167" s="13" t="s">
        <v>20</v>
      </c>
      <c r="AY167" s="175" t="s">
        <v>142</v>
      </c>
    </row>
    <row r="168" spans="2:65" s="1" customFormat="1" ht="28.5" customHeight="1">
      <c r="B168" s="142"/>
      <c r="C168" s="143" t="s">
        <v>203</v>
      </c>
      <c r="D168" s="143" t="s">
        <v>143</v>
      </c>
      <c r="E168" s="144" t="s">
        <v>189</v>
      </c>
      <c r="F168" s="243" t="s">
        <v>190</v>
      </c>
      <c r="G168" s="244"/>
      <c r="H168" s="244"/>
      <c r="I168" s="244"/>
      <c r="J168" s="145" t="s">
        <v>191</v>
      </c>
      <c r="K168" s="146">
        <v>101.669</v>
      </c>
      <c r="L168" s="245"/>
      <c r="M168" s="244"/>
      <c r="N168" s="245">
        <f>ROUND(L168*K168,2)</f>
        <v>0</v>
      </c>
      <c r="O168" s="244"/>
      <c r="P168" s="244"/>
      <c r="Q168" s="244"/>
      <c r="R168" s="147"/>
      <c r="T168" s="148" t="s">
        <v>3</v>
      </c>
      <c r="U168" s="41" t="s">
        <v>47</v>
      </c>
      <c r="V168" s="149">
        <v>0</v>
      </c>
      <c r="W168" s="149">
        <f>V168*K168</f>
        <v>0</v>
      </c>
      <c r="X168" s="149">
        <v>0</v>
      </c>
      <c r="Y168" s="149">
        <f>X168*K168</f>
        <v>0</v>
      </c>
      <c r="Z168" s="149">
        <v>0</v>
      </c>
      <c r="AA168" s="150">
        <f>Z168*K168</f>
        <v>0</v>
      </c>
      <c r="AR168" s="18" t="s">
        <v>147</v>
      </c>
      <c r="AT168" s="18" t="s">
        <v>143</v>
      </c>
      <c r="AU168" s="18" t="s">
        <v>91</v>
      </c>
      <c r="AY168" s="18" t="s">
        <v>142</v>
      </c>
      <c r="BE168" s="151">
        <f>IF(U168="základní",N168,0)</f>
        <v>0</v>
      </c>
      <c r="BF168" s="151">
        <f>IF(U168="snížená",N168,0)</f>
        <v>0</v>
      </c>
      <c r="BG168" s="151">
        <f>IF(U168="zákl. přenesená",N168,0)</f>
        <v>0</v>
      </c>
      <c r="BH168" s="151">
        <f>IF(U168="sníž. přenesená",N168,0)</f>
        <v>0</v>
      </c>
      <c r="BI168" s="151">
        <f>IF(U168="nulová",N168,0)</f>
        <v>0</v>
      </c>
      <c r="BJ168" s="18" t="s">
        <v>20</v>
      </c>
      <c r="BK168" s="151">
        <f>ROUND(L168*K168,2)</f>
        <v>0</v>
      </c>
      <c r="BL168" s="18" t="s">
        <v>147</v>
      </c>
      <c r="BM168" s="18" t="s">
        <v>377</v>
      </c>
    </row>
    <row r="169" spans="2:51" s="11" customFormat="1" ht="20.25" customHeight="1">
      <c r="B169" s="152"/>
      <c r="C169" s="153"/>
      <c r="D169" s="153"/>
      <c r="E169" s="154" t="s">
        <v>3</v>
      </c>
      <c r="F169" s="246" t="s">
        <v>186</v>
      </c>
      <c r="G169" s="247"/>
      <c r="H169" s="247"/>
      <c r="I169" s="247"/>
      <c r="J169" s="153"/>
      <c r="K169" s="154" t="s">
        <v>3</v>
      </c>
      <c r="L169" s="153"/>
      <c r="M169" s="153"/>
      <c r="N169" s="153"/>
      <c r="O169" s="153"/>
      <c r="P169" s="153"/>
      <c r="Q169" s="153"/>
      <c r="R169" s="155"/>
      <c r="T169" s="156"/>
      <c r="U169" s="153"/>
      <c r="V169" s="153"/>
      <c r="W169" s="153"/>
      <c r="X169" s="153"/>
      <c r="Y169" s="153"/>
      <c r="Z169" s="153"/>
      <c r="AA169" s="157"/>
      <c r="AT169" s="158" t="s">
        <v>150</v>
      </c>
      <c r="AU169" s="158" t="s">
        <v>91</v>
      </c>
      <c r="AV169" s="11" t="s">
        <v>20</v>
      </c>
      <c r="AW169" s="11" t="s">
        <v>39</v>
      </c>
      <c r="AX169" s="11" t="s">
        <v>82</v>
      </c>
      <c r="AY169" s="158" t="s">
        <v>142</v>
      </c>
    </row>
    <row r="170" spans="2:51" s="12" customFormat="1" ht="20.25" customHeight="1">
      <c r="B170" s="159"/>
      <c r="C170" s="161"/>
      <c r="D170" s="161"/>
      <c r="E170" s="162" t="s">
        <v>3</v>
      </c>
      <c r="F170" s="248" t="s">
        <v>378</v>
      </c>
      <c r="G170" s="249"/>
      <c r="H170" s="249"/>
      <c r="I170" s="249"/>
      <c r="J170" s="161"/>
      <c r="K170" s="163">
        <v>53.933</v>
      </c>
      <c r="L170" s="161"/>
      <c r="M170" s="161"/>
      <c r="N170" s="161"/>
      <c r="O170" s="161"/>
      <c r="P170" s="161"/>
      <c r="Q170" s="161"/>
      <c r="R170" s="164"/>
      <c r="T170" s="165"/>
      <c r="U170" s="161"/>
      <c r="V170" s="161"/>
      <c r="W170" s="161"/>
      <c r="X170" s="161"/>
      <c r="Y170" s="161"/>
      <c r="Z170" s="161"/>
      <c r="AA170" s="166"/>
      <c r="AT170" s="167" t="s">
        <v>150</v>
      </c>
      <c r="AU170" s="167" t="s">
        <v>91</v>
      </c>
      <c r="AV170" s="12" t="s">
        <v>91</v>
      </c>
      <c r="AW170" s="12" t="s">
        <v>39</v>
      </c>
      <c r="AX170" s="12" t="s">
        <v>82</v>
      </c>
      <c r="AY170" s="167" t="s">
        <v>142</v>
      </c>
    </row>
    <row r="171" spans="2:51" s="12" customFormat="1" ht="20.25" customHeight="1">
      <c r="B171" s="159"/>
      <c r="C171" s="161"/>
      <c r="D171" s="161"/>
      <c r="E171" s="162" t="s">
        <v>3</v>
      </c>
      <c r="F171" s="248" t="s">
        <v>379</v>
      </c>
      <c r="G171" s="249"/>
      <c r="H171" s="249"/>
      <c r="I171" s="249"/>
      <c r="J171" s="161"/>
      <c r="K171" s="163">
        <v>47.736</v>
      </c>
      <c r="L171" s="161"/>
      <c r="M171" s="161"/>
      <c r="N171" s="161"/>
      <c r="O171" s="161"/>
      <c r="P171" s="161"/>
      <c r="Q171" s="161"/>
      <c r="R171" s="164"/>
      <c r="T171" s="165"/>
      <c r="U171" s="161"/>
      <c r="V171" s="161"/>
      <c r="W171" s="161"/>
      <c r="X171" s="161"/>
      <c r="Y171" s="161"/>
      <c r="Z171" s="161"/>
      <c r="AA171" s="166"/>
      <c r="AT171" s="167" t="s">
        <v>150</v>
      </c>
      <c r="AU171" s="167" t="s">
        <v>91</v>
      </c>
      <c r="AV171" s="12" t="s">
        <v>91</v>
      </c>
      <c r="AW171" s="12" t="s">
        <v>39</v>
      </c>
      <c r="AX171" s="12" t="s">
        <v>82</v>
      </c>
      <c r="AY171" s="167" t="s">
        <v>142</v>
      </c>
    </row>
    <row r="172" spans="2:51" s="13" customFormat="1" ht="20.25" customHeight="1">
      <c r="B172" s="168"/>
      <c r="C172" s="169"/>
      <c r="D172" s="169"/>
      <c r="E172" s="170" t="s">
        <v>3</v>
      </c>
      <c r="F172" s="250" t="s">
        <v>151</v>
      </c>
      <c r="G172" s="251"/>
      <c r="H172" s="251"/>
      <c r="I172" s="251"/>
      <c r="J172" s="169"/>
      <c r="K172" s="171">
        <v>101.669</v>
      </c>
      <c r="L172" s="169"/>
      <c r="M172" s="169"/>
      <c r="N172" s="169"/>
      <c r="O172" s="169"/>
      <c r="P172" s="169"/>
      <c r="Q172" s="169"/>
      <c r="R172" s="172"/>
      <c r="T172" s="173"/>
      <c r="U172" s="169"/>
      <c r="V172" s="169"/>
      <c r="W172" s="169"/>
      <c r="X172" s="169"/>
      <c r="Y172" s="169"/>
      <c r="Z172" s="169"/>
      <c r="AA172" s="174"/>
      <c r="AT172" s="175" t="s">
        <v>150</v>
      </c>
      <c r="AU172" s="175" t="s">
        <v>91</v>
      </c>
      <c r="AV172" s="13" t="s">
        <v>147</v>
      </c>
      <c r="AW172" s="13" t="s">
        <v>39</v>
      </c>
      <c r="AX172" s="13" t="s">
        <v>20</v>
      </c>
      <c r="AY172" s="175" t="s">
        <v>142</v>
      </c>
    </row>
    <row r="173" spans="2:65" s="1" customFormat="1" ht="28.5" customHeight="1">
      <c r="B173" s="142"/>
      <c r="C173" s="143" t="s">
        <v>208</v>
      </c>
      <c r="D173" s="143" t="s">
        <v>143</v>
      </c>
      <c r="E173" s="144" t="s">
        <v>195</v>
      </c>
      <c r="F173" s="243" t="s">
        <v>196</v>
      </c>
      <c r="G173" s="244"/>
      <c r="H173" s="244"/>
      <c r="I173" s="244"/>
      <c r="J173" s="145" t="s">
        <v>146</v>
      </c>
      <c r="K173" s="146">
        <v>22</v>
      </c>
      <c r="L173" s="245"/>
      <c r="M173" s="244"/>
      <c r="N173" s="245">
        <f>ROUND(L173*K173,2)</f>
        <v>0</v>
      </c>
      <c r="O173" s="244"/>
      <c r="P173" s="244"/>
      <c r="Q173" s="244"/>
      <c r="R173" s="147"/>
      <c r="T173" s="148" t="s">
        <v>3</v>
      </c>
      <c r="U173" s="41" t="s">
        <v>47</v>
      </c>
      <c r="V173" s="149">
        <v>0.13</v>
      </c>
      <c r="W173" s="149">
        <f>V173*K173</f>
        <v>2.8600000000000003</v>
      </c>
      <c r="X173" s="149">
        <v>0</v>
      </c>
      <c r="Y173" s="149">
        <f>X173*K173</f>
        <v>0</v>
      </c>
      <c r="Z173" s="149">
        <v>0</v>
      </c>
      <c r="AA173" s="150">
        <f>Z173*K173</f>
        <v>0</v>
      </c>
      <c r="AR173" s="18" t="s">
        <v>147</v>
      </c>
      <c r="AT173" s="18" t="s">
        <v>143</v>
      </c>
      <c r="AU173" s="18" t="s">
        <v>91</v>
      </c>
      <c r="AY173" s="18" t="s">
        <v>142</v>
      </c>
      <c r="BE173" s="151">
        <f>IF(U173="základní",N173,0)</f>
        <v>0</v>
      </c>
      <c r="BF173" s="151">
        <f>IF(U173="snížená",N173,0)</f>
        <v>0</v>
      </c>
      <c r="BG173" s="151">
        <f>IF(U173="zákl. přenesená",N173,0)</f>
        <v>0</v>
      </c>
      <c r="BH173" s="151">
        <f>IF(U173="sníž. přenesená",N173,0)</f>
        <v>0</v>
      </c>
      <c r="BI173" s="151">
        <f>IF(U173="nulová",N173,0)</f>
        <v>0</v>
      </c>
      <c r="BJ173" s="18" t="s">
        <v>20</v>
      </c>
      <c r="BK173" s="151">
        <f>ROUND(L173*K173,2)</f>
        <v>0</v>
      </c>
      <c r="BL173" s="18" t="s">
        <v>147</v>
      </c>
      <c r="BM173" s="18" t="s">
        <v>380</v>
      </c>
    </row>
    <row r="174" spans="2:51" s="11" customFormat="1" ht="20.25" customHeight="1">
      <c r="B174" s="152"/>
      <c r="C174" s="153"/>
      <c r="D174" s="153"/>
      <c r="E174" s="154" t="s">
        <v>3</v>
      </c>
      <c r="F174" s="246" t="s">
        <v>198</v>
      </c>
      <c r="G174" s="247"/>
      <c r="H174" s="247"/>
      <c r="I174" s="247"/>
      <c r="J174" s="153"/>
      <c r="K174" s="154" t="s">
        <v>3</v>
      </c>
      <c r="L174" s="153"/>
      <c r="M174" s="153"/>
      <c r="N174" s="153"/>
      <c r="O174" s="153"/>
      <c r="P174" s="153"/>
      <c r="Q174" s="153"/>
      <c r="R174" s="155"/>
      <c r="T174" s="156"/>
      <c r="U174" s="153"/>
      <c r="V174" s="153"/>
      <c r="W174" s="153"/>
      <c r="X174" s="153"/>
      <c r="Y174" s="153"/>
      <c r="Z174" s="153"/>
      <c r="AA174" s="157"/>
      <c r="AT174" s="158" t="s">
        <v>150</v>
      </c>
      <c r="AU174" s="158" t="s">
        <v>91</v>
      </c>
      <c r="AV174" s="11" t="s">
        <v>20</v>
      </c>
      <c r="AW174" s="11" t="s">
        <v>39</v>
      </c>
      <c r="AX174" s="11" t="s">
        <v>82</v>
      </c>
      <c r="AY174" s="158" t="s">
        <v>142</v>
      </c>
    </row>
    <row r="175" spans="2:51" s="12" customFormat="1" ht="20.25" customHeight="1">
      <c r="B175" s="159"/>
      <c r="C175" s="161"/>
      <c r="D175" s="161"/>
      <c r="E175" s="162" t="s">
        <v>3</v>
      </c>
      <c r="F175" s="248" t="s">
        <v>199</v>
      </c>
      <c r="G175" s="249"/>
      <c r="H175" s="249"/>
      <c r="I175" s="249"/>
      <c r="J175" s="161"/>
      <c r="K175" s="163">
        <v>22</v>
      </c>
      <c r="L175" s="161"/>
      <c r="M175" s="161"/>
      <c r="N175" s="161"/>
      <c r="O175" s="161"/>
      <c r="P175" s="161"/>
      <c r="Q175" s="161"/>
      <c r="R175" s="164"/>
      <c r="T175" s="165"/>
      <c r="U175" s="161"/>
      <c r="V175" s="161"/>
      <c r="W175" s="161"/>
      <c r="X175" s="161"/>
      <c r="Y175" s="161"/>
      <c r="Z175" s="161"/>
      <c r="AA175" s="166"/>
      <c r="AT175" s="167" t="s">
        <v>150</v>
      </c>
      <c r="AU175" s="167" t="s">
        <v>91</v>
      </c>
      <c r="AV175" s="12" t="s">
        <v>91</v>
      </c>
      <c r="AW175" s="12" t="s">
        <v>39</v>
      </c>
      <c r="AX175" s="12" t="s">
        <v>82</v>
      </c>
      <c r="AY175" s="167" t="s">
        <v>142</v>
      </c>
    </row>
    <row r="176" spans="2:51" s="13" customFormat="1" ht="20.25" customHeight="1">
      <c r="B176" s="168"/>
      <c r="C176" s="169"/>
      <c r="D176" s="169"/>
      <c r="E176" s="170" t="s">
        <v>3</v>
      </c>
      <c r="F176" s="250" t="s">
        <v>151</v>
      </c>
      <c r="G176" s="251"/>
      <c r="H176" s="251"/>
      <c r="I176" s="251"/>
      <c r="J176" s="169"/>
      <c r="K176" s="171">
        <v>22</v>
      </c>
      <c r="L176" s="169"/>
      <c r="M176" s="169"/>
      <c r="N176" s="169"/>
      <c r="O176" s="169"/>
      <c r="P176" s="169"/>
      <c r="Q176" s="169"/>
      <c r="R176" s="172"/>
      <c r="T176" s="173"/>
      <c r="U176" s="169"/>
      <c r="V176" s="169"/>
      <c r="W176" s="169"/>
      <c r="X176" s="169"/>
      <c r="Y176" s="169"/>
      <c r="Z176" s="169"/>
      <c r="AA176" s="174"/>
      <c r="AT176" s="175" t="s">
        <v>150</v>
      </c>
      <c r="AU176" s="175" t="s">
        <v>91</v>
      </c>
      <c r="AV176" s="13" t="s">
        <v>147</v>
      </c>
      <c r="AW176" s="13" t="s">
        <v>39</v>
      </c>
      <c r="AX176" s="13" t="s">
        <v>20</v>
      </c>
      <c r="AY176" s="175" t="s">
        <v>142</v>
      </c>
    </row>
    <row r="177" spans="2:63" s="10" customFormat="1" ht="29.25" customHeight="1">
      <c r="B177" s="131"/>
      <c r="C177" s="132"/>
      <c r="D177" s="141" t="s">
        <v>120</v>
      </c>
      <c r="E177" s="141"/>
      <c r="F177" s="141"/>
      <c r="G177" s="141"/>
      <c r="H177" s="141"/>
      <c r="I177" s="141"/>
      <c r="J177" s="141"/>
      <c r="K177" s="141"/>
      <c r="L177" s="141"/>
      <c r="M177" s="141"/>
      <c r="N177" s="257">
        <f>BK177</f>
        <v>0</v>
      </c>
      <c r="O177" s="258"/>
      <c r="P177" s="258"/>
      <c r="Q177" s="258"/>
      <c r="R177" s="134"/>
      <c r="T177" s="135"/>
      <c r="U177" s="132"/>
      <c r="V177" s="132"/>
      <c r="W177" s="136">
        <f>SUM(W178:W189)</f>
        <v>1.4234</v>
      </c>
      <c r="X177" s="132"/>
      <c r="Y177" s="136">
        <f>SUM(Y178:Y189)</f>
        <v>0.0011</v>
      </c>
      <c r="Z177" s="132"/>
      <c r="AA177" s="137">
        <f>SUM(AA178:AA189)</f>
        <v>0</v>
      </c>
      <c r="AR177" s="138" t="s">
        <v>20</v>
      </c>
      <c r="AT177" s="139" t="s">
        <v>81</v>
      </c>
      <c r="AU177" s="139" t="s">
        <v>20</v>
      </c>
      <c r="AY177" s="138" t="s">
        <v>142</v>
      </c>
      <c r="BK177" s="140">
        <f>SUM(BK178:BK189)</f>
        <v>0</v>
      </c>
    </row>
    <row r="178" spans="2:65" s="1" customFormat="1" ht="28.5" customHeight="1">
      <c r="B178" s="142"/>
      <c r="C178" s="143" t="s">
        <v>215</v>
      </c>
      <c r="D178" s="143" t="s">
        <v>143</v>
      </c>
      <c r="E178" s="144" t="s">
        <v>200</v>
      </c>
      <c r="F178" s="243" t="s">
        <v>201</v>
      </c>
      <c r="G178" s="244"/>
      <c r="H178" s="244"/>
      <c r="I178" s="244"/>
      <c r="J178" s="145" t="s">
        <v>166</v>
      </c>
      <c r="K178" s="146">
        <v>2.2</v>
      </c>
      <c r="L178" s="245"/>
      <c r="M178" s="244"/>
      <c r="N178" s="245">
        <f>ROUND(L178*K178,2)</f>
        <v>0</v>
      </c>
      <c r="O178" s="244"/>
      <c r="P178" s="244"/>
      <c r="Q178" s="244"/>
      <c r="R178" s="147"/>
      <c r="T178" s="148" t="s">
        <v>3</v>
      </c>
      <c r="U178" s="41" t="s">
        <v>47</v>
      </c>
      <c r="V178" s="149">
        <v>0.067</v>
      </c>
      <c r="W178" s="149">
        <f>V178*K178</f>
        <v>0.14740000000000003</v>
      </c>
      <c r="X178" s="149">
        <v>0</v>
      </c>
      <c r="Y178" s="149">
        <f>X178*K178</f>
        <v>0</v>
      </c>
      <c r="Z178" s="149">
        <v>0</v>
      </c>
      <c r="AA178" s="150">
        <f>Z178*K178</f>
        <v>0</v>
      </c>
      <c r="AR178" s="18" t="s">
        <v>147</v>
      </c>
      <c r="AT178" s="18" t="s">
        <v>143</v>
      </c>
      <c r="AU178" s="18" t="s">
        <v>91</v>
      </c>
      <c r="AY178" s="18" t="s">
        <v>142</v>
      </c>
      <c r="BE178" s="151">
        <f>IF(U178="základní",N178,0)</f>
        <v>0</v>
      </c>
      <c r="BF178" s="151">
        <f>IF(U178="snížená",N178,0)</f>
        <v>0</v>
      </c>
      <c r="BG178" s="151">
        <f>IF(U178="zákl. přenesená",N178,0)</f>
        <v>0</v>
      </c>
      <c r="BH178" s="151">
        <f>IF(U178="sníž. přenesená",N178,0)</f>
        <v>0</v>
      </c>
      <c r="BI178" s="151">
        <f>IF(U178="nulová",N178,0)</f>
        <v>0</v>
      </c>
      <c r="BJ178" s="18" t="s">
        <v>20</v>
      </c>
      <c r="BK178" s="151">
        <f>ROUND(L178*K178,2)</f>
        <v>0</v>
      </c>
      <c r="BL178" s="18" t="s">
        <v>147</v>
      </c>
      <c r="BM178" s="18" t="s">
        <v>381</v>
      </c>
    </row>
    <row r="179" spans="2:51" s="11" customFormat="1" ht="20.25" customHeight="1">
      <c r="B179" s="152"/>
      <c r="C179" s="153"/>
      <c r="D179" s="153"/>
      <c r="E179" s="154" t="s">
        <v>3</v>
      </c>
      <c r="F179" s="246" t="s">
        <v>180</v>
      </c>
      <c r="G179" s="247"/>
      <c r="H179" s="247"/>
      <c r="I179" s="247"/>
      <c r="J179" s="153"/>
      <c r="K179" s="154" t="s">
        <v>3</v>
      </c>
      <c r="L179" s="153"/>
      <c r="M179" s="153"/>
      <c r="N179" s="153"/>
      <c r="O179" s="153"/>
      <c r="P179" s="153"/>
      <c r="Q179" s="153"/>
      <c r="R179" s="155"/>
      <c r="T179" s="156"/>
      <c r="U179" s="153"/>
      <c r="V179" s="153"/>
      <c r="W179" s="153"/>
      <c r="X179" s="153"/>
      <c r="Y179" s="153"/>
      <c r="Z179" s="153"/>
      <c r="AA179" s="157"/>
      <c r="AT179" s="158" t="s">
        <v>150</v>
      </c>
      <c r="AU179" s="158" t="s">
        <v>91</v>
      </c>
      <c r="AV179" s="11" t="s">
        <v>20</v>
      </c>
      <c r="AW179" s="11" t="s">
        <v>39</v>
      </c>
      <c r="AX179" s="11" t="s">
        <v>82</v>
      </c>
      <c r="AY179" s="158" t="s">
        <v>142</v>
      </c>
    </row>
    <row r="180" spans="2:51" s="12" customFormat="1" ht="20.25" customHeight="1">
      <c r="B180" s="159"/>
      <c r="C180" s="161"/>
      <c r="D180" s="161"/>
      <c r="E180" s="162" t="s">
        <v>3</v>
      </c>
      <c r="F180" s="248" t="s">
        <v>181</v>
      </c>
      <c r="G180" s="249"/>
      <c r="H180" s="249"/>
      <c r="I180" s="249"/>
      <c r="J180" s="161"/>
      <c r="K180" s="163">
        <v>2.2</v>
      </c>
      <c r="L180" s="161"/>
      <c r="M180" s="161"/>
      <c r="N180" s="161"/>
      <c r="O180" s="161"/>
      <c r="P180" s="161"/>
      <c r="Q180" s="161"/>
      <c r="R180" s="164"/>
      <c r="T180" s="165"/>
      <c r="U180" s="161"/>
      <c r="V180" s="161"/>
      <c r="W180" s="161"/>
      <c r="X180" s="161"/>
      <c r="Y180" s="161"/>
      <c r="Z180" s="161"/>
      <c r="AA180" s="166"/>
      <c r="AT180" s="167" t="s">
        <v>150</v>
      </c>
      <c r="AU180" s="167" t="s">
        <v>91</v>
      </c>
      <c r="AV180" s="12" t="s">
        <v>91</v>
      </c>
      <c r="AW180" s="12" t="s">
        <v>39</v>
      </c>
      <c r="AX180" s="12" t="s">
        <v>82</v>
      </c>
      <c r="AY180" s="167" t="s">
        <v>142</v>
      </c>
    </row>
    <row r="181" spans="2:51" s="13" customFormat="1" ht="20.25" customHeight="1">
      <c r="B181" s="168"/>
      <c r="C181" s="169"/>
      <c r="D181" s="169"/>
      <c r="E181" s="170" t="s">
        <v>3</v>
      </c>
      <c r="F181" s="250" t="s">
        <v>151</v>
      </c>
      <c r="G181" s="251"/>
      <c r="H181" s="251"/>
      <c r="I181" s="251"/>
      <c r="J181" s="169"/>
      <c r="K181" s="171">
        <v>2.2</v>
      </c>
      <c r="L181" s="169"/>
      <c r="M181" s="169"/>
      <c r="N181" s="169"/>
      <c r="O181" s="169"/>
      <c r="P181" s="169"/>
      <c r="Q181" s="169"/>
      <c r="R181" s="172"/>
      <c r="T181" s="173"/>
      <c r="U181" s="169"/>
      <c r="V181" s="169"/>
      <c r="W181" s="169"/>
      <c r="X181" s="169"/>
      <c r="Y181" s="169"/>
      <c r="Z181" s="169"/>
      <c r="AA181" s="174"/>
      <c r="AT181" s="175" t="s">
        <v>150</v>
      </c>
      <c r="AU181" s="175" t="s">
        <v>91</v>
      </c>
      <c r="AV181" s="13" t="s">
        <v>147</v>
      </c>
      <c r="AW181" s="13" t="s">
        <v>39</v>
      </c>
      <c r="AX181" s="13" t="s">
        <v>20</v>
      </c>
      <c r="AY181" s="175" t="s">
        <v>142</v>
      </c>
    </row>
    <row r="182" spans="2:65" s="1" customFormat="1" ht="28.5" customHeight="1">
      <c r="B182" s="142"/>
      <c r="C182" s="143" t="s">
        <v>222</v>
      </c>
      <c r="D182" s="143" t="s">
        <v>143</v>
      </c>
      <c r="E182" s="144" t="s">
        <v>204</v>
      </c>
      <c r="F182" s="243" t="s">
        <v>205</v>
      </c>
      <c r="G182" s="244"/>
      <c r="H182" s="244"/>
      <c r="I182" s="244"/>
      <c r="J182" s="145" t="s">
        <v>146</v>
      </c>
      <c r="K182" s="146">
        <v>22</v>
      </c>
      <c r="L182" s="245"/>
      <c r="M182" s="244"/>
      <c r="N182" s="245">
        <f>ROUND(L182*K182,2)</f>
        <v>0</v>
      </c>
      <c r="O182" s="244"/>
      <c r="P182" s="244"/>
      <c r="Q182" s="244"/>
      <c r="R182" s="147"/>
      <c r="T182" s="148" t="s">
        <v>3</v>
      </c>
      <c r="U182" s="41" t="s">
        <v>47</v>
      </c>
      <c r="V182" s="149">
        <v>0.058</v>
      </c>
      <c r="W182" s="149">
        <f>V182*K182</f>
        <v>1.276</v>
      </c>
      <c r="X182" s="149">
        <v>0</v>
      </c>
      <c r="Y182" s="149">
        <f>X182*K182</f>
        <v>0</v>
      </c>
      <c r="Z182" s="149">
        <v>0</v>
      </c>
      <c r="AA182" s="150">
        <f>Z182*K182</f>
        <v>0</v>
      </c>
      <c r="AR182" s="18" t="s">
        <v>147</v>
      </c>
      <c r="AT182" s="18" t="s">
        <v>143</v>
      </c>
      <c r="AU182" s="18" t="s">
        <v>91</v>
      </c>
      <c r="AY182" s="18" t="s">
        <v>142</v>
      </c>
      <c r="BE182" s="151">
        <f>IF(U182="základní",N182,0)</f>
        <v>0</v>
      </c>
      <c r="BF182" s="151">
        <f>IF(U182="snížená",N182,0)</f>
        <v>0</v>
      </c>
      <c r="BG182" s="151">
        <f>IF(U182="zákl. přenesená",N182,0)</f>
        <v>0</v>
      </c>
      <c r="BH182" s="151">
        <f>IF(U182="sníž. přenesená",N182,0)</f>
        <v>0</v>
      </c>
      <c r="BI182" s="151">
        <f>IF(U182="nulová",N182,0)</f>
        <v>0</v>
      </c>
      <c r="BJ182" s="18" t="s">
        <v>20</v>
      </c>
      <c r="BK182" s="151">
        <f>ROUND(L182*K182,2)</f>
        <v>0</v>
      </c>
      <c r="BL182" s="18" t="s">
        <v>147</v>
      </c>
      <c r="BM182" s="18" t="s">
        <v>382</v>
      </c>
    </row>
    <row r="183" spans="2:51" s="11" customFormat="1" ht="20.25" customHeight="1">
      <c r="B183" s="152"/>
      <c r="C183" s="153"/>
      <c r="D183" s="153"/>
      <c r="E183" s="154" t="s">
        <v>3</v>
      </c>
      <c r="F183" s="246" t="s">
        <v>207</v>
      </c>
      <c r="G183" s="247"/>
      <c r="H183" s="247"/>
      <c r="I183" s="247"/>
      <c r="J183" s="153"/>
      <c r="K183" s="154" t="s">
        <v>3</v>
      </c>
      <c r="L183" s="153"/>
      <c r="M183" s="153"/>
      <c r="N183" s="153"/>
      <c r="O183" s="153"/>
      <c r="P183" s="153"/>
      <c r="Q183" s="153"/>
      <c r="R183" s="155"/>
      <c r="T183" s="156"/>
      <c r="U183" s="153"/>
      <c r="V183" s="153"/>
      <c r="W183" s="153"/>
      <c r="X183" s="153"/>
      <c r="Y183" s="153"/>
      <c r="Z183" s="153"/>
      <c r="AA183" s="157"/>
      <c r="AT183" s="158" t="s">
        <v>150</v>
      </c>
      <c r="AU183" s="158" t="s">
        <v>91</v>
      </c>
      <c r="AV183" s="11" t="s">
        <v>20</v>
      </c>
      <c r="AW183" s="11" t="s">
        <v>39</v>
      </c>
      <c r="AX183" s="11" t="s">
        <v>82</v>
      </c>
      <c r="AY183" s="158" t="s">
        <v>142</v>
      </c>
    </row>
    <row r="184" spans="2:51" s="12" customFormat="1" ht="20.25" customHeight="1">
      <c r="B184" s="159"/>
      <c r="C184" s="161"/>
      <c r="D184" s="161"/>
      <c r="E184" s="162" t="s">
        <v>3</v>
      </c>
      <c r="F184" s="248" t="s">
        <v>199</v>
      </c>
      <c r="G184" s="249"/>
      <c r="H184" s="249"/>
      <c r="I184" s="249"/>
      <c r="J184" s="161"/>
      <c r="K184" s="163">
        <v>22</v>
      </c>
      <c r="L184" s="161"/>
      <c r="M184" s="161"/>
      <c r="N184" s="161"/>
      <c r="O184" s="161"/>
      <c r="P184" s="161"/>
      <c r="Q184" s="161"/>
      <c r="R184" s="164"/>
      <c r="T184" s="165"/>
      <c r="U184" s="161"/>
      <c r="V184" s="161"/>
      <c r="W184" s="161"/>
      <c r="X184" s="161"/>
      <c r="Y184" s="161"/>
      <c r="Z184" s="161"/>
      <c r="AA184" s="166"/>
      <c r="AT184" s="167" t="s">
        <v>150</v>
      </c>
      <c r="AU184" s="167" t="s">
        <v>91</v>
      </c>
      <c r="AV184" s="12" t="s">
        <v>91</v>
      </c>
      <c r="AW184" s="12" t="s">
        <v>39</v>
      </c>
      <c r="AX184" s="12" t="s">
        <v>82</v>
      </c>
      <c r="AY184" s="167" t="s">
        <v>142</v>
      </c>
    </row>
    <row r="185" spans="2:51" s="13" customFormat="1" ht="20.25" customHeight="1">
      <c r="B185" s="168"/>
      <c r="C185" s="169"/>
      <c r="D185" s="169"/>
      <c r="E185" s="170" t="s">
        <v>3</v>
      </c>
      <c r="F185" s="250" t="s">
        <v>151</v>
      </c>
      <c r="G185" s="251"/>
      <c r="H185" s="251"/>
      <c r="I185" s="251"/>
      <c r="J185" s="169"/>
      <c r="K185" s="171">
        <v>22</v>
      </c>
      <c r="L185" s="169"/>
      <c r="M185" s="169"/>
      <c r="N185" s="169"/>
      <c r="O185" s="169"/>
      <c r="P185" s="169"/>
      <c r="Q185" s="169"/>
      <c r="R185" s="172"/>
      <c r="T185" s="173"/>
      <c r="U185" s="169"/>
      <c r="V185" s="169"/>
      <c r="W185" s="169"/>
      <c r="X185" s="169"/>
      <c r="Y185" s="169"/>
      <c r="Z185" s="169"/>
      <c r="AA185" s="174"/>
      <c r="AT185" s="175" t="s">
        <v>150</v>
      </c>
      <c r="AU185" s="175" t="s">
        <v>91</v>
      </c>
      <c r="AV185" s="13" t="s">
        <v>147</v>
      </c>
      <c r="AW185" s="13" t="s">
        <v>39</v>
      </c>
      <c r="AX185" s="13" t="s">
        <v>20</v>
      </c>
      <c r="AY185" s="175" t="s">
        <v>142</v>
      </c>
    </row>
    <row r="186" spans="2:65" s="1" customFormat="1" ht="20.25" customHeight="1">
      <c r="B186" s="142"/>
      <c r="C186" s="176" t="s">
        <v>9</v>
      </c>
      <c r="D186" s="176" t="s">
        <v>209</v>
      </c>
      <c r="E186" s="177" t="s">
        <v>210</v>
      </c>
      <c r="F186" s="254" t="s">
        <v>211</v>
      </c>
      <c r="G186" s="255"/>
      <c r="H186" s="255"/>
      <c r="I186" s="255"/>
      <c r="J186" s="178" t="s">
        <v>212</v>
      </c>
      <c r="K186" s="179">
        <v>1.1</v>
      </c>
      <c r="L186" s="256"/>
      <c r="M186" s="255"/>
      <c r="N186" s="256">
        <f>ROUND(L186*K186,2)</f>
        <v>0</v>
      </c>
      <c r="O186" s="244"/>
      <c r="P186" s="244"/>
      <c r="Q186" s="244"/>
      <c r="R186" s="147"/>
      <c r="T186" s="148" t="s">
        <v>3</v>
      </c>
      <c r="U186" s="41" t="s">
        <v>47</v>
      </c>
      <c r="V186" s="149">
        <v>0</v>
      </c>
      <c r="W186" s="149">
        <f>V186*K186</f>
        <v>0</v>
      </c>
      <c r="X186" s="149">
        <v>0.001</v>
      </c>
      <c r="Y186" s="149">
        <f>X186*K186</f>
        <v>0.0011</v>
      </c>
      <c r="Z186" s="149">
        <v>0</v>
      </c>
      <c r="AA186" s="150">
        <f>Z186*K186</f>
        <v>0</v>
      </c>
      <c r="AR186" s="18" t="s">
        <v>188</v>
      </c>
      <c r="AT186" s="18" t="s">
        <v>209</v>
      </c>
      <c r="AU186" s="18" t="s">
        <v>91</v>
      </c>
      <c r="AY186" s="18" t="s">
        <v>142</v>
      </c>
      <c r="BE186" s="151">
        <f>IF(U186="základní",N186,0)</f>
        <v>0</v>
      </c>
      <c r="BF186" s="151">
        <f>IF(U186="snížená",N186,0)</f>
        <v>0</v>
      </c>
      <c r="BG186" s="151">
        <f>IF(U186="zákl. přenesená",N186,0)</f>
        <v>0</v>
      </c>
      <c r="BH186" s="151">
        <f>IF(U186="sníž. přenesená",N186,0)</f>
        <v>0</v>
      </c>
      <c r="BI186" s="151">
        <f>IF(U186="nulová",N186,0)</f>
        <v>0</v>
      </c>
      <c r="BJ186" s="18" t="s">
        <v>20</v>
      </c>
      <c r="BK186" s="151">
        <f>ROUND(L186*K186,2)</f>
        <v>0</v>
      </c>
      <c r="BL186" s="18" t="s">
        <v>147</v>
      </c>
      <c r="BM186" s="18" t="s">
        <v>383</v>
      </c>
    </row>
    <row r="187" spans="2:51" s="11" customFormat="1" ht="20.25" customHeight="1">
      <c r="B187" s="152"/>
      <c r="C187" s="153"/>
      <c r="D187" s="153"/>
      <c r="E187" s="154" t="s">
        <v>3</v>
      </c>
      <c r="F187" s="246" t="s">
        <v>207</v>
      </c>
      <c r="G187" s="247"/>
      <c r="H187" s="247"/>
      <c r="I187" s="247"/>
      <c r="J187" s="153"/>
      <c r="K187" s="154" t="s">
        <v>3</v>
      </c>
      <c r="L187" s="153"/>
      <c r="M187" s="153"/>
      <c r="N187" s="153"/>
      <c r="O187" s="153"/>
      <c r="P187" s="153"/>
      <c r="Q187" s="153"/>
      <c r="R187" s="155"/>
      <c r="T187" s="156"/>
      <c r="U187" s="153"/>
      <c r="V187" s="153"/>
      <c r="W187" s="153"/>
      <c r="X187" s="153"/>
      <c r="Y187" s="153"/>
      <c r="Z187" s="153"/>
      <c r="AA187" s="157"/>
      <c r="AT187" s="158" t="s">
        <v>150</v>
      </c>
      <c r="AU187" s="158" t="s">
        <v>91</v>
      </c>
      <c r="AV187" s="11" t="s">
        <v>20</v>
      </c>
      <c r="AW187" s="11" t="s">
        <v>39</v>
      </c>
      <c r="AX187" s="11" t="s">
        <v>82</v>
      </c>
      <c r="AY187" s="158" t="s">
        <v>142</v>
      </c>
    </row>
    <row r="188" spans="2:51" s="12" customFormat="1" ht="20.25" customHeight="1">
      <c r="B188" s="159"/>
      <c r="C188" s="161"/>
      <c r="D188" s="161"/>
      <c r="E188" s="162" t="s">
        <v>3</v>
      </c>
      <c r="F188" s="248" t="s">
        <v>214</v>
      </c>
      <c r="G188" s="249"/>
      <c r="H188" s="249"/>
      <c r="I188" s="249"/>
      <c r="J188" s="161"/>
      <c r="K188" s="163">
        <v>1.1</v>
      </c>
      <c r="L188" s="161"/>
      <c r="M188" s="161"/>
      <c r="N188" s="161"/>
      <c r="O188" s="161"/>
      <c r="P188" s="161"/>
      <c r="Q188" s="161"/>
      <c r="R188" s="164"/>
      <c r="T188" s="165"/>
      <c r="U188" s="161"/>
      <c r="V188" s="161"/>
      <c r="W188" s="161"/>
      <c r="X188" s="161"/>
      <c r="Y188" s="161"/>
      <c r="Z188" s="161"/>
      <c r="AA188" s="166"/>
      <c r="AT188" s="167" t="s">
        <v>150</v>
      </c>
      <c r="AU188" s="167" t="s">
        <v>91</v>
      </c>
      <c r="AV188" s="12" t="s">
        <v>91</v>
      </c>
      <c r="AW188" s="12" t="s">
        <v>39</v>
      </c>
      <c r="AX188" s="12" t="s">
        <v>82</v>
      </c>
      <c r="AY188" s="167" t="s">
        <v>142</v>
      </c>
    </row>
    <row r="189" spans="2:51" s="13" customFormat="1" ht="20.25" customHeight="1">
      <c r="B189" s="168"/>
      <c r="C189" s="169"/>
      <c r="D189" s="169"/>
      <c r="E189" s="170" t="s">
        <v>3</v>
      </c>
      <c r="F189" s="250" t="s">
        <v>151</v>
      </c>
      <c r="G189" s="251"/>
      <c r="H189" s="251"/>
      <c r="I189" s="251"/>
      <c r="J189" s="169"/>
      <c r="K189" s="171">
        <v>1.1</v>
      </c>
      <c r="L189" s="169"/>
      <c r="M189" s="169"/>
      <c r="N189" s="169"/>
      <c r="O189" s="169"/>
      <c r="P189" s="169"/>
      <c r="Q189" s="169"/>
      <c r="R189" s="172"/>
      <c r="T189" s="173"/>
      <c r="U189" s="169"/>
      <c r="V189" s="169"/>
      <c r="W189" s="169"/>
      <c r="X189" s="169"/>
      <c r="Y189" s="169"/>
      <c r="Z189" s="169"/>
      <c r="AA189" s="174"/>
      <c r="AT189" s="175" t="s">
        <v>150</v>
      </c>
      <c r="AU189" s="175" t="s">
        <v>91</v>
      </c>
      <c r="AV189" s="13" t="s">
        <v>147</v>
      </c>
      <c r="AW189" s="13" t="s">
        <v>39</v>
      </c>
      <c r="AX189" s="13" t="s">
        <v>20</v>
      </c>
      <c r="AY189" s="175" t="s">
        <v>142</v>
      </c>
    </row>
    <row r="190" spans="2:63" s="10" customFormat="1" ht="29.25" customHeight="1">
      <c r="B190" s="131"/>
      <c r="C190" s="132"/>
      <c r="D190" s="141" t="s">
        <v>121</v>
      </c>
      <c r="E190" s="141"/>
      <c r="F190" s="141"/>
      <c r="G190" s="141"/>
      <c r="H190" s="141"/>
      <c r="I190" s="141"/>
      <c r="J190" s="141"/>
      <c r="K190" s="141"/>
      <c r="L190" s="141"/>
      <c r="M190" s="141"/>
      <c r="N190" s="257">
        <f>BK190</f>
        <v>0</v>
      </c>
      <c r="O190" s="258"/>
      <c r="P190" s="258"/>
      <c r="Q190" s="258"/>
      <c r="R190" s="134"/>
      <c r="T190" s="135"/>
      <c r="U190" s="132"/>
      <c r="V190" s="132"/>
      <c r="W190" s="136">
        <f>SUM(W191:W206)</f>
        <v>2.13925</v>
      </c>
      <c r="X190" s="132"/>
      <c r="Y190" s="136">
        <f>SUM(Y191:Y206)</f>
        <v>0</v>
      </c>
      <c r="Z190" s="132"/>
      <c r="AA190" s="137">
        <f>SUM(AA191:AA206)</f>
        <v>0</v>
      </c>
      <c r="AR190" s="138" t="s">
        <v>20</v>
      </c>
      <c r="AT190" s="139" t="s">
        <v>81</v>
      </c>
      <c r="AU190" s="139" t="s">
        <v>20</v>
      </c>
      <c r="AY190" s="138" t="s">
        <v>142</v>
      </c>
      <c r="BK190" s="140">
        <f>SUM(BK191:BK206)</f>
        <v>0</v>
      </c>
    </row>
    <row r="191" spans="2:65" s="1" customFormat="1" ht="28.5" customHeight="1">
      <c r="B191" s="142"/>
      <c r="C191" s="143" t="s">
        <v>230</v>
      </c>
      <c r="D191" s="143" t="s">
        <v>143</v>
      </c>
      <c r="E191" s="144" t="s">
        <v>216</v>
      </c>
      <c r="F191" s="243" t="s">
        <v>217</v>
      </c>
      <c r="G191" s="244"/>
      <c r="H191" s="244"/>
      <c r="I191" s="244"/>
      <c r="J191" s="145" t="s">
        <v>146</v>
      </c>
      <c r="K191" s="146">
        <v>427.85</v>
      </c>
      <c r="L191" s="245"/>
      <c r="M191" s="244"/>
      <c r="N191" s="245">
        <f>ROUND(L191*K191,2)</f>
        <v>0</v>
      </c>
      <c r="O191" s="244"/>
      <c r="P191" s="244"/>
      <c r="Q191" s="244"/>
      <c r="R191" s="147"/>
      <c r="T191" s="148" t="s">
        <v>3</v>
      </c>
      <c r="U191" s="41" t="s">
        <v>47</v>
      </c>
      <c r="V191" s="149">
        <v>0.005</v>
      </c>
      <c r="W191" s="149">
        <f>V191*K191</f>
        <v>2.13925</v>
      </c>
      <c r="X191" s="149">
        <v>0</v>
      </c>
      <c r="Y191" s="149">
        <f>X191*K191</f>
        <v>0</v>
      </c>
      <c r="Z191" s="149">
        <v>0</v>
      </c>
      <c r="AA191" s="150">
        <f>Z191*K191</f>
        <v>0</v>
      </c>
      <c r="AR191" s="18" t="s">
        <v>147</v>
      </c>
      <c r="AT191" s="18" t="s">
        <v>143</v>
      </c>
      <c r="AU191" s="18" t="s">
        <v>91</v>
      </c>
      <c r="AY191" s="18" t="s">
        <v>142</v>
      </c>
      <c r="BE191" s="151">
        <f>IF(U191="základní",N191,0)</f>
        <v>0</v>
      </c>
      <c r="BF191" s="151">
        <f>IF(U191="snížená",N191,0)</f>
        <v>0</v>
      </c>
      <c r="BG191" s="151">
        <f>IF(U191="zákl. přenesená",N191,0)</f>
        <v>0</v>
      </c>
      <c r="BH191" s="151">
        <f>IF(U191="sníž. přenesená",N191,0)</f>
        <v>0</v>
      </c>
      <c r="BI191" s="151">
        <f>IF(U191="nulová",N191,0)</f>
        <v>0</v>
      </c>
      <c r="BJ191" s="18" t="s">
        <v>20</v>
      </c>
      <c r="BK191" s="151">
        <f>ROUND(L191*K191,2)</f>
        <v>0</v>
      </c>
      <c r="BL191" s="18" t="s">
        <v>147</v>
      </c>
      <c r="BM191" s="18" t="s">
        <v>384</v>
      </c>
    </row>
    <row r="192" spans="2:51" s="11" customFormat="1" ht="20.25" customHeight="1">
      <c r="B192" s="152"/>
      <c r="C192" s="153"/>
      <c r="D192" s="153"/>
      <c r="E192" s="154" t="s">
        <v>3</v>
      </c>
      <c r="F192" s="246" t="s">
        <v>385</v>
      </c>
      <c r="G192" s="247"/>
      <c r="H192" s="247"/>
      <c r="I192" s="247"/>
      <c r="J192" s="153"/>
      <c r="K192" s="154" t="s">
        <v>3</v>
      </c>
      <c r="L192" s="153"/>
      <c r="M192" s="153"/>
      <c r="N192" s="153"/>
      <c r="O192" s="153"/>
      <c r="P192" s="153"/>
      <c r="Q192" s="153"/>
      <c r="R192" s="155"/>
      <c r="T192" s="156"/>
      <c r="U192" s="153"/>
      <c r="V192" s="153"/>
      <c r="W192" s="153"/>
      <c r="X192" s="153"/>
      <c r="Y192" s="153"/>
      <c r="Z192" s="153"/>
      <c r="AA192" s="157"/>
      <c r="AT192" s="158" t="s">
        <v>150</v>
      </c>
      <c r="AU192" s="158" t="s">
        <v>91</v>
      </c>
      <c r="AV192" s="11" t="s">
        <v>20</v>
      </c>
      <c r="AW192" s="11" t="s">
        <v>39</v>
      </c>
      <c r="AX192" s="11" t="s">
        <v>82</v>
      </c>
      <c r="AY192" s="158" t="s">
        <v>142</v>
      </c>
    </row>
    <row r="193" spans="2:51" s="12" customFormat="1" ht="20.25" customHeight="1">
      <c r="B193" s="159"/>
      <c r="C193" s="161"/>
      <c r="D193" s="161"/>
      <c r="E193" s="162" t="s">
        <v>3</v>
      </c>
      <c r="F193" s="248" t="s">
        <v>386</v>
      </c>
      <c r="G193" s="249"/>
      <c r="H193" s="249"/>
      <c r="I193" s="249"/>
      <c r="J193" s="161"/>
      <c r="K193" s="163">
        <v>9.45</v>
      </c>
      <c r="L193" s="161"/>
      <c r="M193" s="161"/>
      <c r="N193" s="161"/>
      <c r="O193" s="161"/>
      <c r="P193" s="161"/>
      <c r="Q193" s="161"/>
      <c r="R193" s="164"/>
      <c r="T193" s="165"/>
      <c r="U193" s="161"/>
      <c r="V193" s="161"/>
      <c r="W193" s="161"/>
      <c r="X193" s="161"/>
      <c r="Y193" s="161"/>
      <c r="Z193" s="161"/>
      <c r="AA193" s="166"/>
      <c r="AT193" s="167" t="s">
        <v>150</v>
      </c>
      <c r="AU193" s="167" t="s">
        <v>91</v>
      </c>
      <c r="AV193" s="12" t="s">
        <v>91</v>
      </c>
      <c r="AW193" s="12" t="s">
        <v>39</v>
      </c>
      <c r="AX193" s="12" t="s">
        <v>82</v>
      </c>
      <c r="AY193" s="167" t="s">
        <v>142</v>
      </c>
    </row>
    <row r="194" spans="2:51" s="14" customFormat="1" ht="20.25" customHeight="1">
      <c r="B194" s="183"/>
      <c r="C194" s="184"/>
      <c r="D194" s="184"/>
      <c r="E194" s="185" t="s">
        <v>3</v>
      </c>
      <c r="F194" s="263" t="s">
        <v>387</v>
      </c>
      <c r="G194" s="264"/>
      <c r="H194" s="264"/>
      <c r="I194" s="264"/>
      <c r="J194" s="184"/>
      <c r="K194" s="186">
        <v>9.45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150</v>
      </c>
      <c r="AU194" s="190" t="s">
        <v>91</v>
      </c>
      <c r="AV194" s="14" t="s">
        <v>157</v>
      </c>
      <c r="AW194" s="14" t="s">
        <v>39</v>
      </c>
      <c r="AX194" s="14" t="s">
        <v>82</v>
      </c>
      <c r="AY194" s="190" t="s">
        <v>142</v>
      </c>
    </row>
    <row r="195" spans="2:51" s="11" customFormat="1" ht="20.25" customHeight="1">
      <c r="B195" s="152"/>
      <c r="C195" s="153"/>
      <c r="D195" s="153"/>
      <c r="E195" s="154" t="s">
        <v>3</v>
      </c>
      <c r="F195" s="253" t="s">
        <v>388</v>
      </c>
      <c r="G195" s="247"/>
      <c r="H195" s="247"/>
      <c r="I195" s="247"/>
      <c r="J195" s="153"/>
      <c r="K195" s="154" t="s">
        <v>3</v>
      </c>
      <c r="L195" s="153"/>
      <c r="M195" s="153"/>
      <c r="N195" s="153"/>
      <c r="O195" s="153"/>
      <c r="P195" s="153"/>
      <c r="Q195" s="153"/>
      <c r="R195" s="155"/>
      <c r="T195" s="156"/>
      <c r="U195" s="153"/>
      <c r="V195" s="153"/>
      <c r="W195" s="153"/>
      <c r="X195" s="153"/>
      <c r="Y195" s="153"/>
      <c r="Z195" s="153"/>
      <c r="AA195" s="157"/>
      <c r="AT195" s="158" t="s">
        <v>150</v>
      </c>
      <c r="AU195" s="158" t="s">
        <v>91</v>
      </c>
      <c r="AV195" s="11" t="s">
        <v>20</v>
      </c>
      <c r="AW195" s="11" t="s">
        <v>39</v>
      </c>
      <c r="AX195" s="11" t="s">
        <v>82</v>
      </c>
      <c r="AY195" s="158" t="s">
        <v>142</v>
      </c>
    </row>
    <row r="196" spans="2:51" s="12" customFormat="1" ht="20.25" customHeight="1">
      <c r="B196" s="159"/>
      <c r="C196" s="161"/>
      <c r="D196" s="161"/>
      <c r="E196" s="162" t="s">
        <v>3</v>
      </c>
      <c r="F196" s="248" t="s">
        <v>389</v>
      </c>
      <c r="G196" s="249"/>
      <c r="H196" s="249"/>
      <c r="I196" s="249"/>
      <c r="J196" s="161"/>
      <c r="K196" s="163">
        <v>115.5</v>
      </c>
      <c r="L196" s="161"/>
      <c r="M196" s="161"/>
      <c r="N196" s="161"/>
      <c r="O196" s="161"/>
      <c r="P196" s="161"/>
      <c r="Q196" s="161"/>
      <c r="R196" s="164"/>
      <c r="T196" s="165"/>
      <c r="U196" s="161"/>
      <c r="V196" s="161"/>
      <c r="W196" s="161"/>
      <c r="X196" s="161"/>
      <c r="Y196" s="161"/>
      <c r="Z196" s="161"/>
      <c r="AA196" s="166"/>
      <c r="AT196" s="167" t="s">
        <v>150</v>
      </c>
      <c r="AU196" s="167" t="s">
        <v>91</v>
      </c>
      <c r="AV196" s="12" t="s">
        <v>91</v>
      </c>
      <c r="AW196" s="12" t="s">
        <v>39</v>
      </c>
      <c r="AX196" s="12" t="s">
        <v>82</v>
      </c>
      <c r="AY196" s="167" t="s">
        <v>142</v>
      </c>
    </row>
    <row r="197" spans="2:51" s="14" customFormat="1" ht="20.25" customHeight="1">
      <c r="B197" s="183"/>
      <c r="C197" s="184"/>
      <c r="D197" s="184"/>
      <c r="E197" s="185" t="s">
        <v>3</v>
      </c>
      <c r="F197" s="263" t="s">
        <v>387</v>
      </c>
      <c r="G197" s="264"/>
      <c r="H197" s="264"/>
      <c r="I197" s="264"/>
      <c r="J197" s="184"/>
      <c r="K197" s="186">
        <v>115.5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150</v>
      </c>
      <c r="AU197" s="190" t="s">
        <v>91</v>
      </c>
      <c r="AV197" s="14" t="s">
        <v>157</v>
      </c>
      <c r="AW197" s="14" t="s">
        <v>39</v>
      </c>
      <c r="AX197" s="14" t="s">
        <v>82</v>
      </c>
      <c r="AY197" s="190" t="s">
        <v>142</v>
      </c>
    </row>
    <row r="198" spans="2:51" s="11" customFormat="1" ht="20.25" customHeight="1">
      <c r="B198" s="152"/>
      <c r="C198" s="153"/>
      <c r="D198" s="153"/>
      <c r="E198" s="154" t="s">
        <v>3</v>
      </c>
      <c r="F198" s="253" t="s">
        <v>390</v>
      </c>
      <c r="G198" s="247"/>
      <c r="H198" s="247"/>
      <c r="I198" s="247"/>
      <c r="J198" s="153"/>
      <c r="K198" s="154" t="s">
        <v>3</v>
      </c>
      <c r="L198" s="153"/>
      <c r="M198" s="153"/>
      <c r="N198" s="153"/>
      <c r="O198" s="153"/>
      <c r="P198" s="153"/>
      <c r="Q198" s="153"/>
      <c r="R198" s="155"/>
      <c r="T198" s="156"/>
      <c r="U198" s="153"/>
      <c r="V198" s="153"/>
      <c r="W198" s="153"/>
      <c r="X198" s="153"/>
      <c r="Y198" s="153"/>
      <c r="Z198" s="153"/>
      <c r="AA198" s="157"/>
      <c r="AT198" s="158" t="s">
        <v>150</v>
      </c>
      <c r="AU198" s="158" t="s">
        <v>91</v>
      </c>
      <c r="AV198" s="11" t="s">
        <v>20</v>
      </c>
      <c r="AW198" s="11" t="s">
        <v>39</v>
      </c>
      <c r="AX198" s="11" t="s">
        <v>82</v>
      </c>
      <c r="AY198" s="158" t="s">
        <v>142</v>
      </c>
    </row>
    <row r="199" spans="2:51" s="12" customFormat="1" ht="20.25" customHeight="1">
      <c r="B199" s="159"/>
      <c r="C199" s="161"/>
      <c r="D199" s="161"/>
      <c r="E199" s="162" t="s">
        <v>3</v>
      </c>
      <c r="F199" s="248" t="s">
        <v>391</v>
      </c>
      <c r="G199" s="249"/>
      <c r="H199" s="249"/>
      <c r="I199" s="249"/>
      <c r="J199" s="161"/>
      <c r="K199" s="163">
        <v>214.5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150</v>
      </c>
      <c r="AU199" s="167" t="s">
        <v>91</v>
      </c>
      <c r="AV199" s="12" t="s">
        <v>91</v>
      </c>
      <c r="AW199" s="12" t="s">
        <v>39</v>
      </c>
      <c r="AX199" s="12" t="s">
        <v>82</v>
      </c>
      <c r="AY199" s="167" t="s">
        <v>142</v>
      </c>
    </row>
    <row r="200" spans="2:51" s="14" customFormat="1" ht="20.25" customHeight="1">
      <c r="B200" s="183"/>
      <c r="C200" s="184"/>
      <c r="D200" s="184"/>
      <c r="E200" s="185" t="s">
        <v>3</v>
      </c>
      <c r="F200" s="263" t="s">
        <v>387</v>
      </c>
      <c r="G200" s="264"/>
      <c r="H200" s="264"/>
      <c r="I200" s="264"/>
      <c r="J200" s="184"/>
      <c r="K200" s="186">
        <v>214.5</v>
      </c>
      <c r="L200" s="184"/>
      <c r="M200" s="184"/>
      <c r="N200" s="184"/>
      <c r="O200" s="184"/>
      <c r="P200" s="184"/>
      <c r="Q200" s="184"/>
      <c r="R200" s="187"/>
      <c r="T200" s="188"/>
      <c r="U200" s="184"/>
      <c r="V200" s="184"/>
      <c r="W200" s="184"/>
      <c r="X200" s="184"/>
      <c r="Y200" s="184"/>
      <c r="Z200" s="184"/>
      <c r="AA200" s="189"/>
      <c r="AT200" s="190" t="s">
        <v>150</v>
      </c>
      <c r="AU200" s="190" t="s">
        <v>91</v>
      </c>
      <c r="AV200" s="14" t="s">
        <v>157</v>
      </c>
      <c r="AW200" s="14" t="s">
        <v>39</v>
      </c>
      <c r="AX200" s="14" t="s">
        <v>82</v>
      </c>
      <c r="AY200" s="190" t="s">
        <v>142</v>
      </c>
    </row>
    <row r="201" spans="2:51" s="11" customFormat="1" ht="20.25" customHeight="1">
      <c r="B201" s="152"/>
      <c r="C201" s="153"/>
      <c r="D201" s="153"/>
      <c r="E201" s="154" t="s">
        <v>3</v>
      </c>
      <c r="F201" s="253" t="s">
        <v>368</v>
      </c>
      <c r="G201" s="247"/>
      <c r="H201" s="247"/>
      <c r="I201" s="247"/>
      <c r="J201" s="153"/>
      <c r="K201" s="154" t="s">
        <v>3</v>
      </c>
      <c r="L201" s="153"/>
      <c r="M201" s="153"/>
      <c r="N201" s="153"/>
      <c r="O201" s="153"/>
      <c r="P201" s="153"/>
      <c r="Q201" s="153"/>
      <c r="R201" s="155"/>
      <c r="T201" s="156"/>
      <c r="U201" s="153"/>
      <c r="V201" s="153"/>
      <c r="W201" s="153"/>
      <c r="X201" s="153"/>
      <c r="Y201" s="153"/>
      <c r="Z201" s="153"/>
      <c r="AA201" s="157"/>
      <c r="AT201" s="158" t="s">
        <v>150</v>
      </c>
      <c r="AU201" s="158" t="s">
        <v>91</v>
      </c>
      <c r="AV201" s="11" t="s">
        <v>20</v>
      </c>
      <c r="AW201" s="11" t="s">
        <v>39</v>
      </c>
      <c r="AX201" s="11" t="s">
        <v>82</v>
      </c>
      <c r="AY201" s="158" t="s">
        <v>142</v>
      </c>
    </row>
    <row r="202" spans="2:51" s="12" customFormat="1" ht="20.25" customHeight="1">
      <c r="B202" s="159"/>
      <c r="C202" s="161"/>
      <c r="D202" s="161"/>
      <c r="E202" s="162" t="s">
        <v>3</v>
      </c>
      <c r="F202" s="248" t="s">
        <v>392</v>
      </c>
      <c r="G202" s="249"/>
      <c r="H202" s="249"/>
      <c r="I202" s="249"/>
      <c r="J202" s="161"/>
      <c r="K202" s="163">
        <v>11.6</v>
      </c>
      <c r="L202" s="161"/>
      <c r="M202" s="161"/>
      <c r="N202" s="161"/>
      <c r="O202" s="161"/>
      <c r="P202" s="161"/>
      <c r="Q202" s="161"/>
      <c r="R202" s="164"/>
      <c r="T202" s="165"/>
      <c r="U202" s="161"/>
      <c r="V202" s="161"/>
      <c r="W202" s="161"/>
      <c r="X202" s="161"/>
      <c r="Y202" s="161"/>
      <c r="Z202" s="161"/>
      <c r="AA202" s="166"/>
      <c r="AT202" s="167" t="s">
        <v>150</v>
      </c>
      <c r="AU202" s="167" t="s">
        <v>91</v>
      </c>
      <c r="AV202" s="12" t="s">
        <v>91</v>
      </c>
      <c r="AW202" s="12" t="s">
        <v>39</v>
      </c>
      <c r="AX202" s="12" t="s">
        <v>82</v>
      </c>
      <c r="AY202" s="167" t="s">
        <v>142</v>
      </c>
    </row>
    <row r="203" spans="2:51" s="11" customFormat="1" ht="20.25" customHeight="1">
      <c r="B203" s="152"/>
      <c r="C203" s="153"/>
      <c r="D203" s="153"/>
      <c r="E203" s="154" t="s">
        <v>3</v>
      </c>
      <c r="F203" s="253" t="s">
        <v>370</v>
      </c>
      <c r="G203" s="247"/>
      <c r="H203" s="247"/>
      <c r="I203" s="247"/>
      <c r="J203" s="153"/>
      <c r="K203" s="154" t="s">
        <v>3</v>
      </c>
      <c r="L203" s="153"/>
      <c r="M203" s="153"/>
      <c r="N203" s="153"/>
      <c r="O203" s="153"/>
      <c r="P203" s="153"/>
      <c r="Q203" s="153"/>
      <c r="R203" s="155"/>
      <c r="T203" s="156"/>
      <c r="U203" s="153"/>
      <c r="V203" s="153"/>
      <c r="W203" s="153"/>
      <c r="X203" s="153"/>
      <c r="Y203" s="153"/>
      <c r="Z203" s="153"/>
      <c r="AA203" s="157"/>
      <c r="AT203" s="158" t="s">
        <v>150</v>
      </c>
      <c r="AU203" s="158" t="s">
        <v>91</v>
      </c>
      <c r="AV203" s="11" t="s">
        <v>20</v>
      </c>
      <c r="AW203" s="11" t="s">
        <v>39</v>
      </c>
      <c r="AX203" s="11" t="s">
        <v>82</v>
      </c>
      <c r="AY203" s="158" t="s">
        <v>142</v>
      </c>
    </row>
    <row r="204" spans="2:51" s="12" customFormat="1" ht="20.25" customHeight="1">
      <c r="B204" s="159"/>
      <c r="C204" s="161"/>
      <c r="D204" s="161"/>
      <c r="E204" s="162" t="s">
        <v>3</v>
      </c>
      <c r="F204" s="248" t="s">
        <v>393</v>
      </c>
      <c r="G204" s="249"/>
      <c r="H204" s="249"/>
      <c r="I204" s="249"/>
      <c r="J204" s="161"/>
      <c r="K204" s="163">
        <v>76.8</v>
      </c>
      <c r="L204" s="161"/>
      <c r="M204" s="161"/>
      <c r="N204" s="161"/>
      <c r="O204" s="161"/>
      <c r="P204" s="161"/>
      <c r="Q204" s="161"/>
      <c r="R204" s="164"/>
      <c r="T204" s="165"/>
      <c r="U204" s="161"/>
      <c r="V204" s="161"/>
      <c r="W204" s="161"/>
      <c r="X204" s="161"/>
      <c r="Y204" s="161"/>
      <c r="Z204" s="161"/>
      <c r="AA204" s="166"/>
      <c r="AT204" s="167" t="s">
        <v>150</v>
      </c>
      <c r="AU204" s="167" t="s">
        <v>91</v>
      </c>
      <c r="AV204" s="12" t="s">
        <v>91</v>
      </c>
      <c r="AW204" s="12" t="s">
        <v>39</v>
      </c>
      <c r="AX204" s="12" t="s">
        <v>82</v>
      </c>
      <c r="AY204" s="167" t="s">
        <v>142</v>
      </c>
    </row>
    <row r="205" spans="2:51" s="14" customFormat="1" ht="20.25" customHeight="1">
      <c r="B205" s="183"/>
      <c r="C205" s="184"/>
      <c r="D205" s="184"/>
      <c r="E205" s="185" t="s">
        <v>3</v>
      </c>
      <c r="F205" s="263" t="s">
        <v>387</v>
      </c>
      <c r="G205" s="264"/>
      <c r="H205" s="264"/>
      <c r="I205" s="264"/>
      <c r="J205" s="184"/>
      <c r="K205" s="186">
        <v>88.4</v>
      </c>
      <c r="L205" s="184"/>
      <c r="M205" s="184"/>
      <c r="N205" s="184"/>
      <c r="O205" s="184"/>
      <c r="P205" s="184"/>
      <c r="Q205" s="184"/>
      <c r="R205" s="187"/>
      <c r="T205" s="188"/>
      <c r="U205" s="184"/>
      <c r="V205" s="184"/>
      <c r="W205" s="184"/>
      <c r="X205" s="184"/>
      <c r="Y205" s="184"/>
      <c r="Z205" s="184"/>
      <c r="AA205" s="189"/>
      <c r="AT205" s="190" t="s">
        <v>150</v>
      </c>
      <c r="AU205" s="190" t="s">
        <v>91</v>
      </c>
      <c r="AV205" s="14" t="s">
        <v>157</v>
      </c>
      <c r="AW205" s="14" t="s">
        <v>39</v>
      </c>
      <c r="AX205" s="14" t="s">
        <v>82</v>
      </c>
      <c r="AY205" s="190" t="s">
        <v>142</v>
      </c>
    </row>
    <row r="206" spans="2:51" s="13" customFormat="1" ht="20.25" customHeight="1">
      <c r="B206" s="168"/>
      <c r="C206" s="169"/>
      <c r="D206" s="169"/>
      <c r="E206" s="170" t="s">
        <v>3</v>
      </c>
      <c r="F206" s="250" t="s">
        <v>151</v>
      </c>
      <c r="G206" s="251"/>
      <c r="H206" s="251"/>
      <c r="I206" s="251"/>
      <c r="J206" s="169"/>
      <c r="K206" s="171">
        <v>427.85</v>
      </c>
      <c r="L206" s="169"/>
      <c r="M206" s="169"/>
      <c r="N206" s="169"/>
      <c r="O206" s="169"/>
      <c r="P206" s="169"/>
      <c r="Q206" s="169"/>
      <c r="R206" s="172"/>
      <c r="T206" s="173"/>
      <c r="U206" s="169"/>
      <c r="V206" s="169"/>
      <c r="W206" s="169"/>
      <c r="X206" s="169"/>
      <c r="Y206" s="169"/>
      <c r="Z206" s="169"/>
      <c r="AA206" s="174"/>
      <c r="AT206" s="175" t="s">
        <v>150</v>
      </c>
      <c r="AU206" s="175" t="s">
        <v>91</v>
      </c>
      <c r="AV206" s="13" t="s">
        <v>147</v>
      </c>
      <c r="AW206" s="13" t="s">
        <v>39</v>
      </c>
      <c r="AX206" s="13" t="s">
        <v>20</v>
      </c>
      <c r="AY206" s="175" t="s">
        <v>142</v>
      </c>
    </row>
    <row r="207" spans="2:63" s="10" customFormat="1" ht="29.25" customHeight="1">
      <c r="B207" s="131"/>
      <c r="C207" s="132"/>
      <c r="D207" s="141" t="s">
        <v>122</v>
      </c>
      <c r="E207" s="141"/>
      <c r="F207" s="141"/>
      <c r="G207" s="141"/>
      <c r="H207" s="141"/>
      <c r="I207" s="141"/>
      <c r="J207" s="141"/>
      <c r="K207" s="141"/>
      <c r="L207" s="141"/>
      <c r="M207" s="141"/>
      <c r="N207" s="257">
        <f>BK207</f>
        <v>0</v>
      </c>
      <c r="O207" s="258"/>
      <c r="P207" s="258"/>
      <c r="Q207" s="258"/>
      <c r="R207" s="134"/>
      <c r="T207" s="135"/>
      <c r="U207" s="132"/>
      <c r="V207" s="132"/>
      <c r="W207" s="136">
        <f>SUM(W208:W258)</f>
        <v>113.84244999999999</v>
      </c>
      <c r="X207" s="132"/>
      <c r="Y207" s="136">
        <f>SUM(Y208:Y258)</f>
        <v>61.9182525</v>
      </c>
      <c r="Z207" s="132"/>
      <c r="AA207" s="137">
        <f>SUM(AA208:AA258)</f>
        <v>0</v>
      </c>
      <c r="AR207" s="138" t="s">
        <v>20</v>
      </c>
      <c r="AT207" s="139" t="s">
        <v>81</v>
      </c>
      <c r="AU207" s="139" t="s">
        <v>20</v>
      </c>
      <c r="AY207" s="138" t="s">
        <v>142</v>
      </c>
      <c r="BK207" s="140">
        <f>SUM(BK208:BK258)</f>
        <v>0</v>
      </c>
    </row>
    <row r="208" spans="2:65" s="1" customFormat="1" ht="20.25" customHeight="1">
      <c r="B208" s="142"/>
      <c r="C208" s="143" t="s">
        <v>236</v>
      </c>
      <c r="D208" s="143" t="s">
        <v>143</v>
      </c>
      <c r="E208" s="144" t="s">
        <v>394</v>
      </c>
      <c r="F208" s="243" t="s">
        <v>395</v>
      </c>
      <c r="G208" s="244"/>
      <c r="H208" s="244"/>
      <c r="I208" s="244"/>
      <c r="J208" s="145" t="s">
        <v>146</v>
      </c>
      <c r="K208" s="146">
        <v>115.5</v>
      </c>
      <c r="L208" s="245"/>
      <c r="M208" s="244"/>
      <c r="N208" s="245">
        <f>ROUND(L208*K208,2)</f>
        <v>0</v>
      </c>
      <c r="O208" s="244"/>
      <c r="P208" s="244"/>
      <c r="Q208" s="244"/>
      <c r="R208" s="147"/>
      <c r="T208" s="148" t="s">
        <v>3</v>
      </c>
      <c r="U208" s="41" t="s">
        <v>47</v>
      </c>
      <c r="V208" s="149">
        <v>0.026</v>
      </c>
      <c r="W208" s="149">
        <f>V208*K208</f>
        <v>3.0029999999999997</v>
      </c>
      <c r="X208" s="149">
        <v>0</v>
      </c>
      <c r="Y208" s="149">
        <f>X208*K208</f>
        <v>0</v>
      </c>
      <c r="Z208" s="149">
        <v>0</v>
      </c>
      <c r="AA208" s="150">
        <f>Z208*K208</f>
        <v>0</v>
      </c>
      <c r="AR208" s="18" t="s">
        <v>147</v>
      </c>
      <c r="AT208" s="18" t="s">
        <v>143</v>
      </c>
      <c r="AU208" s="18" t="s">
        <v>91</v>
      </c>
      <c r="AY208" s="18" t="s">
        <v>142</v>
      </c>
      <c r="BE208" s="151">
        <f>IF(U208="základní",N208,0)</f>
        <v>0</v>
      </c>
      <c r="BF208" s="151">
        <f>IF(U208="snížená",N208,0)</f>
        <v>0</v>
      </c>
      <c r="BG208" s="151">
        <f>IF(U208="zákl. přenesená",N208,0)</f>
        <v>0</v>
      </c>
      <c r="BH208" s="151">
        <f>IF(U208="sníž. přenesená",N208,0)</f>
        <v>0</v>
      </c>
      <c r="BI208" s="151">
        <f>IF(U208="nulová",N208,0)</f>
        <v>0</v>
      </c>
      <c r="BJ208" s="18" t="s">
        <v>20</v>
      </c>
      <c r="BK208" s="151">
        <f>ROUND(L208*K208,2)</f>
        <v>0</v>
      </c>
      <c r="BL208" s="18" t="s">
        <v>147</v>
      </c>
      <c r="BM208" s="18" t="s">
        <v>396</v>
      </c>
    </row>
    <row r="209" spans="2:51" s="11" customFormat="1" ht="20.25" customHeight="1">
      <c r="B209" s="152"/>
      <c r="C209" s="153"/>
      <c r="D209" s="153"/>
      <c r="E209" s="154" t="s">
        <v>3</v>
      </c>
      <c r="F209" s="246" t="s">
        <v>388</v>
      </c>
      <c r="G209" s="247"/>
      <c r="H209" s="247"/>
      <c r="I209" s="247"/>
      <c r="J209" s="153"/>
      <c r="K209" s="154" t="s">
        <v>3</v>
      </c>
      <c r="L209" s="153"/>
      <c r="M209" s="153"/>
      <c r="N209" s="153"/>
      <c r="O209" s="153"/>
      <c r="P209" s="153"/>
      <c r="Q209" s="153"/>
      <c r="R209" s="155"/>
      <c r="T209" s="156"/>
      <c r="U209" s="153"/>
      <c r="V209" s="153"/>
      <c r="W209" s="153"/>
      <c r="X209" s="153"/>
      <c r="Y209" s="153"/>
      <c r="Z209" s="153"/>
      <c r="AA209" s="157"/>
      <c r="AT209" s="158" t="s">
        <v>150</v>
      </c>
      <c r="AU209" s="158" t="s">
        <v>91</v>
      </c>
      <c r="AV209" s="11" t="s">
        <v>20</v>
      </c>
      <c r="AW209" s="11" t="s">
        <v>39</v>
      </c>
      <c r="AX209" s="11" t="s">
        <v>82</v>
      </c>
      <c r="AY209" s="158" t="s">
        <v>142</v>
      </c>
    </row>
    <row r="210" spans="2:51" s="12" customFormat="1" ht="20.25" customHeight="1">
      <c r="B210" s="159"/>
      <c r="C210" s="161"/>
      <c r="D210" s="161"/>
      <c r="E210" s="162" t="s">
        <v>3</v>
      </c>
      <c r="F210" s="248" t="s">
        <v>389</v>
      </c>
      <c r="G210" s="249"/>
      <c r="H210" s="249"/>
      <c r="I210" s="249"/>
      <c r="J210" s="161"/>
      <c r="K210" s="163">
        <v>115.5</v>
      </c>
      <c r="L210" s="161"/>
      <c r="M210" s="161"/>
      <c r="N210" s="161"/>
      <c r="O210" s="161"/>
      <c r="P210" s="161"/>
      <c r="Q210" s="161"/>
      <c r="R210" s="164"/>
      <c r="T210" s="165"/>
      <c r="U210" s="161"/>
      <c r="V210" s="161"/>
      <c r="W210" s="161"/>
      <c r="X210" s="161"/>
      <c r="Y210" s="161"/>
      <c r="Z210" s="161"/>
      <c r="AA210" s="166"/>
      <c r="AT210" s="167" t="s">
        <v>150</v>
      </c>
      <c r="AU210" s="167" t="s">
        <v>91</v>
      </c>
      <c r="AV210" s="12" t="s">
        <v>91</v>
      </c>
      <c r="AW210" s="12" t="s">
        <v>39</v>
      </c>
      <c r="AX210" s="12" t="s">
        <v>82</v>
      </c>
      <c r="AY210" s="167" t="s">
        <v>142</v>
      </c>
    </row>
    <row r="211" spans="2:51" s="13" customFormat="1" ht="20.25" customHeight="1">
      <c r="B211" s="168"/>
      <c r="C211" s="169"/>
      <c r="D211" s="169"/>
      <c r="E211" s="170" t="s">
        <v>3</v>
      </c>
      <c r="F211" s="250" t="s">
        <v>151</v>
      </c>
      <c r="G211" s="251"/>
      <c r="H211" s="251"/>
      <c r="I211" s="251"/>
      <c r="J211" s="169"/>
      <c r="K211" s="171">
        <v>115.5</v>
      </c>
      <c r="L211" s="169"/>
      <c r="M211" s="169"/>
      <c r="N211" s="169"/>
      <c r="O211" s="169"/>
      <c r="P211" s="169"/>
      <c r="Q211" s="169"/>
      <c r="R211" s="172"/>
      <c r="T211" s="173"/>
      <c r="U211" s="169"/>
      <c r="V211" s="169"/>
      <c r="W211" s="169"/>
      <c r="X211" s="169"/>
      <c r="Y211" s="169"/>
      <c r="Z211" s="169"/>
      <c r="AA211" s="174"/>
      <c r="AT211" s="175" t="s">
        <v>150</v>
      </c>
      <c r="AU211" s="175" t="s">
        <v>91</v>
      </c>
      <c r="AV211" s="13" t="s">
        <v>147</v>
      </c>
      <c r="AW211" s="13" t="s">
        <v>39</v>
      </c>
      <c r="AX211" s="13" t="s">
        <v>20</v>
      </c>
      <c r="AY211" s="175" t="s">
        <v>142</v>
      </c>
    </row>
    <row r="212" spans="2:65" s="1" customFormat="1" ht="20.25" customHeight="1">
      <c r="B212" s="142"/>
      <c r="C212" s="143" t="s">
        <v>240</v>
      </c>
      <c r="D212" s="143" t="s">
        <v>143</v>
      </c>
      <c r="E212" s="144" t="s">
        <v>397</v>
      </c>
      <c r="F212" s="243" t="s">
        <v>398</v>
      </c>
      <c r="G212" s="244"/>
      <c r="H212" s="244"/>
      <c r="I212" s="244"/>
      <c r="J212" s="145" t="s">
        <v>146</v>
      </c>
      <c r="K212" s="146">
        <v>110.25</v>
      </c>
      <c r="L212" s="245"/>
      <c r="M212" s="244"/>
      <c r="N212" s="245">
        <f>ROUND(L212*K212,2)</f>
        <v>0</v>
      </c>
      <c r="O212" s="244"/>
      <c r="P212" s="244"/>
      <c r="Q212" s="244"/>
      <c r="R212" s="147"/>
      <c r="T212" s="148" t="s">
        <v>3</v>
      </c>
      <c r="U212" s="41" t="s">
        <v>47</v>
      </c>
      <c r="V212" s="149">
        <v>0.026</v>
      </c>
      <c r="W212" s="149">
        <f>V212*K212</f>
        <v>2.8665</v>
      </c>
      <c r="X212" s="149">
        <v>0</v>
      </c>
      <c r="Y212" s="149">
        <f>X212*K212</f>
        <v>0</v>
      </c>
      <c r="Z212" s="149">
        <v>0</v>
      </c>
      <c r="AA212" s="150">
        <f>Z212*K212</f>
        <v>0</v>
      </c>
      <c r="AR212" s="18" t="s">
        <v>147</v>
      </c>
      <c r="AT212" s="18" t="s">
        <v>143</v>
      </c>
      <c r="AU212" s="18" t="s">
        <v>91</v>
      </c>
      <c r="AY212" s="18" t="s">
        <v>142</v>
      </c>
      <c r="BE212" s="151">
        <f>IF(U212="základní",N212,0)</f>
        <v>0</v>
      </c>
      <c r="BF212" s="151">
        <f>IF(U212="snížená",N212,0)</f>
        <v>0</v>
      </c>
      <c r="BG212" s="151">
        <f>IF(U212="zákl. přenesená",N212,0)</f>
        <v>0</v>
      </c>
      <c r="BH212" s="151">
        <f>IF(U212="sníž. přenesená",N212,0)</f>
        <v>0</v>
      </c>
      <c r="BI212" s="151">
        <f>IF(U212="nulová",N212,0)</f>
        <v>0</v>
      </c>
      <c r="BJ212" s="18" t="s">
        <v>20</v>
      </c>
      <c r="BK212" s="151">
        <f>ROUND(L212*K212,2)</f>
        <v>0</v>
      </c>
      <c r="BL212" s="18" t="s">
        <v>147</v>
      </c>
      <c r="BM212" s="18" t="s">
        <v>399</v>
      </c>
    </row>
    <row r="213" spans="2:51" s="11" customFormat="1" ht="20.25" customHeight="1">
      <c r="B213" s="152"/>
      <c r="C213" s="153"/>
      <c r="D213" s="153"/>
      <c r="E213" s="154" t="s">
        <v>3</v>
      </c>
      <c r="F213" s="246" t="s">
        <v>388</v>
      </c>
      <c r="G213" s="247"/>
      <c r="H213" s="247"/>
      <c r="I213" s="247"/>
      <c r="J213" s="153"/>
      <c r="K213" s="154" t="s">
        <v>3</v>
      </c>
      <c r="L213" s="153"/>
      <c r="M213" s="153"/>
      <c r="N213" s="153"/>
      <c r="O213" s="153"/>
      <c r="P213" s="153"/>
      <c r="Q213" s="153"/>
      <c r="R213" s="155"/>
      <c r="T213" s="156"/>
      <c r="U213" s="153"/>
      <c r="V213" s="153"/>
      <c r="W213" s="153"/>
      <c r="X213" s="153"/>
      <c r="Y213" s="153"/>
      <c r="Z213" s="153"/>
      <c r="AA213" s="157"/>
      <c r="AT213" s="158" t="s">
        <v>150</v>
      </c>
      <c r="AU213" s="158" t="s">
        <v>91</v>
      </c>
      <c r="AV213" s="11" t="s">
        <v>20</v>
      </c>
      <c r="AW213" s="11" t="s">
        <v>39</v>
      </c>
      <c r="AX213" s="11" t="s">
        <v>82</v>
      </c>
      <c r="AY213" s="158" t="s">
        <v>142</v>
      </c>
    </row>
    <row r="214" spans="2:51" s="12" customFormat="1" ht="20.25" customHeight="1">
      <c r="B214" s="159"/>
      <c r="C214" s="161"/>
      <c r="D214" s="161"/>
      <c r="E214" s="162" t="s">
        <v>3</v>
      </c>
      <c r="F214" s="248" t="s">
        <v>400</v>
      </c>
      <c r="G214" s="249"/>
      <c r="H214" s="249"/>
      <c r="I214" s="249"/>
      <c r="J214" s="161"/>
      <c r="K214" s="163">
        <v>110.25</v>
      </c>
      <c r="L214" s="161"/>
      <c r="M214" s="161"/>
      <c r="N214" s="161"/>
      <c r="O214" s="161"/>
      <c r="P214" s="161"/>
      <c r="Q214" s="161"/>
      <c r="R214" s="164"/>
      <c r="T214" s="165"/>
      <c r="U214" s="161"/>
      <c r="V214" s="161"/>
      <c r="W214" s="161"/>
      <c r="X214" s="161"/>
      <c r="Y214" s="161"/>
      <c r="Z214" s="161"/>
      <c r="AA214" s="166"/>
      <c r="AT214" s="167" t="s">
        <v>150</v>
      </c>
      <c r="AU214" s="167" t="s">
        <v>91</v>
      </c>
      <c r="AV214" s="12" t="s">
        <v>91</v>
      </c>
      <c r="AW214" s="12" t="s">
        <v>39</v>
      </c>
      <c r="AX214" s="12" t="s">
        <v>82</v>
      </c>
      <c r="AY214" s="167" t="s">
        <v>142</v>
      </c>
    </row>
    <row r="215" spans="2:51" s="13" customFormat="1" ht="20.25" customHeight="1">
      <c r="B215" s="168"/>
      <c r="C215" s="169"/>
      <c r="D215" s="169"/>
      <c r="E215" s="170" t="s">
        <v>3</v>
      </c>
      <c r="F215" s="250" t="s">
        <v>151</v>
      </c>
      <c r="G215" s="251"/>
      <c r="H215" s="251"/>
      <c r="I215" s="251"/>
      <c r="J215" s="169"/>
      <c r="K215" s="171">
        <v>110.25</v>
      </c>
      <c r="L215" s="169"/>
      <c r="M215" s="169"/>
      <c r="N215" s="169"/>
      <c r="O215" s="169"/>
      <c r="P215" s="169"/>
      <c r="Q215" s="169"/>
      <c r="R215" s="172"/>
      <c r="T215" s="173"/>
      <c r="U215" s="169"/>
      <c r="V215" s="169"/>
      <c r="W215" s="169"/>
      <c r="X215" s="169"/>
      <c r="Y215" s="169"/>
      <c r="Z215" s="169"/>
      <c r="AA215" s="174"/>
      <c r="AT215" s="175" t="s">
        <v>150</v>
      </c>
      <c r="AU215" s="175" t="s">
        <v>91</v>
      </c>
      <c r="AV215" s="13" t="s">
        <v>147</v>
      </c>
      <c r="AW215" s="13" t="s">
        <v>39</v>
      </c>
      <c r="AX215" s="13" t="s">
        <v>20</v>
      </c>
      <c r="AY215" s="175" t="s">
        <v>142</v>
      </c>
    </row>
    <row r="216" spans="2:65" s="1" customFormat="1" ht="20.25" customHeight="1">
      <c r="B216" s="142"/>
      <c r="C216" s="143" t="s">
        <v>244</v>
      </c>
      <c r="D216" s="143" t="s">
        <v>143</v>
      </c>
      <c r="E216" s="144" t="s">
        <v>401</v>
      </c>
      <c r="F216" s="243" t="s">
        <v>402</v>
      </c>
      <c r="G216" s="244"/>
      <c r="H216" s="244"/>
      <c r="I216" s="244"/>
      <c r="J216" s="145" t="s">
        <v>146</v>
      </c>
      <c r="K216" s="146">
        <v>9.45</v>
      </c>
      <c r="L216" s="245"/>
      <c r="M216" s="244"/>
      <c r="N216" s="245">
        <f>ROUND(L216*K216,2)</f>
        <v>0</v>
      </c>
      <c r="O216" s="244"/>
      <c r="P216" s="244"/>
      <c r="Q216" s="244"/>
      <c r="R216" s="147"/>
      <c r="T216" s="148" t="s">
        <v>3</v>
      </c>
      <c r="U216" s="41" t="s">
        <v>47</v>
      </c>
      <c r="V216" s="149">
        <v>0.031</v>
      </c>
      <c r="W216" s="149">
        <f>V216*K216</f>
        <v>0.29295</v>
      </c>
      <c r="X216" s="149">
        <v>0</v>
      </c>
      <c r="Y216" s="149">
        <f>X216*K216</f>
        <v>0</v>
      </c>
      <c r="Z216" s="149">
        <v>0</v>
      </c>
      <c r="AA216" s="150">
        <f>Z216*K216</f>
        <v>0</v>
      </c>
      <c r="AR216" s="18" t="s">
        <v>147</v>
      </c>
      <c r="AT216" s="18" t="s">
        <v>143</v>
      </c>
      <c r="AU216" s="18" t="s">
        <v>91</v>
      </c>
      <c r="AY216" s="18" t="s">
        <v>142</v>
      </c>
      <c r="BE216" s="151">
        <f>IF(U216="základní",N216,0)</f>
        <v>0</v>
      </c>
      <c r="BF216" s="151">
        <f>IF(U216="snížená",N216,0)</f>
        <v>0</v>
      </c>
      <c r="BG216" s="151">
        <f>IF(U216="zákl. přenesená",N216,0)</f>
        <v>0</v>
      </c>
      <c r="BH216" s="151">
        <f>IF(U216="sníž. přenesená",N216,0)</f>
        <v>0</v>
      </c>
      <c r="BI216" s="151">
        <f>IF(U216="nulová",N216,0)</f>
        <v>0</v>
      </c>
      <c r="BJ216" s="18" t="s">
        <v>20</v>
      </c>
      <c r="BK216" s="151">
        <f>ROUND(L216*K216,2)</f>
        <v>0</v>
      </c>
      <c r="BL216" s="18" t="s">
        <v>147</v>
      </c>
      <c r="BM216" s="18" t="s">
        <v>403</v>
      </c>
    </row>
    <row r="217" spans="2:51" s="11" customFormat="1" ht="20.25" customHeight="1">
      <c r="B217" s="152"/>
      <c r="C217" s="153"/>
      <c r="D217" s="153"/>
      <c r="E217" s="154" t="s">
        <v>3</v>
      </c>
      <c r="F217" s="246" t="s">
        <v>385</v>
      </c>
      <c r="G217" s="247"/>
      <c r="H217" s="247"/>
      <c r="I217" s="247"/>
      <c r="J217" s="153"/>
      <c r="K217" s="154" t="s">
        <v>3</v>
      </c>
      <c r="L217" s="153"/>
      <c r="M217" s="153"/>
      <c r="N217" s="153"/>
      <c r="O217" s="153"/>
      <c r="P217" s="153"/>
      <c r="Q217" s="153"/>
      <c r="R217" s="155"/>
      <c r="T217" s="156"/>
      <c r="U217" s="153"/>
      <c r="V217" s="153"/>
      <c r="W217" s="153"/>
      <c r="X217" s="153"/>
      <c r="Y217" s="153"/>
      <c r="Z217" s="153"/>
      <c r="AA217" s="157"/>
      <c r="AT217" s="158" t="s">
        <v>150</v>
      </c>
      <c r="AU217" s="158" t="s">
        <v>91</v>
      </c>
      <c r="AV217" s="11" t="s">
        <v>20</v>
      </c>
      <c r="AW217" s="11" t="s">
        <v>39</v>
      </c>
      <c r="AX217" s="11" t="s">
        <v>82</v>
      </c>
      <c r="AY217" s="158" t="s">
        <v>142</v>
      </c>
    </row>
    <row r="218" spans="2:51" s="12" customFormat="1" ht="20.25" customHeight="1">
      <c r="B218" s="159"/>
      <c r="C218" s="161"/>
      <c r="D218" s="161"/>
      <c r="E218" s="162" t="s">
        <v>3</v>
      </c>
      <c r="F218" s="248" t="s">
        <v>386</v>
      </c>
      <c r="G218" s="249"/>
      <c r="H218" s="249"/>
      <c r="I218" s="249"/>
      <c r="J218" s="161"/>
      <c r="K218" s="163">
        <v>9.45</v>
      </c>
      <c r="L218" s="161"/>
      <c r="M218" s="161"/>
      <c r="N218" s="161"/>
      <c r="O218" s="161"/>
      <c r="P218" s="161"/>
      <c r="Q218" s="161"/>
      <c r="R218" s="164"/>
      <c r="T218" s="165"/>
      <c r="U218" s="161"/>
      <c r="V218" s="161"/>
      <c r="W218" s="161"/>
      <c r="X218" s="161"/>
      <c r="Y218" s="161"/>
      <c r="Z218" s="161"/>
      <c r="AA218" s="166"/>
      <c r="AT218" s="167" t="s">
        <v>150</v>
      </c>
      <c r="AU218" s="167" t="s">
        <v>91</v>
      </c>
      <c r="AV218" s="12" t="s">
        <v>91</v>
      </c>
      <c r="AW218" s="12" t="s">
        <v>39</v>
      </c>
      <c r="AX218" s="12" t="s">
        <v>82</v>
      </c>
      <c r="AY218" s="167" t="s">
        <v>142</v>
      </c>
    </row>
    <row r="219" spans="2:51" s="13" customFormat="1" ht="20.25" customHeight="1">
      <c r="B219" s="168"/>
      <c r="C219" s="169"/>
      <c r="D219" s="169"/>
      <c r="E219" s="170" t="s">
        <v>3</v>
      </c>
      <c r="F219" s="250" t="s">
        <v>151</v>
      </c>
      <c r="G219" s="251"/>
      <c r="H219" s="251"/>
      <c r="I219" s="251"/>
      <c r="J219" s="169"/>
      <c r="K219" s="171">
        <v>9.45</v>
      </c>
      <c r="L219" s="169"/>
      <c r="M219" s="169"/>
      <c r="N219" s="169"/>
      <c r="O219" s="169"/>
      <c r="P219" s="169"/>
      <c r="Q219" s="169"/>
      <c r="R219" s="172"/>
      <c r="T219" s="173"/>
      <c r="U219" s="169"/>
      <c r="V219" s="169"/>
      <c r="W219" s="169"/>
      <c r="X219" s="169"/>
      <c r="Y219" s="169"/>
      <c r="Z219" s="169"/>
      <c r="AA219" s="174"/>
      <c r="AT219" s="175" t="s">
        <v>150</v>
      </c>
      <c r="AU219" s="175" t="s">
        <v>91</v>
      </c>
      <c r="AV219" s="13" t="s">
        <v>147</v>
      </c>
      <c r="AW219" s="13" t="s">
        <v>39</v>
      </c>
      <c r="AX219" s="13" t="s">
        <v>20</v>
      </c>
      <c r="AY219" s="175" t="s">
        <v>142</v>
      </c>
    </row>
    <row r="220" spans="2:65" s="1" customFormat="1" ht="28.5" customHeight="1">
      <c r="B220" s="142"/>
      <c r="C220" s="143" t="s">
        <v>249</v>
      </c>
      <c r="D220" s="143" t="s">
        <v>143</v>
      </c>
      <c r="E220" s="144" t="s">
        <v>404</v>
      </c>
      <c r="F220" s="243" t="s">
        <v>405</v>
      </c>
      <c r="G220" s="244"/>
      <c r="H220" s="244"/>
      <c r="I220" s="244"/>
      <c r="J220" s="145" t="s">
        <v>146</v>
      </c>
      <c r="K220" s="146">
        <v>214.5</v>
      </c>
      <c r="L220" s="245"/>
      <c r="M220" s="244"/>
      <c r="N220" s="245">
        <f>ROUND(L220*K220,2)</f>
        <v>0</v>
      </c>
      <c r="O220" s="244"/>
      <c r="P220" s="244"/>
      <c r="Q220" s="244"/>
      <c r="R220" s="147"/>
      <c r="T220" s="148" t="s">
        <v>3</v>
      </c>
      <c r="U220" s="41" t="s">
        <v>47</v>
      </c>
      <c r="V220" s="149">
        <v>0.059</v>
      </c>
      <c r="W220" s="149">
        <f>V220*K220</f>
        <v>12.6555</v>
      </c>
      <c r="X220" s="149">
        <v>0.13188</v>
      </c>
      <c r="Y220" s="149">
        <f>X220*K220</f>
        <v>28.28826</v>
      </c>
      <c r="Z220" s="149">
        <v>0</v>
      </c>
      <c r="AA220" s="150">
        <f>Z220*K220</f>
        <v>0</v>
      </c>
      <c r="AR220" s="18" t="s">
        <v>147</v>
      </c>
      <c r="AT220" s="18" t="s">
        <v>143</v>
      </c>
      <c r="AU220" s="18" t="s">
        <v>91</v>
      </c>
      <c r="AY220" s="18" t="s">
        <v>142</v>
      </c>
      <c r="BE220" s="151">
        <f>IF(U220="základní",N220,0)</f>
        <v>0</v>
      </c>
      <c r="BF220" s="151">
        <f>IF(U220="snížená",N220,0)</f>
        <v>0</v>
      </c>
      <c r="BG220" s="151">
        <f>IF(U220="zákl. přenesená",N220,0)</f>
        <v>0</v>
      </c>
      <c r="BH220" s="151">
        <f>IF(U220="sníž. přenesená",N220,0)</f>
        <v>0</v>
      </c>
      <c r="BI220" s="151">
        <f>IF(U220="nulová",N220,0)</f>
        <v>0</v>
      </c>
      <c r="BJ220" s="18" t="s">
        <v>20</v>
      </c>
      <c r="BK220" s="151">
        <f>ROUND(L220*K220,2)</f>
        <v>0</v>
      </c>
      <c r="BL220" s="18" t="s">
        <v>147</v>
      </c>
      <c r="BM220" s="18" t="s">
        <v>406</v>
      </c>
    </row>
    <row r="221" spans="2:51" s="11" customFormat="1" ht="20.25" customHeight="1">
      <c r="B221" s="152"/>
      <c r="C221" s="153"/>
      <c r="D221" s="153"/>
      <c r="E221" s="154" t="s">
        <v>3</v>
      </c>
      <c r="F221" s="246" t="s">
        <v>407</v>
      </c>
      <c r="G221" s="247"/>
      <c r="H221" s="247"/>
      <c r="I221" s="247"/>
      <c r="J221" s="153"/>
      <c r="K221" s="154" t="s">
        <v>3</v>
      </c>
      <c r="L221" s="153"/>
      <c r="M221" s="153"/>
      <c r="N221" s="153"/>
      <c r="O221" s="153"/>
      <c r="P221" s="153"/>
      <c r="Q221" s="153"/>
      <c r="R221" s="155"/>
      <c r="T221" s="156"/>
      <c r="U221" s="153"/>
      <c r="V221" s="153"/>
      <c r="W221" s="153"/>
      <c r="X221" s="153"/>
      <c r="Y221" s="153"/>
      <c r="Z221" s="153"/>
      <c r="AA221" s="157"/>
      <c r="AT221" s="158" t="s">
        <v>150</v>
      </c>
      <c r="AU221" s="158" t="s">
        <v>91</v>
      </c>
      <c r="AV221" s="11" t="s">
        <v>20</v>
      </c>
      <c r="AW221" s="11" t="s">
        <v>39</v>
      </c>
      <c r="AX221" s="11" t="s">
        <v>82</v>
      </c>
      <c r="AY221" s="158" t="s">
        <v>142</v>
      </c>
    </row>
    <row r="222" spans="2:51" s="12" customFormat="1" ht="20.25" customHeight="1">
      <c r="B222" s="159"/>
      <c r="C222" s="161"/>
      <c r="D222" s="161"/>
      <c r="E222" s="162" t="s">
        <v>3</v>
      </c>
      <c r="F222" s="248" t="s">
        <v>391</v>
      </c>
      <c r="G222" s="249"/>
      <c r="H222" s="249"/>
      <c r="I222" s="249"/>
      <c r="J222" s="161"/>
      <c r="K222" s="163">
        <v>214.5</v>
      </c>
      <c r="L222" s="161"/>
      <c r="M222" s="161"/>
      <c r="N222" s="161"/>
      <c r="O222" s="161"/>
      <c r="P222" s="161"/>
      <c r="Q222" s="161"/>
      <c r="R222" s="164"/>
      <c r="T222" s="165"/>
      <c r="U222" s="161"/>
      <c r="V222" s="161"/>
      <c r="W222" s="161"/>
      <c r="X222" s="161"/>
      <c r="Y222" s="161"/>
      <c r="Z222" s="161"/>
      <c r="AA222" s="166"/>
      <c r="AT222" s="167" t="s">
        <v>150</v>
      </c>
      <c r="AU222" s="167" t="s">
        <v>91</v>
      </c>
      <c r="AV222" s="12" t="s">
        <v>91</v>
      </c>
      <c r="AW222" s="12" t="s">
        <v>39</v>
      </c>
      <c r="AX222" s="12" t="s">
        <v>82</v>
      </c>
      <c r="AY222" s="167" t="s">
        <v>142</v>
      </c>
    </row>
    <row r="223" spans="2:51" s="13" customFormat="1" ht="20.25" customHeight="1">
      <c r="B223" s="168"/>
      <c r="C223" s="169"/>
      <c r="D223" s="169"/>
      <c r="E223" s="170" t="s">
        <v>3</v>
      </c>
      <c r="F223" s="250" t="s">
        <v>151</v>
      </c>
      <c r="G223" s="251"/>
      <c r="H223" s="251"/>
      <c r="I223" s="251"/>
      <c r="J223" s="169"/>
      <c r="K223" s="171">
        <v>214.5</v>
      </c>
      <c r="L223" s="169"/>
      <c r="M223" s="169"/>
      <c r="N223" s="169"/>
      <c r="O223" s="169"/>
      <c r="P223" s="169"/>
      <c r="Q223" s="169"/>
      <c r="R223" s="172"/>
      <c r="T223" s="173"/>
      <c r="U223" s="169"/>
      <c r="V223" s="169"/>
      <c r="W223" s="169"/>
      <c r="X223" s="169"/>
      <c r="Y223" s="169"/>
      <c r="Z223" s="169"/>
      <c r="AA223" s="174"/>
      <c r="AT223" s="175" t="s">
        <v>150</v>
      </c>
      <c r="AU223" s="175" t="s">
        <v>91</v>
      </c>
      <c r="AV223" s="13" t="s">
        <v>147</v>
      </c>
      <c r="AW223" s="13" t="s">
        <v>39</v>
      </c>
      <c r="AX223" s="13" t="s">
        <v>20</v>
      </c>
      <c r="AY223" s="175" t="s">
        <v>142</v>
      </c>
    </row>
    <row r="224" spans="2:65" s="1" customFormat="1" ht="20.25" customHeight="1">
      <c r="B224" s="142"/>
      <c r="C224" s="143" t="s">
        <v>8</v>
      </c>
      <c r="D224" s="143" t="s">
        <v>143</v>
      </c>
      <c r="E224" s="144" t="s">
        <v>408</v>
      </c>
      <c r="F224" s="243" t="s">
        <v>409</v>
      </c>
      <c r="G224" s="244"/>
      <c r="H224" s="244"/>
      <c r="I224" s="244"/>
      <c r="J224" s="145" t="s">
        <v>146</v>
      </c>
      <c r="K224" s="146">
        <v>214.5</v>
      </c>
      <c r="L224" s="245"/>
      <c r="M224" s="244"/>
      <c r="N224" s="245">
        <f>ROUND(L224*K224,2)</f>
        <v>0</v>
      </c>
      <c r="O224" s="244"/>
      <c r="P224" s="244"/>
      <c r="Q224" s="244"/>
      <c r="R224" s="147"/>
      <c r="T224" s="148" t="s">
        <v>3</v>
      </c>
      <c r="U224" s="41" t="s">
        <v>47</v>
      </c>
      <c r="V224" s="149">
        <v>0.004</v>
      </c>
      <c r="W224" s="149">
        <f>V224*K224</f>
        <v>0.858</v>
      </c>
      <c r="X224" s="149">
        <v>0.00601</v>
      </c>
      <c r="Y224" s="149">
        <f>X224*K224</f>
        <v>1.289145</v>
      </c>
      <c r="Z224" s="149">
        <v>0</v>
      </c>
      <c r="AA224" s="150">
        <f>Z224*K224</f>
        <v>0</v>
      </c>
      <c r="AR224" s="18" t="s">
        <v>147</v>
      </c>
      <c r="AT224" s="18" t="s">
        <v>143</v>
      </c>
      <c r="AU224" s="18" t="s">
        <v>91</v>
      </c>
      <c r="AY224" s="18" t="s">
        <v>142</v>
      </c>
      <c r="BE224" s="151">
        <f>IF(U224="základní",N224,0)</f>
        <v>0</v>
      </c>
      <c r="BF224" s="151">
        <f>IF(U224="snížená",N224,0)</f>
        <v>0</v>
      </c>
      <c r="BG224" s="151">
        <f>IF(U224="zákl. přenesená",N224,0)</f>
        <v>0</v>
      </c>
      <c r="BH224" s="151">
        <f>IF(U224="sníž. přenesená",N224,0)</f>
        <v>0</v>
      </c>
      <c r="BI224" s="151">
        <f>IF(U224="nulová",N224,0)</f>
        <v>0</v>
      </c>
      <c r="BJ224" s="18" t="s">
        <v>20</v>
      </c>
      <c r="BK224" s="151">
        <f>ROUND(L224*K224,2)</f>
        <v>0</v>
      </c>
      <c r="BL224" s="18" t="s">
        <v>147</v>
      </c>
      <c r="BM224" s="18" t="s">
        <v>410</v>
      </c>
    </row>
    <row r="225" spans="2:51" s="11" customFormat="1" ht="20.25" customHeight="1">
      <c r="B225" s="152"/>
      <c r="C225" s="153"/>
      <c r="D225" s="153"/>
      <c r="E225" s="154" t="s">
        <v>3</v>
      </c>
      <c r="F225" s="246" t="s">
        <v>407</v>
      </c>
      <c r="G225" s="247"/>
      <c r="H225" s="247"/>
      <c r="I225" s="247"/>
      <c r="J225" s="153"/>
      <c r="K225" s="154" t="s">
        <v>3</v>
      </c>
      <c r="L225" s="153"/>
      <c r="M225" s="153"/>
      <c r="N225" s="153"/>
      <c r="O225" s="153"/>
      <c r="P225" s="153"/>
      <c r="Q225" s="153"/>
      <c r="R225" s="155"/>
      <c r="T225" s="156"/>
      <c r="U225" s="153"/>
      <c r="V225" s="153"/>
      <c r="W225" s="153"/>
      <c r="X225" s="153"/>
      <c r="Y225" s="153"/>
      <c r="Z225" s="153"/>
      <c r="AA225" s="157"/>
      <c r="AT225" s="158" t="s">
        <v>150</v>
      </c>
      <c r="AU225" s="158" t="s">
        <v>91</v>
      </c>
      <c r="AV225" s="11" t="s">
        <v>20</v>
      </c>
      <c r="AW225" s="11" t="s">
        <v>39</v>
      </c>
      <c r="AX225" s="11" t="s">
        <v>82</v>
      </c>
      <c r="AY225" s="158" t="s">
        <v>142</v>
      </c>
    </row>
    <row r="226" spans="2:51" s="12" customFormat="1" ht="20.25" customHeight="1">
      <c r="B226" s="159"/>
      <c r="C226" s="161"/>
      <c r="D226" s="161"/>
      <c r="E226" s="162" t="s">
        <v>3</v>
      </c>
      <c r="F226" s="248" t="s">
        <v>391</v>
      </c>
      <c r="G226" s="249"/>
      <c r="H226" s="249"/>
      <c r="I226" s="249"/>
      <c r="J226" s="161"/>
      <c r="K226" s="163">
        <v>214.5</v>
      </c>
      <c r="L226" s="161"/>
      <c r="M226" s="161"/>
      <c r="N226" s="161"/>
      <c r="O226" s="161"/>
      <c r="P226" s="161"/>
      <c r="Q226" s="161"/>
      <c r="R226" s="164"/>
      <c r="T226" s="165"/>
      <c r="U226" s="161"/>
      <c r="V226" s="161"/>
      <c r="W226" s="161"/>
      <c r="X226" s="161"/>
      <c r="Y226" s="161"/>
      <c r="Z226" s="161"/>
      <c r="AA226" s="166"/>
      <c r="AT226" s="167" t="s">
        <v>150</v>
      </c>
      <c r="AU226" s="167" t="s">
        <v>91</v>
      </c>
      <c r="AV226" s="12" t="s">
        <v>91</v>
      </c>
      <c r="AW226" s="12" t="s">
        <v>39</v>
      </c>
      <c r="AX226" s="12" t="s">
        <v>82</v>
      </c>
      <c r="AY226" s="167" t="s">
        <v>142</v>
      </c>
    </row>
    <row r="227" spans="2:51" s="13" customFormat="1" ht="20.25" customHeight="1">
      <c r="B227" s="168"/>
      <c r="C227" s="169"/>
      <c r="D227" s="169"/>
      <c r="E227" s="170" t="s">
        <v>3</v>
      </c>
      <c r="F227" s="250" t="s">
        <v>151</v>
      </c>
      <c r="G227" s="251"/>
      <c r="H227" s="251"/>
      <c r="I227" s="251"/>
      <c r="J227" s="169"/>
      <c r="K227" s="171">
        <v>214.5</v>
      </c>
      <c r="L227" s="169"/>
      <c r="M227" s="169"/>
      <c r="N227" s="169"/>
      <c r="O227" s="169"/>
      <c r="P227" s="169"/>
      <c r="Q227" s="169"/>
      <c r="R227" s="172"/>
      <c r="T227" s="173"/>
      <c r="U227" s="169"/>
      <c r="V227" s="169"/>
      <c r="W227" s="169"/>
      <c r="X227" s="169"/>
      <c r="Y227" s="169"/>
      <c r="Z227" s="169"/>
      <c r="AA227" s="174"/>
      <c r="AT227" s="175" t="s">
        <v>150</v>
      </c>
      <c r="AU227" s="175" t="s">
        <v>91</v>
      </c>
      <c r="AV227" s="13" t="s">
        <v>147</v>
      </c>
      <c r="AW227" s="13" t="s">
        <v>39</v>
      </c>
      <c r="AX227" s="13" t="s">
        <v>20</v>
      </c>
      <c r="AY227" s="175" t="s">
        <v>142</v>
      </c>
    </row>
    <row r="228" spans="2:65" s="1" customFormat="1" ht="28.5" customHeight="1">
      <c r="B228" s="142"/>
      <c r="C228" s="143" t="s">
        <v>199</v>
      </c>
      <c r="D228" s="143" t="s">
        <v>143</v>
      </c>
      <c r="E228" s="144" t="s">
        <v>223</v>
      </c>
      <c r="F228" s="243" t="s">
        <v>224</v>
      </c>
      <c r="G228" s="244"/>
      <c r="H228" s="244"/>
      <c r="I228" s="244"/>
      <c r="J228" s="145" t="s">
        <v>146</v>
      </c>
      <c r="K228" s="146">
        <v>204.75</v>
      </c>
      <c r="L228" s="245"/>
      <c r="M228" s="244"/>
      <c r="N228" s="245">
        <f>ROUND(L228*K228,2)</f>
        <v>0</v>
      </c>
      <c r="O228" s="244"/>
      <c r="P228" s="244"/>
      <c r="Q228" s="244"/>
      <c r="R228" s="147"/>
      <c r="T228" s="148" t="s">
        <v>3</v>
      </c>
      <c r="U228" s="41" t="s">
        <v>47</v>
      </c>
      <c r="V228" s="149">
        <v>0.002</v>
      </c>
      <c r="W228" s="149">
        <f>V228*K228</f>
        <v>0.40950000000000003</v>
      </c>
      <c r="X228" s="149">
        <v>0.00061</v>
      </c>
      <c r="Y228" s="149">
        <f>X228*K228</f>
        <v>0.1248975</v>
      </c>
      <c r="Z228" s="149">
        <v>0</v>
      </c>
      <c r="AA228" s="150">
        <f>Z228*K228</f>
        <v>0</v>
      </c>
      <c r="AR228" s="18" t="s">
        <v>147</v>
      </c>
      <c r="AT228" s="18" t="s">
        <v>143</v>
      </c>
      <c r="AU228" s="18" t="s">
        <v>91</v>
      </c>
      <c r="AY228" s="18" t="s">
        <v>142</v>
      </c>
      <c r="BE228" s="151">
        <f>IF(U228="základní",N228,0)</f>
        <v>0</v>
      </c>
      <c r="BF228" s="151">
        <f>IF(U228="snížená",N228,0)</f>
        <v>0</v>
      </c>
      <c r="BG228" s="151">
        <f>IF(U228="zákl. přenesená",N228,0)</f>
        <v>0</v>
      </c>
      <c r="BH228" s="151">
        <f>IF(U228="sníž. přenesená",N228,0)</f>
        <v>0</v>
      </c>
      <c r="BI228" s="151">
        <f>IF(U228="nulová",N228,0)</f>
        <v>0</v>
      </c>
      <c r="BJ228" s="18" t="s">
        <v>20</v>
      </c>
      <c r="BK228" s="151">
        <f>ROUND(L228*K228,2)</f>
        <v>0</v>
      </c>
      <c r="BL228" s="18" t="s">
        <v>147</v>
      </c>
      <c r="BM228" s="18" t="s">
        <v>411</v>
      </c>
    </row>
    <row r="229" spans="2:51" s="11" customFormat="1" ht="20.25" customHeight="1">
      <c r="B229" s="152"/>
      <c r="C229" s="153"/>
      <c r="D229" s="153"/>
      <c r="E229" s="154" t="s">
        <v>3</v>
      </c>
      <c r="F229" s="246" t="s">
        <v>407</v>
      </c>
      <c r="G229" s="247"/>
      <c r="H229" s="247"/>
      <c r="I229" s="247"/>
      <c r="J229" s="153"/>
      <c r="K229" s="154" t="s">
        <v>3</v>
      </c>
      <c r="L229" s="153"/>
      <c r="M229" s="153"/>
      <c r="N229" s="153"/>
      <c r="O229" s="153"/>
      <c r="P229" s="153"/>
      <c r="Q229" s="153"/>
      <c r="R229" s="155"/>
      <c r="T229" s="156"/>
      <c r="U229" s="153"/>
      <c r="V229" s="153"/>
      <c r="W229" s="153"/>
      <c r="X229" s="153"/>
      <c r="Y229" s="153"/>
      <c r="Z229" s="153"/>
      <c r="AA229" s="157"/>
      <c r="AT229" s="158" t="s">
        <v>150</v>
      </c>
      <c r="AU229" s="158" t="s">
        <v>91</v>
      </c>
      <c r="AV229" s="11" t="s">
        <v>20</v>
      </c>
      <c r="AW229" s="11" t="s">
        <v>39</v>
      </c>
      <c r="AX229" s="11" t="s">
        <v>82</v>
      </c>
      <c r="AY229" s="158" t="s">
        <v>142</v>
      </c>
    </row>
    <row r="230" spans="2:51" s="12" customFormat="1" ht="20.25" customHeight="1">
      <c r="B230" s="159"/>
      <c r="C230" s="161"/>
      <c r="D230" s="161"/>
      <c r="E230" s="162" t="s">
        <v>3</v>
      </c>
      <c r="F230" s="248" t="s">
        <v>412</v>
      </c>
      <c r="G230" s="249"/>
      <c r="H230" s="249"/>
      <c r="I230" s="249"/>
      <c r="J230" s="161"/>
      <c r="K230" s="163">
        <v>204.75</v>
      </c>
      <c r="L230" s="161"/>
      <c r="M230" s="161"/>
      <c r="N230" s="161"/>
      <c r="O230" s="161"/>
      <c r="P230" s="161"/>
      <c r="Q230" s="161"/>
      <c r="R230" s="164"/>
      <c r="T230" s="165"/>
      <c r="U230" s="161"/>
      <c r="V230" s="161"/>
      <c r="W230" s="161"/>
      <c r="X230" s="161"/>
      <c r="Y230" s="161"/>
      <c r="Z230" s="161"/>
      <c r="AA230" s="166"/>
      <c r="AT230" s="167" t="s">
        <v>150</v>
      </c>
      <c r="AU230" s="167" t="s">
        <v>91</v>
      </c>
      <c r="AV230" s="12" t="s">
        <v>91</v>
      </c>
      <c r="AW230" s="12" t="s">
        <v>39</v>
      </c>
      <c r="AX230" s="12" t="s">
        <v>82</v>
      </c>
      <c r="AY230" s="167" t="s">
        <v>142</v>
      </c>
    </row>
    <row r="231" spans="2:51" s="13" customFormat="1" ht="20.25" customHeight="1">
      <c r="B231" s="168"/>
      <c r="C231" s="169"/>
      <c r="D231" s="169"/>
      <c r="E231" s="170" t="s">
        <v>3</v>
      </c>
      <c r="F231" s="250" t="s">
        <v>151</v>
      </c>
      <c r="G231" s="251"/>
      <c r="H231" s="251"/>
      <c r="I231" s="251"/>
      <c r="J231" s="169"/>
      <c r="K231" s="171">
        <v>204.75</v>
      </c>
      <c r="L231" s="169"/>
      <c r="M231" s="169"/>
      <c r="N231" s="169"/>
      <c r="O231" s="169"/>
      <c r="P231" s="169"/>
      <c r="Q231" s="169"/>
      <c r="R231" s="172"/>
      <c r="T231" s="173"/>
      <c r="U231" s="169"/>
      <c r="V231" s="169"/>
      <c r="W231" s="169"/>
      <c r="X231" s="169"/>
      <c r="Y231" s="169"/>
      <c r="Z231" s="169"/>
      <c r="AA231" s="174"/>
      <c r="AT231" s="175" t="s">
        <v>150</v>
      </c>
      <c r="AU231" s="175" t="s">
        <v>91</v>
      </c>
      <c r="AV231" s="13" t="s">
        <v>147</v>
      </c>
      <c r="AW231" s="13" t="s">
        <v>39</v>
      </c>
      <c r="AX231" s="13" t="s">
        <v>20</v>
      </c>
      <c r="AY231" s="175" t="s">
        <v>142</v>
      </c>
    </row>
    <row r="232" spans="2:65" s="1" customFormat="1" ht="39.75" customHeight="1">
      <c r="B232" s="142"/>
      <c r="C232" s="143" t="s">
        <v>267</v>
      </c>
      <c r="D232" s="143" t="s">
        <v>143</v>
      </c>
      <c r="E232" s="144" t="s">
        <v>227</v>
      </c>
      <c r="F232" s="243" t="s">
        <v>228</v>
      </c>
      <c r="G232" s="244"/>
      <c r="H232" s="244"/>
      <c r="I232" s="244"/>
      <c r="J232" s="145" t="s">
        <v>146</v>
      </c>
      <c r="K232" s="146">
        <v>195</v>
      </c>
      <c r="L232" s="245"/>
      <c r="M232" s="244"/>
      <c r="N232" s="245">
        <f>ROUND(L232*K232,2)</f>
        <v>0</v>
      </c>
      <c r="O232" s="244"/>
      <c r="P232" s="244"/>
      <c r="Q232" s="244"/>
      <c r="R232" s="147"/>
      <c r="T232" s="148" t="s">
        <v>3</v>
      </c>
      <c r="U232" s="41" t="s">
        <v>47</v>
      </c>
      <c r="V232" s="149">
        <v>0.071</v>
      </c>
      <c r="W232" s="149">
        <f>V232*K232</f>
        <v>13.844999999999999</v>
      </c>
      <c r="X232" s="149">
        <v>0</v>
      </c>
      <c r="Y232" s="149">
        <f>X232*K232</f>
        <v>0</v>
      </c>
      <c r="Z232" s="149">
        <v>0</v>
      </c>
      <c r="AA232" s="150">
        <f>Z232*K232</f>
        <v>0</v>
      </c>
      <c r="AR232" s="18" t="s">
        <v>147</v>
      </c>
      <c r="AT232" s="18" t="s">
        <v>143</v>
      </c>
      <c r="AU232" s="18" t="s">
        <v>91</v>
      </c>
      <c r="AY232" s="18" t="s">
        <v>142</v>
      </c>
      <c r="BE232" s="151">
        <f>IF(U232="základní",N232,0)</f>
        <v>0</v>
      </c>
      <c r="BF232" s="151">
        <f>IF(U232="snížená",N232,0)</f>
        <v>0</v>
      </c>
      <c r="BG232" s="151">
        <f>IF(U232="zákl. přenesená",N232,0)</f>
        <v>0</v>
      </c>
      <c r="BH232" s="151">
        <f>IF(U232="sníž. přenesená",N232,0)</f>
        <v>0</v>
      </c>
      <c r="BI232" s="151">
        <f>IF(U232="nulová",N232,0)</f>
        <v>0</v>
      </c>
      <c r="BJ232" s="18" t="s">
        <v>20</v>
      </c>
      <c r="BK232" s="151">
        <f>ROUND(L232*K232,2)</f>
        <v>0</v>
      </c>
      <c r="BL232" s="18" t="s">
        <v>147</v>
      </c>
      <c r="BM232" s="18" t="s">
        <v>413</v>
      </c>
    </row>
    <row r="233" spans="2:51" s="11" customFormat="1" ht="20.25" customHeight="1">
      <c r="B233" s="152"/>
      <c r="C233" s="153"/>
      <c r="D233" s="153"/>
      <c r="E233" s="154" t="s">
        <v>3</v>
      </c>
      <c r="F233" s="246" t="s">
        <v>407</v>
      </c>
      <c r="G233" s="247"/>
      <c r="H233" s="247"/>
      <c r="I233" s="247"/>
      <c r="J233" s="153"/>
      <c r="K233" s="154" t="s">
        <v>3</v>
      </c>
      <c r="L233" s="153"/>
      <c r="M233" s="153"/>
      <c r="N233" s="153"/>
      <c r="O233" s="153"/>
      <c r="P233" s="153"/>
      <c r="Q233" s="153"/>
      <c r="R233" s="155"/>
      <c r="T233" s="156"/>
      <c r="U233" s="153"/>
      <c r="V233" s="153"/>
      <c r="W233" s="153"/>
      <c r="X233" s="153"/>
      <c r="Y233" s="153"/>
      <c r="Z233" s="153"/>
      <c r="AA233" s="157"/>
      <c r="AT233" s="158" t="s">
        <v>150</v>
      </c>
      <c r="AU233" s="158" t="s">
        <v>91</v>
      </c>
      <c r="AV233" s="11" t="s">
        <v>20</v>
      </c>
      <c r="AW233" s="11" t="s">
        <v>39</v>
      </c>
      <c r="AX233" s="11" t="s">
        <v>82</v>
      </c>
      <c r="AY233" s="158" t="s">
        <v>142</v>
      </c>
    </row>
    <row r="234" spans="2:51" s="12" customFormat="1" ht="20.25" customHeight="1">
      <c r="B234" s="159"/>
      <c r="C234" s="161"/>
      <c r="D234" s="161"/>
      <c r="E234" s="162" t="s">
        <v>3</v>
      </c>
      <c r="F234" s="248" t="s">
        <v>414</v>
      </c>
      <c r="G234" s="249"/>
      <c r="H234" s="249"/>
      <c r="I234" s="249"/>
      <c r="J234" s="161"/>
      <c r="K234" s="163">
        <v>195</v>
      </c>
      <c r="L234" s="161"/>
      <c r="M234" s="161"/>
      <c r="N234" s="161"/>
      <c r="O234" s="161"/>
      <c r="P234" s="161"/>
      <c r="Q234" s="161"/>
      <c r="R234" s="164"/>
      <c r="T234" s="165"/>
      <c r="U234" s="161"/>
      <c r="V234" s="161"/>
      <c r="W234" s="161"/>
      <c r="X234" s="161"/>
      <c r="Y234" s="161"/>
      <c r="Z234" s="161"/>
      <c r="AA234" s="166"/>
      <c r="AT234" s="167" t="s">
        <v>150</v>
      </c>
      <c r="AU234" s="167" t="s">
        <v>91</v>
      </c>
      <c r="AV234" s="12" t="s">
        <v>91</v>
      </c>
      <c r="AW234" s="12" t="s">
        <v>39</v>
      </c>
      <c r="AX234" s="12" t="s">
        <v>82</v>
      </c>
      <c r="AY234" s="167" t="s">
        <v>142</v>
      </c>
    </row>
    <row r="235" spans="2:51" s="13" customFormat="1" ht="20.25" customHeight="1">
      <c r="B235" s="168"/>
      <c r="C235" s="169"/>
      <c r="D235" s="169"/>
      <c r="E235" s="170" t="s">
        <v>3</v>
      </c>
      <c r="F235" s="250" t="s">
        <v>151</v>
      </c>
      <c r="G235" s="251"/>
      <c r="H235" s="251"/>
      <c r="I235" s="251"/>
      <c r="J235" s="169"/>
      <c r="K235" s="171">
        <v>195</v>
      </c>
      <c r="L235" s="169"/>
      <c r="M235" s="169"/>
      <c r="N235" s="169"/>
      <c r="O235" s="169"/>
      <c r="P235" s="169"/>
      <c r="Q235" s="169"/>
      <c r="R235" s="172"/>
      <c r="T235" s="173"/>
      <c r="U235" s="169"/>
      <c r="V235" s="169"/>
      <c r="W235" s="169"/>
      <c r="X235" s="169"/>
      <c r="Y235" s="169"/>
      <c r="Z235" s="169"/>
      <c r="AA235" s="174"/>
      <c r="AT235" s="175" t="s">
        <v>150</v>
      </c>
      <c r="AU235" s="175" t="s">
        <v>91</v>
      </c>
      <c r="AV235" s="13" t="s">
        <v>147</v>
      </c>
      <c r="AW235" s="13" t="s">
        <v>39</v>
      </c>
      <c r="AX235" s="13" t="s">
        <v>20</v>
      </c>
      <c r="AY235" s="175" t="s">
        <v>142</v>
      </c>
    </row>
    <row r="236" spans="2:65" s="1" customFormat="1" ht="28.5" customHeight="1">
      <c r="B236" s="142"/>
      <c r="C236" s="143" t="s">
        <v>276</v>
      </c>
      <c r="D236" s="143" t="s">
        <v>143</v>
      </c>
      <c r="E236" s="144" t="s">
        <v>231</v>
      </c>
      <c r="F236" s="243" t="s">
        <v>232</v>
      </c>
      <c r="G236" s="244"/>
      <c r="H236" s="244"/>
      <c r="I236" s="244"/>
      <c r="J236" s="145" t="s">
        <v>146</v>
      </c>
      <c r="K236" s="146">
        <v>204.75</v>
      </c>
      <c r="L236" s="245"/>
      <c r="M236" s="244"/>
      <c r="N236" s="245">
        <f>ROUND(L236*K236,2)</f>
        <v>0</v>
      </c>
      <c r="O236" s="244"/>
      <c r="P236" s="244"/>
      <c r="Q236" s="244"/>
      <c r="R236" s="147"/>
      <c r="T236" s="148" t="s">
        <v>3</v>
      </c>
      <c r="U236" s="41" t="s">
        <v>47</v>
      </c>
      <c r="V236" s="149">
        <v>0.068</v>
      </c>
      <c r="W236" s="149">
        <f>V236*K236</f>
        <v>13.923000000000002</v>
      </c>
      <c r="X236" s="149">
        <v>0</v>
      </c>
      <c r="Y236" s="149">
        <f>X236*K236</f>
        <v>0</v>
      </c>
      <c r="Z236" s="149">
        <v>0</v>
      </c>
      <c r="AA236" s="150">
        <f>Z236*K236</f>
        <v>0</v>
      </c>
      <c r="AR236" s="18" t="s">
        <v>147</v>
      </c>
      <c r="AT236" s="18" t="s">
        <v>143</v>
      </c>
      <c r="AU236" s="18" t="s">
        <v>91</v>
      </c>
      <c r="AY236" s="18" t="s">
        <v>142</v>
      </c>
      <c r="BE236" s="151">
        <f>IF(U236="základní",N236,0)</f>
        <v>0</v>
      </c>
      <c r="BF236" s="151">
        <f>IF(U236="snížená",N236,0)</f>
        <v>0</v>
      </c>
      <c r="BG236" s="151">
        <f>IF(U236="zákl. přenesená",N236,0)</f>
        <v>0</v>
      </c>
      <c r="BH236" s="151">
        <f>IF(U236="sníž. přenesená",N236,0)</f>
        <v>0</v>
      </c>
      <c r="BI236" s="151">
        <f>IF(U236="nulová",N236,0)</f>
        <v>0</v>
      </c>
      <c r="BJ236" s="18" t="s">
        <v>20</v>
      </c>
      <c r="BK236" s="151">
        <f>ROUND(L236*K236,2)</f>
        <v>0</v>
      </c>
      <c r="BL236" s="18" t="s">
        <v>147</v>
      </c>
      <c r="BM236" s="18" t="s">
        <v>415</v>
      </c>
    </row>
    <row r="237" spans="2:51" s="11" customFormat="1" ht="20.25" customHeight="1">
      <c r="B237" s="152"/>
      <c r="C237" s="153"/>
      <c r="D237" s="153"/>
      <c r="E237" s="154" t="s">
        <v>3</v>
      </c>
      <c r="F237" s="246" t="s">
        <v>407</v>
      </c>
      <c r="G237" s="247"/>
      <c r="H237" s="247"/>
      <c r="I237" s="247"/>
      <c r="J237" s="153"/>
      <c r="K237" s="154" t="s">
        <v>3</v>
      </c>
      <c r="L237" s="153"/>
      <c r="M237" s="153"/>
      <c r="N237" s="153"/>
      <c r="O237" s="153"/>
      <c r="P237" s="153"/>
      <c r="Q237" s="153"/>
      <c r="R237" s="155"/>
      <c r="T237" s="156"/>
      <c r="U237" s="153"/>
      <c r="V237" s="153"/>
      <c r="W237" s="153"/>
      <c r="X237" s="153"/>
      <c r="Y237" s="153"/>
      <c r="Z237" s="153"/>
      <c r="AA237" s="157"/>
      <c r="AT237" s="158" t="s">
        <v>150</v>
      </c>
      <c r="AU237" s="158" t="s">
        <v>91</v>
      </c>
      <c r="AV237" s="11" t="s">
        <v>20</v>
      </c>
      <c r="AW237" s="11" t="s">
        <v>39</v>
      </c>
      <c r="AX237" s="11" t="s">
        <v>82</v>
      </c>
      <c r="AY237" s="158" t="s">
        <v>142</v>
      </c>
    </row>
    <row r="238" spans="2:51" s="12" customFormat="1" ht="20.25" customHeight="1">
      <c r="B238" s="159"/>
      <c r="C238" s="161"/>
      <c r="D238" s="161"/>
      <c r="E238" s="162" t="s">
        <v>3</v>
      </c>
      <c r="F238" s="248" t="s">
        <v>412</v>
      </c>
      <c r="G238" s="249"/>
      <c r="H238" s="249"/>
      <c r="I238" s="249"/>
      <c r="J238" s="161"/>
      <c r="K238" s="163">
        <v>204.75</v>
      </c>
      <c r="L238" s="161"/>
      <c r="M238" s="161"/>
      <c r="N238" s="161"/>
      <c r="O238" s="161"/>
      <c r="P238" s="161"/>
      <c r="Q238" s="161"/>
      <c r="R238" s="164"/>
      <c r="T238" s="165"/>
      <c r="U238" s="161"/>
      <c r="V238" s="161"/>
      <c r="W238" s="161"/>
      <c r="X238" s="161"/>
      <c r="Y238" s="161"/>
      <c r="Z238" s="161"/>
      <c r="AA238" s="166"/>
      <c r="AT238" s="167" t="s">
        <v>150</v>
      </c>
      <c r="AU238" s="167" t="s">
        <v>91</v>
      </c>
      <c r="AV238" s="12" t="s">
        <v>91</v>
      </c>
      <c r="AW238" s="12" t="s">
        <v>39</v>
      </c>
      <c r="AX238" s="12" t="s">
        <v>82</v>
      </c>
      <c r="AY238" s="167" t="s">
        <v>142</v>
      </c>
    </row>
    <row r="239" spans="2:51" s="13" customFormat="1" ht="20.25" customHeight="1">
      <c r="B239" s="168"/>
      <c r="C239" s="169"/>
      <c r="D239" s="169"/>
      <c r="E239" s="170" t="s">
        <v>3</v>
      </c>
      <c r="F239" s="250" t="s">
        <v>151</v>
      </c>
      <c r="G239" s="251"/>
      <c r="H239" s="251"/>
      <c r="I239" s="251"/>
      <c r="J239" s="169"/>
      <c r="K239" s="171">
        <v>204.75</v>
      </c>
      <c r="L239" s="169"/>
      <c r="M239" s="169"/>
      <c r="N239" s="169"/>
      <c r="O239" s="169"/>
      <c r="P239" s="169"/>
      <c r="Q239" s="169"/>
      <c r="R239" s="172"/>
      <c r="T239" s="173"/>
      <c r="U239" s="169"/>
      <c r="V239" s="169"/>
      <c r="W239" s="169"/>
      <c r="X239" s="169"/>
      <c r="Y239" s="169"/>
      <c r="Z239" s="169"/>
      <c r="AA239" s="174"/>
      <c r="AT239" s="175" t="s">
        <v>150</v>
      </c>
      <c r="AU239" s="175" t="s">
        <v>91</v>
      </c>
      <c r="AV239" s="13" t="s">
        <v>147</v>
      </c>
      <c r="AW239" s="13" t="s">
        <v>39</v>
      </c>
      <c r="AX239" s="13" t="s">
        <v>20</v>
      </c>
      <c r="AY239" s="175" t="s">
        <v>142</v>
      </c>
    </row>
    <row r="240" spans="2:65" s="1" customFormat="1" ht="28.5" customHeight="1">
      <c r="B240" s="142"/>
      <c r="C240" s="143" t="s">
        <v>281</v>
      </c>
      <c r="D240" s="143" t="s">
        <v>143</v>
      </c>
      <c r="E240" s="144" t="s">
        <v>416</v>
      </c>
      <c r="F240" s="243" t="s">
        <v>417</v>
      </c>
      <c r="G240" s="244"/>
      <c r="H240" s="244"/>
      <c r="I240" s="244"/>
      <c r="J240" s="145" t="s">
        <v>146</v>
      </c>
      <c r="K240" s="146">
        <v>9</v>
      </c>
      <c r="L240" s="245"/>
      <c r="M240" s="244"/>
      <c r="N240" s="245">
        <f>ROUND(L240*K240,2)</f>
        <v>0</v>
      </c>
      <c r="O240" s="244"/>
      <c r="P240" s="244"/>
      <c r="Q240" s="244"/>
      <c r="R240" s="147"/>
      <c r="T240" s="148" t="s">
        <v>3</v>
      </c>
      <c r="U240" s="41" t="s">
        <v>47</v>
      </c>
      <c r="V240" s="149">
        <v>0.72</v>
      </c>
      <c r="W240" s="149">
        <f>V240*K240</f>
        <v>6.4799999999999995</v>
      </c>
      <c r="X240" s="149">
        <v>0.08425</v>
      </c>
      <c r="Y240" s="149">
        <f>X240*K240</f>
        <v>0.7582500000000001</v>
      </c>
      <c r="Z240" s="149">
        <v>0</v>
      </c>
      <c r="AA240" s="150">
        <f>Z240*K240</f>
        <v>0</v>
      </c>
      <c r="AR240" s="18" t="s">
        <v>147</v>
      </c>
      <c r="AT240" s="18" t="s">
        <v>143</v>
      </c>
      <c r="AU240" s="18" t="s">
        <v>91</v>
      </c>
      <c r="AY240" s="18" t="s">
        <v>142</v>
      </c>
      <c r="BE240" s="151">
        <f>IF(U240="základní",N240,0)</f>
        <v>0</v>
      </c>
      <c r="BF240" s="151">
        <f>IF(U240="snížená",N240,0)</f>
        <v>0</v>
      </c>
      <c r="BG240" s="151">
        <f>IF(U240="zákl. přenesená",N240,0)</f>
        <v>0</v>
      </c>
      <c r="BH240" s="151">
        <f>IF(U240="sníž. přenesená",N240,0)</f>
        <v>0</v>
      </c>
      <c r="BI240" s="151">
        <f>IF(U240="nulová",N240,0)</f>
        <v>0</v>
      </c>
      <c r="BJ240" s="18" t="s">
        <v>20</v>
      </c>
      <c r="BK240" s="151">
        <f>ROUND(L240*K240,2)</f>
        <v>0</v>
      </c>
      <c r="BL240" s="18" t="s">
        <v>147</v>
      </c>
      <c r="BM240" s="18" t="s">
        <v>418</v>
      </c>
    </row>
    <row r="241" spans="2:51" s="11" customFormat="1" ht="20.25" customHeight="1">
      <c r="B241" s="152"/>
      <c r="C241" s="153"/>
      <c r="D241" s="153"/>
      <c r="E241" s="154" t="s">
        <v>3</v>
      </c>
      <c r="F241" s="246" t="s">
        <v>385</v>
      </c>
      <c r="G241" s="247"/>
      <c r="H241" s="247"/>
      <c r="I241" s="247"/>
      <c r="J241" s="153"/>
      <c r="K241" s="154" t="s">
        <v>3</v>
      </c>
      <c r="L241" s="153"/>
      <c r="M241" s="153"/>
      <c r="N241" s="153"/>
      <c r="O241" s="153"/>
      <c r="P241" s="153"/>
      <c r="Q241" s="153"/>
      <c r="R241" s="155"/>
      <c r="T241" s="156"/>
      <c r="U241" s="153"/>
      <c r="V241" s="153"/>
      <c r="W241" s="153"/>
      <c r="X241" s="153"/>
      <c r="Y241" s="153"/>
      <c r="Z241" s="153"/>
      <c r="AA241" s="157"/>
      <c r="AT241" s="158" t="s">
        <v>150</v>
      </c>
      <c r="AU241" s="158" t="s">
        <v>91</v>
      </c>
      <c r="AV241" s="11" t="s">
        <v>20</v>
      </c>
      <c r="AW241" s="11" t="s">
        <v>39</v>
      </c>
      <c r="AX241" s="11" t="s">
        <v>82</v>
      </c>
      <c r="AY241" s="158" t="s">
        <v>142</v>
      </c>
    </row>
    <row r="242" spans="2:51" s="12" customFormat="1" ht="20.25" customHeight="1">
      <c r="B242" s="159"/>
      <c r="C242" s="161"/>
      <c r="D242" s="161"/>
      <c r="E242" s="162" t="s">
        <v>3</v>
      </c>
      <c r="F242" s="248" t="s">
        <v>194</v>
      </c>
      <c r="G242" s="249"/>
      <c r="H242" s="249"/>
      <c r="I242" s="249"/>
      <c r="J242" s="161"/>
      <c r="K242" s="163">
        <v>9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150</v>
      </c>
      <c r="AU242" s="167" t="s">
        <v>91</v>
      </c>
      <c r="AV242" s="12" t="s">
        <v>91</v>
      </c>
      <c r="AW242" s="12" t="s">
        <v>39</v>
      </c>
      <c r="AX242" s="12" t="s">
        <v>82</v>
      </c>
      <c r="AY242" s="167" t="s">
        <v>142</v>
      </c>
    </row>
    <row r="243" spans="2:51" s="13" customFormat="1" ht="20.25" customHeight="1">
      <c r="B243" s="168"/>
      <c r="C243" s="169"/>
      <c r="D243" s="169"/>
      <c r="E243" s="170" t="s">
        <v>3</v>
      </c>
      <c r="F243" s="250" t="s">
        <v>151</v>
      </c>
      <c r="G243" s="251"/>
      <c r="H243" s="251"/>
      <c r="I243" s="251"/>
      <c r="J243" s="169"/>
      <c r="K243" s="171">
        <v>9</v>
      </c>
      <c r="L243" s="169"/>
      <c r="M243" s="169"/>
      <c r="N243" s="169"/>
      <c r="O243" s="169"/>
      <c r="P243" s="169"/>
      <c r="Q243" s="169"/>
      <c r="R243" s="172"/>
      <c r="T243" s="173"/>
      <c r="U243" s="169"/>
      <c r="V243" s="169"/>
      <c r="W243" s="169"/>
      <c r="X243" s="169"/>
      <c r="Y243" s="169"/>
      <c r="Z243" s="169"/>
      <c r="AA243" s="174"/>
      <c r="AT243" s="175" t="s">
        <v>150</v>
      </c>
      <c r="AU243" s="175" t="s">
        <v>91</v>
      </c>
      <c r="AV243" s="13" t="s">
        <v>147</v>
      </c>
      <c r="AW243" s="13" t="s">
        <v>39</v>
      </c>
      <c r="AX243" s="13" t="s">
        <v>20</v>
      </c>
      <c r="AY243" s="175" t="s">
        <v>142</v>
      </c>
    </row>
    <row r="244" spans="2:65" s="1" customFormat="1" ht="20.25" customHeight="1">
      <c r="B244" s="142"/>
      <c r="C244" s="176" t="s">
        <v>286</v>
      </c>
      <c r="D244" s="176" t="s">
        <v>209</v>
      </c>
      <c r="E244" s="177" t="s">
        <v>419</v>
      </c>
      <c r="F244" s="254" t="s">
        <v>420</v>
      </c>
      <c r="G244" s="255"/>
      <c r="H244" s="255"/>
      <c r="I244" s="255"/>
      <c r="J244" s="178" t="s">
        <v>146</v>
      </c>
      <c r="K244" s="179">
        <v>9.18</v>
      </c>
      <c r="L244" s="256"/>
      <c r="M244" s="255"/>
      <c r="N244" s="256">
        <f>ROUND(L244*K244,2)</f>
        <v>0</v>
      </c>
      <c r="O244" s="244"/>
      <c r="P244" s="244"/>
      <c r="Q244" s="244"/>
      <c r="R244" s="147"/>
      <c r="T244" s="148" t="s">
        <v>3</v>
      </c>
      <c r="U244" s="41" t="s">
        <v>47</v>
      </c>
      <c r="V244" s="149">
        <v>0</v>
      </c>
      <c r="W244" s="149">
        <f>V244*K244</f>
        <v>0</v>
      </c>
      <c r="X244" s="149">
        <v>0.14</v>
      </c>
      <c r="Y244" s="149">
        <f>X244*K244</f>
        <v>1.2852000000000001</v>
      </c>
      <c r="Z244" s="149">
        <v>0</v>
      </c>
      <c r="AA244" s="150">
        <f>Z244*K244</f>
        <v>0</v>
      </c>
      <c r="AR244" s="18" t="s">
        <v>188</v>
      </c>
      <c r="AT244" s="18" t="s">
        <v>209</v>
      </c>
      <c r="AU244" s="18" t="s">
        <v>91</v>
      </c>
      <c r="AY244" s="18" t="s">
        <v>142</v>
      </c>
      <c r="BE244" s="151">
        <f>IF(U244="základní",N244,0)</f>
        <v>0</v>
      </c>
      <c r="BF244" s="151">
        <f>IF(U244="snížená",N244,0)</f>
        <v>0</v>
      </c>
      <c r="BG244" s="151">
        <f>IF(U244="zákl. přenesená",N244,0)</f>
        <v>0</v>
      </c>
      <c r="BH244" s="151">
        <f>IF(U244="sníž. přenesená",N244,0)</f>
        <v>0</v>
      </c>
      <c r="BI244" s="151">
        <f>IF(U244="nulová",N244,0)</f>
        <v>0</v>
      </c>
      <c r="BJ244" s="18" t="s">
        <v>20</v>
      </c>
      <c r="BK244" s="151">
        <f>ROUND(L244*K244,2)</f>
        <v>0</v>
      </c>
      <c r="BL244" s="18" t="s">
        <v>147</v>
      </c>
      <c r="BM244" s="18" t="s">
        <v>421</v>
      </c>
    </row>
    <row r="245" spans="2:51" s="11" customFormat="1" ht="20.25" customHeight="1">
      <c r="B245" s="152"/>
      <c r="C245" s="153"/>
      <c r="D245" s="153"/>
      <c r="E245" s="154" t="s">
        <v>3</v>
      </c>
      <c r="F245" s="246" t="s">
        <v>385</v>
      </c>
      <c r="G245" s="247"/>
      <c r="H245" s="247"/>
      <c r="I245" s="247"/>
      <c r="J245" s="153"/>
      <c r="K245" s="154" t="s">
        <v>3</v>
      </c>
      <c r="L245" s="153"/>
      <c r="M245" s="153"/>
      <c r="N245" s="153"/>
      <c r="O245" s="153"/>
      <c r="P245" s="153"/>
      <c r="Q245" s="153"/>
      <c r="R245" s="155"/>
      <c r="T245" s="156"/>
      <c r="U245" s="153"/>
      <c r="V245" s="153"/>
      <c r="W245" s="153"/>
      <c r="X245" s="153"/>
      <c r="Y245" s="153"/>
      <c r="Z245" s="153"/>
      <c r="AA245" s="157"/>
      <c r="AT245" s="158" t="s">
        <v>150</v>
      </c>
      <c r="AU245" s="158" t="s">
        <v>91</v>
      </c>
      <c r="AV245" s="11" t="s">
        <v>20</v>
      </c>
      <c r="AW245" s="11" t="s">
        <v>39</v>
      </c>
      <c r="AX245" s="11" t="s">
        <v>82</v>
      </c>
      <c r="AY245" s="158" t="s">
        <v>142</v>
      </c>
    </row>
    <row r="246" spans="2:51" s="12" customFormat="1" ht="20.25" customHeight="1">
      <c r="B246" s="159"/>
      <c r="C246" s="161"/>
      <c r="D246" s="161"/>
      <c r="E246" s="162" t="s">
        <v>3</v>
      </c>
      <c r="F246" s="248" t="s">
        <v>422</v>
      </c>
      <c r="G246" s="249"/>
      <c r="H246" s="249"/>
      <c r="I246" s="249"/>
      <c r="J246" s="161"/>
      <c r="K246" s="163">
        <v>9.18</v>
      </c>
      <c r="L246" s="161"/>
      <c r="M246" s="161"/>
      <c r="N246" s="161"/>
      <c r="O246" s="161"/>
      <c r="P246" s="161"/>
      <c r="Q246" s="161"/>
      <c r="R246" s="164"/>
      <c r="T246" s="165"/>
      <c r="U246" s="161"/>
      <c r="V246" s="161"/>
      <c r="W246" s="161"/>
      <c r="X246" s="161"/>
      <c r="Y246" s="161"/>
      <c r="Z246" s="161"/>
      <c r="AA246" s="166"/>
      <c r="AT246" s="167" t="s">
        <v>150</v>
      </c>
      <c r="AU246" s="167" t="s">
        <v>91</v>
      </c>
      <c r="AV246" s="12" t="s">
        <v>91</v>
      </c>
      <c r="AW246" s="12" t="s">
        <v>39</v>
      </c>
      <c r="AX246" s="12" t="s">
        <v>82</v>
      </c>
      <c r="AY246" s="167" t="s">
        <v>142</v>
      </c>
    </row>
    <row r="247" spans="2:51" s="13" customFormat="1" ht="20.25" customHeight="1">
      <c r="B247" s="168"/>
      <c r="C247" s="169"/>
      <c r="D247" s="169"/>
      <c r="E247" s="170" t="s">
        <v>3</v>
      </c>
      <c r="F247" s="250" t="s">
        <v>151</v>
      </c>
      <c r="G247" s="251"/>
      <c r="H247" s="251"/>
      <c r="I247" s="251"/>
      <c r="J247" s="169"/>
      <c r="K247" s="171">
        <v>9.18</v>
      </c>
      <c r="L247" s="169"/>
      <c r="M247" s="169"/>
      <c r="N247" s="169"/>
      <c r="O247" s="169"/>
      <c r="P247" s="169"/>
      <c r="Q247" s="169"/>
      <c r="R247" s="172"/>
      <c r="T247" s="173"/>
      <c r="U247" s="169"/>
      <c r="V247" s="169"/>
      <c r="W247" s="169"/>
      <c r="X247" s="169"/>
      <c r="Y247" s="169"/>
      <c r="Z247" s="169"/>
      <c r="AA247" s="174"/>
      <c r="AT247" s="175" t="s">
        <v>150</v>
      </c>
      <c r="AU247" s="175" t="s">
        <v>91</v>
      </c>
      <c r="AV247" s="13" t="s">
        <v>147</v>
      </c>
      <c r="AW247" s="13" t="s">
        <v>39</v>
      </c>
      <c r="AX247" s="13" t="s">
        <v>20</v>
      </c>
      <c r="AY247" s="175" t="s">
        <v>142</v>
      </c>
    </row>
    <row r="248" spans="2:65" s="1" customFormat="1" ht="28.5" customHeight="1">
      <c r="B248" s="142"/>
      <c r="C248" s="143" t="s">
        <v>291</v>
      </c>
      <c r="D248" s="143" t="s">
        <v>143</v>
      </c>
      <c r="E248" s="144" t="s">
        <v>423</v>
      </c>
      <c r="F248" s="243" t="s">
        <v>424</v>
      </c>
      <c r="G248" s="244"/>
      <c r="H248" s="244"/>
      <c r="I248" s="244"/>
      <c r="J248" s="145" t="s">
        <v>146</v>
      </c>
      <c r="K248" s="146">
        <v>105</v>
      </c>
      <c r="L248" s="245"/>
      <c r="M248" s="244"/>
      <c r="N248" s="245">
        <f>ROUND(L248*K248,2)</f>
        <v>0</v>
      </c>
      <c r="O248" s="244"/>
      <c r="P248" s="244"/>
      <c r="Q248" s="244"/>
      <c r="R248" s="147"/>
      <c r="T248" s="148" t="s">
        <v>3</v>
      </c>
      <c r="U248" s="41" t="s">
        <v>47</v>
      </c>
      <c r="V248" s="149">
        <v>0.565</v>
      </c>
      <c r="W248" s="149">
        <f>V248*K248</f>
        <v>59.324999999999996</v>
      </c>
      <c r="X248" s="149">
        <v>0.10362</v>
      </c>
      <c r="Y248" s="149">
        <f>X248*K248</f>
        <v>10.8801</v>
      </c>
      <c r="Z248" s="149">
        <v>0</v>
      </c>
      <c r="AA248" s="150">
        <f>Z248*K248</f>
        <v>0</v>
      </c>
      <c r="AR248" s="18" t="s">
        <v>147</v>
      </c>
      <c r="AT248" s="18" t="s">
        <v>143</v>
      </c>
      <c r="AU248" s="18" t="s">
        <v>91</v>
      </c>
      <c r="AY248" s="18" t="s">
        <v>142</v>
      </c>
      <c r="BE248" s="151">
        <f>IF(U248="základní",N248,0)</f>
        <v>0</v>
      </c>
      <c r="BF248" s="151">
        <f>IF(U248="snížená",N248,0)</f>
        <v>0</v>
      </c>
      <c r="BG248" s="151">
        <f>IF(U248="zákl. přenesená",N248,0)</f>
        <v>0</v>
      </c>
      <c r="BH248" s="151">
        <f>IF(U248="sníž. přenesená",N248,0)</f>
        <v>0</v>
      </c>
      <c r="BI248" s="151">
        <f>IF(U248="nulová",N248,0)</f>
        <v>0</v>
      </c>
      <c r="BJ248" s="18" t="s">
        <v>20</v>
      </c>
      <c r="BK248" s="151">
        <f>ROUND(L248*K248,2)</f>
        <v>0</v>
      </c>
      <c r="BL248" s="18" t="s">
        <v>147</v>
      </c>
      <c r="BM248" s="18" t="s">
        <v>425</v>
      </c>
    </row>
    <row r="249" spans="2:51" s="11" customFormat="1" ht="20.25" customHeight="1">
      <c r="B249" s="152"/>
      <c r="C249" s="153"/>
      <c r="D249" s="153"/>
      <c r="E249" s="154" t="s">
        <v>3</v>
      </c>
      <c r="F249" s="246" t="s">
        <v>388</v>
      </c>
      <c r="G249" s="247"/>
      <c r="H249" s="247"/>
      <c r="I249" s="247"/>
      <c r="J249" s="153"/>
      <c r="K249" s="154" t="s">
        <v>3</v>
      </c>
      <c r="L249" s="153"/>
      <c r="M249" s="153"/>
      <c r="N249" s="153"/>
      <c r="O249" s="153"/>
      <c r="P249" s="153"/>
      <c r="Q249" s="153"/>
      <c r="R249" s="155"/>
      <c r="T249" s="156"/>
      <c r="U249" s="153"/>
      <c r="V249" s="153"/>
      <c r="W249" s="153"/>
      <c r="X249" s="153"/>
      <c r="Y249" s="153"/>
      <c r="Z249" s="153"/>
      <c r="AA249" s="157"/>
      <c r="AT249" s="158" t="s">
        <v>150</v>
      </c>
      <c r="AU249" s="158" t="s">
        <v>91</v>
      </c>
      <c r="AV249" s="11" t="s">
        <v>20</v>
      </c>
      <c r="AW249" s="11" t="s">
        <v>39</v>
      </c>
      <c r="AX249" s="11" t="s">
        <v>82</v>
      </c>
      <c r="AY249" s="158" t="s">
        <v>142</v>
      </c>
    </row>
    <row r="250" spans="2:51" s="12" customFormat="1" ht="20.25" customHeight="1">
      <c r="B250" s="159"/>
      <c r="C250" s="161"/>
      <c r="D250" s="161"/>
      <c r="E250" s="162" t="s">
        <v>3</v>
      </c>
      <c r="F250" s="248" t="s">
        <v>426</v>
      </c>
      <c r="G250" s="249"/>
      <c r="H250" s="249"/>
      <c r="I250" s="249"/>
      <c r="J250" s="161"/>
      <c r="K250" s="163">
        <v>105</v>
      </c>
      <c r="L250" s="161"/>
      <c r="M250" s="161"/>
      <c r="N250" s="161"/>
      <c r="O250" s="161"/>
      <c r="P250" s="161"/>
      <c r="Q250" s="161"/>
      <c r="R250" s="164"/>
      <c r="T250" s="165"/>
      <c r="U250" s="161"/>
      <c r="V250" s="161"/>
      <c r="W250" s="161"/>
      <c r="X250" s="161"/>
      <c r="Y250" s="161"/>
      <c r="Z250" s="161"/>
      <c r="AA250" s="166"/>
      <c r="AT250" s="167" t="s">
        <v>150</v>
      </c>
      <c r="AU250" s="167" t="s">
        <v>91</v>
      </c>
      <c r="AV250" s="12" t="s">
        <v>91</v>
      </c>
      <c r="AW250" s="12" t="s">
        <v>39</v>
      </c>
      <c r="AX250" s="12" t="s">
        <v>82</v>
      </c>
      <c r="AY250" s="167" t="s">
        <v>142</v>
      </c>
    </row>
    <row r="251" spans="2:51" s="13" customFormat="1" ht="20.25" customHeight="1">
      <c r="B251" s="168"/>
      <c r="C251" s="169"/>
      <c r="D251" s="169"/>
      <c r="E251" s="170" t="s">
        <v>3</v>
      </c>
      <c r="F251" s="250" t="s">
        <v>151</v>
      </c>
      <c r="G251" s="251"/>
      <c r="H251" s="251"/>
      <c r="I251" s="251"/>
      <c r="J251" s="169"/>
      <c r="K251" s="171">
        <v>105</v>
      </c>
      <c r="L251" s="169"/>
      <c r="M251" s="169"/>
      <c r="N251" s="169"/>
      <c r="O251" s="169"/>
      <c r="P251" s="169"/>
      <c r="Q251" s="169"/>
      <c r="R251" s="172"/>
      <c r="T251" s="173"/>
      <c r="U251" s="169"/>
      <c r="V251" s="169"/>
      <c r="W251" s="169"/>
      <c r="X251" s="169"/>
      <c r="Y251" s="169"/>
      <c r="Z251" s="169"/>
      <c r="AA251" s="174"/>
      <c r="AT251" s="175" t="s">
        <v>150</v>
      </c>
      <c r="AU251" s="175" t="s">
        <v>91</v>
      </c>
      <c r="AV251" s="13" t="s">
        <v>147</v>
      </c>
      <c r="AW251" s="13" t="s">
        <v>39</v>
      </c>
      <c r="AX251" s="13" t="s">
        <v>20</v>
      </c>
      <c r="AY251" s="175" t="s">
        <v>142</v>
      </c>
    </row>
    <row r="252" spans="2:65" s="1" customFormat="1" ht="20.25" customHeight="1">
      <c r="B252" s="142"/>
      <c r="C252" s="176" t="s">
        <v>298</v>
      </c>
      <c r="D252" s="176" t="s">
        <v>209</v>
      </c>
      <c r="E252" s="177" t="s">
        <v>427</v>
      </c>
      <c r="F252" s="254" t="s">
        <v>428</v>
      </c>
      <c r="G252" s="255"/>
      <c r="H252" s="255"/>
      <c r="I252" s="255"/>
      <c r="J252" s="178" t="s">
        <v>146</v>
      </c>
      <c r="K252" s="179">
        <v>107.1</v>
      </c>
      <c r="L252" s="256"/>
      <c r="M252" s="255"/>
      <c r="N252" s="256">
        <f>ROUND(L252*K252,2)</f>
        <v>0</v>
      </c>
      <c r="O252" s="244"/>
      <c r="P252" s="244"/>
      <c r="Q252" s="244"/>
      <c r="R252" s="147"/>
      <c r="T252" s="148" t="s">
        <v>3</v>
      </c>
      <c r="U252" s="41" t="s">
        <v>47</v>
      </c>
      <c r="V252" s="149">
        <v>0</v>
      </c>
      <c r="W252" s="149">
        <f>V252*K252</f>
        <v>0</v>
      </c>
      <c r="X252" s="149">
        <v>0.18</v>
      </c>
      <c r="Y252" s="149">
        <f>X252*K252</f>
        <v>19.278</v>
      </c>
      <c r="Z252" s="149">
        <v>0</v>
      </c>
      <c r="AA252" s="150">
        <f>Z252*K252</f>
        <v>0</v>
      </c>
      <c r="AR252" s="18" t="s">
        <v>188</v>
      </c>
      <c r="AT252" s="18" t="s">
        <v>209</v>
      </c>
      <c r="AU252" s="18" t="s">
        <v>91</v>
      </c>
      <c r="AY252" s="18" t="s">
        <v>142</v>
      </c>
      <c r="BE252" s="151">
        <f>IF(U252="základní",N252,0)</f>
        <v>0</v>
      </c>
      <c r="BF252" s="151">
        <f>IF(U252="snížená",N252,0)</f>
        <v>0</v>
      </c>
      <c r="BG252" s="151">
        <f>IF(U252="zákl. přenesená",N252,0)</f>
        <v>0</v>
      </c>
      <c r="BH252" s="151">
        <f>IF(U252="sníž. přenesená",N252,0)</f>
        <v>0</v>
      </c>
      <c r="BI252" s="151">
        <f>IF(U252="nulová",N252,0)</f>
        <v>0</v>
      </c>
      <c r="BJ252" s="18" t="s">
        <v>20</v>
      </c>
      <c r="BK252" s="151">
        <f>ROUND(L252*K252,2)</f>
        <v>0</v>
      </c>
      <c r="BL252" s="18" t="s">
        <v>147</v>
      </c>
      <c r="BM252" s="18" t="s">
        <v>429</v>
      </c>
    </row>
    <row r="253" spans="2:51" s="11" customFormat="1" ht="20.25" customHeight="1">
      <c r="B253" s="152"/>
      <c r="C253" s="153"/>
      <c r="D253" s="153"/>
      <c r="E253" s="154" t="s">
        <v>3</v>
      </c>
      <c r="F253" s="246" t="s">
        <v>388</v>
      </c>
      <c r="G253" s="247"/>
      <c r="H253" s="247"/>
      <c r="I253" s="247"/>
      <c r="J253" s="153"/>
      <c r="K253" s="154" t="s">
        <v>3</v>
      </c>
      <c r="L253" s="153"/>
      <c r="M253" s="153"/>
      <c r="N253" s="153"/>
      <c r="O253" s="153"/>
      <c r="P253" s="153"/>
      <c r="Q253" s="153"/>
      <c r="R253" s="155"/>
      <c r="T253" s="156"/>
      <c r="U253" s="153"/>
      <c r="V253" s="153"/>
      <c r="W253" s="153"/>
      <c r="X253" s="153"/>
      <c r="Y253" s="153"/>
      <c r="Z253" s="153"/>
      <c r="AA253" s="157"/>
      <c r="AT253" s="158" t="s">
        <v>150</v>
      </c>
      <c r="AU253" s="158" t="s">
        <v>91</v>
      </c>
      <c r="AV253" s="11" t="s">
        <v>20</v>
      </c>
      <c r="AW253" s="11" t="s">
        <v>39</v>
      </c>
      <c r="AX253" s="11" t="s">
        <v>82</v>
      </c>
      <c r="AY253" s="158" t="s">
        <v>142</v>
      </c>
    </row>
    <row r="254" spans="2:51" s="12" customFormat="1" ht="20.25" customHeight="1">
      <c r="B254" s="159"/>
      <c r="C254" s="161"/>
      <c r="D254" s="161"/>
      <c r="E254" s="162" t="s">
        <v>3</v>
      </c>
      <c r="F254" s="248" t="s">
        <v>430</v>
      </c>
      <c r="G254" s="249"/>
      <c r="H254" s="249"/>
      <c r="I254" s="249"/>
      <c r="J254" s="161"/>
      <c r="K254" s="163">
        <v>107.1</v>
      </c>
      <c r="L254" s="161"/>
      <c r="M254" s="161"/>
      <c r="N254" s="161"/>
      <c r="O254" s="161"/>
      <c r="P254" s="161"/>
      <c r="Q254" s="161"/>
      <c r="R254" s="164"/>
      <c r="T254" s="165"/>
      <c r="U254" s="161"/>
      <c r="V254" s="161"/>
      <c r="W254" s="161"/>
      <c r="X254" s="161"/>
      <c r="Y254" s="161"/>
      <c r="Z254" s="161"/>
      <c r="AA254" s="166"/>
      <c r="AT254" s="167" t="s">
        <v>150</v>
      </c>
      <c r="AU254" s="167" t="s">
        <v>91</v>
      </c>
      <c r="AV254" s="12" t="s">
        <v>91</v>
      </c>
      <c r="AW254" s="12" t="s">
        <v>39</v>
      </c>
      <c r="AX254" s="12" t="s">
        <v>82</v>
      </c>
      <c r="AY254" s="167" t="s">
        <v>142</v>
      </c>
    </row>
    <row r="255" spans="2:51" s="13" customFormat="1" ht="20.25" customHeight="1">
      <c r="B255" s="168"/>
      <c r="C255" s="169"/>
      <c r="D255" s="169"/>
      <c r="E255" s="170" t="s">
        <v>3</v>
      </c>
      <c r="F255" s="250" t="s">
        <v>151</v>
      </c>
      <c r="G255" s="251"/>
      <c r="H255" s="251"/>
      <c r="I255" s="251"/>
      <c r="J255" s="169"/>
      <c r="K255" s="171">
        <v>107.1</v>
      </c>
      <c r="L255" s="169"/>
      <c r="M255" s="169"/>
      <c r="N255" s="169"/>
      <c r="O255" s="169"/>
      <c r="P255" s="169"/>
      <c r="Q255" s="169"/>
      <c r="R255" s="172"/>
      <c r="T255" s="173"/>
      <c r="U255" s="169"/>
      <c r="V255" s="169"/>
      <c r="W255" s="169"/>
      <c r="X255" s="169"/>
      <c r="Y255" s="169"/>
      <c r="Z255" s="169"/>
      <c r="AA255" s="174"/>
      <c r="AT255" s="175" t="s">
        <v>150</v>
      </c>
      <c r="AU255" s="175" t="s">
        <v>91</v>
      </c>
      <c r="AV255" s="13" t="s">
        <v>147</v>
      </c>
      <c r="AW255" s="13" t="s">
        <v>39</v>
      </c>
      <c r="AX255" s="13" t="s">
        <v>20</v>
      </c>
      <c r="AY255" s="175" t="s">
        <v>142</v>
      </c>
    </row>
    <row r="256" spans="2:65" s="1" customFormat="1" ht="20.25" customHeight="1">
      <c r="B256" s="142"/>
      <c r="C256" s="143" t="s">
        <v>302</v>
      </c>
      <c r="D256" s="143" t="s">
        <v>143</v>
      </c>
      <c r="E256" s="144" t="s">
        <v>241</v>
      </c>
      <c r="F256" s="243" t="s">
        <v>242</v>
      </c>
      <c r="G256" s="244"/>
      <c r="H256" s="244"/>
      <c r="I256" s="244"/>
      <c r="J256" s="145" t="s">
        <v>160</v>
      </c>
      <c r="K256" s="146">
        <v>4</v>
      </c>
      <c r="L256" s="245"/>
      <c r="M256" s="244"/>
      <c r="N256" s="245">
        <f>ROUND(L256*K256,2)</f>
        <v>0</v>
      </c>
      <c r="O256" s="244"/>
      <c r="P256" s="244"/>
      <c r="Q256" s="244"/>
      <c r="R256" s="147"/>
      <c r="T256" s="148" t="s">
        <v>3</v>
      </c>
      <c r="U256" s="41" t="s">
        <v>47</v>
      </c>
      <c r="V256" s="149">
        <v>0.046</v>
      </c>
      <c r="W256" s="149">
        <f>V256*K256</f>
        <v>0.184</v>
      </c>
      <c r="X256" s="149">
        <v>0.0036</v>
      </c>
      <c r="Y256" s="149">
        <f>X256*K256</f>
        <v>0.0144</v>
      </c>
      <c r="Z256" s="149">
        <v>0</v>
      </c>
      <c r="AA256" s="150">
        <f>Z256*K256</f>
        <v>0</v>
      </c>
      <c r="AR256" s="18" t="s">
        <v>147</v>
      </c>
      <c r="AT256" s="18" t="s">
        <v>143</v>
      </c>
      <c r="AU256" s="18" t="s">
        <v>91</v>
      </c>
      <c r="AY256" s="18" t="s">
        <v>142</v>
      </c>
      <c r="BE256" s="151">
        <f>IF(U256="základní",N256,0)</f>
        <v>0</v>
      </c>
      <c r="BF256" s="151">
        <f>IF(U256="snížená",N256,0)</f>
        <v>0</v>
      </c>
      <c r="BG256" s="151">
        <f>IF(U256="zákl. přenesená",N256,0)</f>
        <v>0</v>
      </c>
      <c r="BH256" s="151">
        <f>IF(U256="sníž. přenesená",N256,0)</f>
        <v>0</v>
      </c>
      <c r="BI256" s="151">
        <f>IF(U256="nulová",N256,0)</f>
        <v>0</v>
      </c>
      <c r="BJ256" s="18" t="s">
        <v>20</v>
      </c>
      <c r="BK256" s="151">
        <f>ROUND(L256*K256,2)</f>
        <v>0</v>
      </c>
      <c r="BL256" s="18" t="s">
        <v>147</v>
      </c>
      <c r="BM256" s="18" t="s">
        <v>431</v>
      </c>
    </row>
    <row r="257" spans="2:51" s="12" customFormat="1" ht="20.25" customHeight="1">
      <c r="B257" s="159"/>
      <c r="C257" s="161"/>
      <c r="D257" s="161"/>
      <c r="E257" s="162" t="s">
        <v>3</v>
      </c>
      <c r="F257" s="252" t="s">
        <v>147</v>
      </c>
      <c r="G257" s="249"/>
      <c r="H257" s="249"/>
      <c r="I257" s="249"/>
      <c r="J257" s="161"/>
      <c r="K257" s="163">
        <v>4</v>
      </c>
      <c r="L257" s="161"/>
      <c r="M257" s="161"/>
      <c r="N257" s="161"/>
      <c r="O257" s="161"/>
      <c r="P257" s="161"/>
      <c r="Q257" s="161"/>
      <c r="R257" s="164"/>
      <c r="T257" s="165"/>
      <c r="U257" s="161"/>
      <c r="V257" s="161"/>
      <c r="W257" s="161"/>
      <c r="X257" s="161"/>
      <c r="Y257" s="161"/>
      <c r="Z257" s="161"/>
      <c r="AA257" s="166"/>
      <c r="AT257" s="167" t="s">
        <v>150</v>
      </c>
      <c r="AU257" s="167" t="s">
        <v>91</v>
      </c>
      <c r="AV257" s="12" t="s">
        <v>91</v>
      </c>
      <c r="AW257" s="12" t="s">
        <v>39</v>
      </c>
      <c r="AX257" s="12" t="s">
        <v>82</v>
      </c>
      <c r="AY257" s="167" t="s">
        <v>142</v>
      </c>
    </row>
    <row r="258" spans="2:51" s="13" customFormat="1" ht="20.25" customHeight="1">
      <c r="B258" s="168"/>
      <c r="C258" s="169"/>
      <c r="D258" s="169"/>
      <c r="E258" s="170" t="s">
        <v>3</v>
      </c>
      <c r="F258" s="250" t="s">
        <v>151</v>
      </c>
      <c r="G258" s="251"/>
      <c r="H258" s="251"/>
      <c r="I258" s="251"/>
      <c r="J258" s="169"/>
      <c r="K258" s="171">
        <v>4</v>
      </c>
      <c r="L258" s="169"/>
      <c r="M258" s="169"/>
      <c r="N258" s="169"/>
      <c r="O258" s="169"/>
      <c r="P258" s="169"/>
      <c r="Q258" s="169"/>
      <c r="R258" s="172"/>
      <c r="T258" s="173"/>
      <c r="U258" s="169"/>
      <c r="V258" s="169"/>
      <c r="W258" s="169"/>
      <c r="X258" s="169"/>
      <c r="Y258" s="169"/>
      <c r="Z258" s="169"/>
      <c r="AA258" s="174"/>
      <c r="AT258" s="175" t="s">
        <v>150</v>
      </c>
      <c r="AU258" s="175" t="s">
        <v>91</v>
      </c>
      <c r="AV258" s="13" t="s">
        <v>147</v>
      </c>
      <c r="AW258" s="13" t="s">
        <v>39</v>
      </c>
      <c r="AX258" s="13" t="s">
        <v>20</v>
      </c>
      <c r="AY258" s="175" t="s">
        <v>142</v>
      </c>
    </row>
    <row r="259" spans="2:63" s="10" customFormat="1" ht="29.25" customHeight="1">
      <c r="B259" s="131"/>
      <c r="C259" s="132"/>
      <c r="D259" s="141" t="s">
        <v>123</v>
      </c>
      <c r="E259" s="141"/>
      <c r="F259" s="141"/>
      <c r="G259" s="141"/>
      <c r="H259" s="141"/>
      <c r="I259" s="141"/>
      <c r="J259" s="141"/>
      <c r="K259" s="141"/>
      <c r="L259" s="141"/>
      <c r="M259" s="141"/>
      <c r="N259" s="257">
        <f>BK259</f>
        <v>0</v>
      </c>
      <c r="O259" s="258"/>
      <c r="P259" s="258"/>
      <c r="Q259" s="258"/>
      <c r="R259" s="134"/>
      <c r="T259" s="135"/>
      <c r="U259" s="132"/>
      <c r="V259" s="132"/>
      <c r="W259" s="136">
        <f>SUM(W260:W265)</f>
        <v>8.491999999999999</v>
      </c>
      <c r="X259" s="132"/>
      <c r="Y259" s="136">
        <f>SUM(Y260:Y265)</f>
        <v>1.3569200000000001</v>
      </c>
      <c r="Z259" s="132"/>
      <c r="AA259" s="137">
        <f>SUM(AA260:AA265)</f>
        <v>0</v>
      </c>
      <c r="AR259" s="138" t="s">
        <v>20</v>
      </c>
      <c r="AT259" s="139" t="s">
        <v>81</v>
      </c>
      <c r="AU259" s="139" t="s">
        <v>20</v>
      </c>
      <c r="AY259" s="138" t="s">
        <v>142</v>
      </c>
      <c r="BK259" s="140">
        <f>SUM(BK260:BK265)</f>
        <v>0</v>
      </c>
    </row>
    <row r="260" spans="2:65" s="1" customFormat="1" ht="28.5" customHeight="1">
      <c r="B260" s="142"/>
      <c r="C260" s="143" t="s">
        <v>308</v>
      </c>
      <c r="D260" s="143" t="s">
        <v>143</v>
      </c>
      <c r="E260" s="144" t="s">
        <v>245</v>
      </c>
      <c r="F260" s="243" t="s">
        <v>246</v>
      </c>
      <c r="G260" s="244"/>
      <c r="H260" s="244"/>
      <c r="I260" s="244"/>
      <c r="J260" s="145" t="s">
        <v>247</v>
      </c>
      <c r="K260" s="146">
        <v>1</v>
      </c>
      <c r="L260" s="245"/>
      <c r="M260" s="244"/>
      <c r="N260" s="245">
        <f>ROUND(L260*K260,2)</f>
        <v>0</v>
      </c>
      <c r="O260" s="244"/>
      <c r="P260" s="244"/>
      <c r="Q260" s="244"/>
      <c r="R260" s="147"/>
      <c r="T260" s="148" t="s">
        <v>3</v>
      </c>
      <c r="U260" s="41" t="s">
        <v>47</v>
      </c>
      <c r="V260" s="149">
        <v>3.839</v>
      </c>
      <c r="W260" s="149">
        <f>V260*K260</f>
        <v>3.839</v>
      </c>
      <c r="X260" s="149">
        <v>0.42368</v>
      </c>
      <c r="Y260" s="149">
        <f>X260*K260</f>
        <v>0.42368</v>
      </c>
      <c r="Z260" s="149">
        <v>0</v>
      </c>
      <c r="AA260" s="150">
        <f>Z260*K260</f>
        <v>0</v>
      </c>
      <c r="AR260" s="18" t="s">
        <v>147</v>
      </c>
      <c r="AT260" s="18" t="s">
        <v>143</v>
      </c>
      <c r="AU260" s="18" t="s">
        <v>91</v>
      </c>
      <c r="AY260" s="18" t="s">
        <v>142</v>
      </c>
      <c r="BE260" s="151">
        <f>IF(U260="základní",N260,0)</f>
        <v>0</v>
      </c>
      <c r="BF260" s="151">
        <f>IF(U260="snížená",N260,0)</f>
        <v>0</v>
      </c>
      <c r="BG260" s="151">
        <f>IF(U260="zákl. přenesená",N260,0)</f>
        <v>0</v>
      </c>
      <c r="BH260" s="151">
        <f>IF(U260="sníž. přenesená",N260,0)</f>
        <v>0</v>
      </c>
      <c r="BI260" s="151">
        <f>IF(U260="nulová",N260,0)</f>
        <v>0</v>
      </c>
      <c r="BJ260" s="18" t="s">
        <v>20</v>
      </c>
      <c r="BK260" s="151">
        <f>ROUND(L260*K260,2)</f>
        <v>0</v>
      </c>
      <c r="BL260" s="18" t="s">
        <v>147</v>
      </c>
      <c r="BM260" s="18" t="s">
        <v>432</v>
      </c>
    </row>
    <row r="261" spans="2:51" s="12" customFormat="1" ht="20.25" customHeight="1">
      <c r="B261" s="159"/>
      <c r="C261" s="161"/>
      <c r="D261" s="161"/>
      <c r="E261" s="162" t="s">
        <v>3</v>
      </c>
      <c r="F261" s="252" t="s">
        <v>20</v>
      </c>
      <c r="G261" s="249"/>
      <c r="H261" s="249"/>
      <c r="I261" s="249"/>
      <c r="J261" s="161"/>
      <c r="K261" s="163">
        <v>1</v>
      </c>
      <c r="L261" s="161"/>
      <c r="M261" s="161"/>
      <c r="N261" s="161"/>
      <c r="O261" s="161"/>
      <c r="P261" s="161"/>
      <c r="Q261" s="161"/>
      <c r="R261" s="164"/>
      <c r="T261" s="165"/>
      <c r="U261" s="161"/>
      <c r="V261" s="161"/>
      <c r="W261" s="161"/>
      <c r="X261" s="161"/>
      <c r="Y261" s="161"/>
      <c r="Z261" s="161"/>
      <c r="AA261" s="166"/>
      <c r="AT261" s="167" t="s">
        <v>150</v>
      </c>
      <c r="AU261" s="167" t="s">
        <v>91</v>
      </c>
      <c r="AV261" s="12" t="s">
        <v>91</v>
      </c>
      <c r="AW261" s="12" t="s">
        <v>39</v>
      </c>
      <c r="AX261" s="12" t="s">
        <v>82</v>
      </c>
      <c r="AY261" s="167" t="s">
        <v>142</v>
      </c>
    </row>
    <row r="262" spans="2:51" s="13" customFormat="1" ht="20.25" customHeight="1">
      <c r="B262" s="168"/>
      <c r="C262" s="169"/>
      <c r="D262" s="169"/>
      <c r="E262" s="170" t="s">
        <v>3</v>
      </c>
      <c r="F262" s="250" t="s">
        <v>151</v>
      </c>
      <c r="G262" s="251"/>
      <c r="H262" s="251"/>
      <c r="I262" s="251"/>
      <c r="J262" s="169"/>
      <c r="K262" s="171">
        <v>1</v>
      </c>
      <c r="L262" s="169"/>
      <c r="M262" s="169"/>
      <c r="N262" s="169"/>
      <c r="O262" s="169"/>
      <c r="P262" s="169"/>
      <c r="Q262" s="169"/>
      <c r="R262" s="172"/>
      <c r="T262" s="173"/>
      <c r="U262" s="169"/>
      <c r="V262" s="169"/>
      <c r="W262" s="169"/>
      <c r="X262" s="169"/>
      <c r="Y262" s="169"/>
      <c r="Z262" s="169"/>
      <c r="AA262" s="174"/>
      <c r="AT262" s="175" t="s">
        <v>150</v>
      </c>
      <c r="AU262" s="175" t="s">
        <v>91</v>
      </c>
      <c r="AV262" s="13" t="s">
        <v>147</v>
      </c>
      <c r="AW262" s="13" t="s">
        <v>39</v>
      </c>
      <c r="AX262" s="13" t="s">
        <v>20</v>
      </c>
      <c r="AY262" s="175" t="s">
        <v>142</v>
      </c>
    </row>
    <row r="263" spans="2:65" s="1" customFormat="1" ht="39.75" customHeight="1">
      <c r="B263" s="142"/>
      <c r="C263" s="143" t="s">
        <v>272</v>
      </c>
      <c r="D263" s="143" t="s">
        <v>143</v>
      </c>
      <c r="E263" s="144" t="s">
        <v>433</v>
      </c>
      <c r="F263" s="243" t="s">
        <v>434</v>
      </c>
      <c r="G263" s="244"/>
      <c r="H263" s="244"/>
      <c r="I263" s="244"/>
      <c r="J263" s="145" t="s">
        <v>247</v>
      </c>
      <c r="K263" s="146">
        <v>3</v>
      </c>
      <c r="L263" s="245"/>
      <c r="M263" s="244"/>
      <c r="N263" s="245">
        <f>ROUND(L263*K263,2)</f>
        <v>0</v>
      </c>
      <c r="O263" s="244"/>
      <c r="P263" s="244"/>
      <c r="Q263" s="244"/>
      <c r="R263" s="147"/>
      <c r="T263" s="148" t="s">
        <v>3</v>
      </c>
      <c r="U263" s="41" t="s">
        <v>47</v>
      </c>
      <c r="V263" s="149">
        <v>1.551</v>
      </c>
      <c r="W263" s="149">
        <f>V263*K263</f>
        <v>4.653</v>
      </c>
      <c r="X263" s="149">
        <v>0.31108</v>
      </c>
      <c r="Y263" s="149">
        <f>X263*K263</f>
        <v>0.9332400000000001</v>
      </c>
      <c r="Z263" s="149">
        <v>0</v>
      </c>
      <c r="AA263" s="150">
        <f>Z263*K263</f>
        <v>0</v>
      </c>
      <c r="AR263" s="18" t="s">
        <v>147</v>
      </c>
      <c r="AT263" s="18" t="s">
        <v>143</v>
      </c>
      <c r="AU263" s="18" t="s">
        <v>91</v>
      </c>
      <c r="AY263" s="18" t="s">
        <v>142</v>
      </c>
      <c r="BE263" s="151">
        <f>IF(U263="základní",N263,0)</f>
        <v>0</v>
      </c>
      <c r="BF263" s="151">
        <f>IF(U263="snížená",N263,0)</f>
        <v>0</v>
      </c>
      <c r="BG263" s="151">
        <f>IF(U263="zákl. přenesená",N263,0)</f>
        <v>0</v>
      </c>
      <c r="BH263" s="151">
        <f>IF(U263="sníž. přenesená",N263,0)</f>
        <v>0</v>
      </c>
      <c r="BI263" s="151">
        <f>IF(U263="nulová",N263,0)</f>
        <v>0</v>
      </c>
      <c r="BJ263" s="18" t="s">
        <v>20</v>
      </c>
      <c r="BK263" s="151">
        <f>ROUND(L263*K263,2)</f>
        <v>0</v>
      </c>
      <c r="BL263" s="18" t="s">
        <v>147</v>
      </c>
      <c r="BM263" s="18" t="s">
        <v>435</v>
      </c>
    </row>
    <row r="264" spans="2:51" s="12" customFormat="1" ht="20.25" customHeight="1">
      <c r="B264" s="159"/>
      <c r="C264" s="161"/>
      <c r="D264" s="161"/>
      <c r="E264" s="162" t="s">
        <v>3</v>
      </c>
      <c r="F264" s="252" t="s">
        <v>157</v>
      </c>
      <c r="G264" s="249"/>
      <c r="H264" s="249"/>
      <c r="I264" s="249"/>
      <c r="J264" s="161"/>
      <c r="K264" s="163">
        <v>3</v>
      </c>
      <c r="L264" s="161"/>
      <c r="M264" s="161"/>
      <c r="N264" s="161"/>
      <c r="O264" s="161"/>
      <c r="P264" s="161"/>
      <c r="Q264" s="161"/>
      <c r="R264" s="164"/>
      <c r="T264" s="165"/>
      <c r="U264" s="161"/>
      <c r="V264" s="161"/>
      <c r="W264" s="161"/>
      <c r="X264" s="161"/>
      <c r="Y264" s="161"/>
      <c r="Z264" s="161"/>
      <c r="AA264" s="166"/>
      <c r="AT264" s="167" t="s">
        <v>150</v>
      </c>
      <c r="AU264" s="167" t="s">
        <v>91</v>
      </c>
      <c r="AV264" s="12" t="s">
        <v>91</v>
      </c>
      <c r="AW264" s="12" t="s">
        <v>39</v>
      </c>
      <c r="AX264" s="12" t="s">
        <v>82</v>
      </c>
      <c r="AY264" s="167" t="s">
        <v>142</v>
      </c>
    </row>
    <row r="265" spans="2:51" s="13" customFormat="1" ht="20.25" customHeight="1">
      <c r="B265" s="168"/>
      <c r="C265" s="169"/>
      <c r="D265" s="169"/>
      <c r="E265" s="170" t="s">
        <v>3</v>
      </c>
      <c r="F265" s="250" t="s">
        <v>151</v>
      </c>
      <c r="G265" s="251"/>
      <c r="H265" s="251"/>
      <c r="I265" s="251"/>
      <c r="J265" s="169"/>
      <c r="K265" s="171">
        <v>3</v>
      </c>
      <c r="L265" s="169"/>
      <c r="M265" s="169"/>
      <c r="N265" s="169"/>
      <c r="O265" s="169"/>
      <c r="P265" s="169"/>
      <c r="Q265" s="169"/>
      <c r="R265" s="172"/>
      <c r="T265" s="173"/>
      <c r="U265" s="169"/>
      <c r="V265" s="169"/>
      <c r="W265" s="169"/>
      <c r="X265" s="169"/>
      <c r="Y265" s="169"/>
      <c r="Z265" s="169"/>
      <c r="AA265" s="174"/>
      <c r="AT265" s="175" t="s">
        <v>150</v>
      </c>
      <c r="AU265" s="175" t="s">
        <v>91</v>
      </c>
      <c r="AV265" s="13" t="s">
        <v>147</v>
      </c>
      <c r="AW265" s="13" t="s">
        <v>39</v>
      </c>
      <c r="AX265" s="13" t="s">
        <v>20</v>
      </c>
      <c r="AY265" s="175" t="s">
        <v>142</v>
      </c>
    </row>
    <row r="266" spans="2:63" s="10" customFormat="1" ht="29.25" customHeight="1">
      <c r="B266" s="131"/>
      <c r="C266" s="132"/>
      <c r="D266" s="141" t="s">
        <v>124</v>
      </c>
      <c r="E266" s="141"/>
      <c r="F266" s="141"/>
      <c r="G266" s="141"/>
      <c r="H266" s="141"/>
      <c r="I266" s="141"/>
      <c r="J266" s="141"/>
      <c r="K266" s="141"/>
      <c r="L266" s="141"/>
      <c r="M266" s="141"/>
      <c r="N266" s="257">
        <f>BK266</f>
        <v>0</v>
      </c>
      <c r="O266" s="258"/>
      <c r="P266" s="258"/>
      <c r="Q266" s="258"/>
      <c r="R266" s="134"/>
      <c r="T266" s="135"/>
      <c r="U266" s="132"/>
      <c r="V266" s="132"/>
      <c r="W266" s="136">
        <f>SUM(W267:W289)</f>
        <v>39.32218</v>
      </c>
      <c r="X266" s="132"/>
      <c r="Y266" s="136">
        <f>SUM(Y267:Y289)</f>
        <v>29.389552000000002</v>
      </c>
      <c r="Z266" s="132"/>
      <c r="AA266" s="137">
        <f>SUM(AA267:AA289)</f>
        <v>0</v>
      </c>
      <c r="AR266" s="138" t="s">
        <v>20</v>
      </c>
      <c r="AT266" s="139" t="s">
        <v>81</v>
      </c>
      <c r="AU266" s="139" t="s">
        <v>20</v>
      </c>
      <c r="AY266" s="138" t="s">
        <v>142</v>
      </c>
      <c r="BK266" s="140">
        <f>SUM(BK267:BK289)</f>
        <v>0</v>
      </c>
    </row>
    <row r="267" spans="2:65" s="1" customFormat="1" ht="20.25" customHeight="1">
      <c r="B267" s="142"/>
      <c r="C267" s="143" t="s">
        <v>318</v>
      </c>
      <c r="D267" s="143" t="s">
        <v>143</v>
      </c>
      <c r="E267" s="144" t="s">
        <v>250</v>
      </c>
      <c r="F267" s="243" t="s">
        <v>251</v>
      </c>
      <c r="G267" s="244"/>
      <c r="H267" s="244"/>
      <c r="I267" s="244"/>
      <c r="J267" s="145" t="s">
        <v>252</v>
      </c>
      <c r="K267" s="146">
        <v>4</v>
      </c>
      <c r="L267" s="245"/>
      <c r="M267" s="244"/>
      <c r="N267" s="245">
        <f>ROUND(L267*K267,2)</f>
        <v>0</v>
      </c>
      <c r="O267" s="244"/>
      <c r="P267" s="244"/>
      <c r="Q267" s="244"/>
      <c r="R267" s="147"/>
      <c r="T267" s="148" t="s">
        <v>3</v>
      </c>
      <c r="U267" s="41" t="s">
        <v>47</v>
      </c>
      <c r="V267" s="149">
        <v>0</v>
      </c>
      <c r="W267" s="149">
        <f>V267*K267</f>
        <v>0</v>
      </c>
      <c r="X267" s="149">
        <v>0</v>
      </c>
      <c r="Y267" s="149">
        <f>X267*K267</f>
        <v>0</v>
      </c>
      <c r="Z267" s="149">
        <v>0</v>
      </c>
      <c r="AA267" s="150">
        <f>Z267*K267</f>
        <v>0</v>
      </c>
      <c r="AR267" s="18" t="s">
        <v>147</v>
      </c>
      <c r="AT267" s="18" t="s">
        <v>143</v>
      </c>
      <c r="AU267" s="18" t="s">
        <v>91</v>
      </c>
      <c r="AY267" s="18" t="s">
        <v>142</v>
      </c>
      <c r="BE267" s="151">
        <f>IF(U267="základní",N267,0)</f>
        <v>0</v>
      </c>
      <c r="BF267" s="151">
        <f>IF(U267="snížená",N267,0)</f>
        <v>0</v>
      </c>
      <c r="BG267" s="151">
        <f>IF(U267="zákl. přenesená",N267,0)</f>
        <v>0</v>
      </c>
      <c r="BH267" s="151">
        <f>IF(U267="sníž. přenesená",N267,0)</f>
        <v>0</v>
      </c>
      <c r="BI267" s="151">
        <f>IF(U267="nulová",N267,0)</f>
        <v>0</v>
      </c>
      <c r="BJ267" s="18" t="s">
        <v>20</v>
      </c>
      <c r="BK267" s="151">
        <f>ROUND(L267*K267,2)</f>
        <v>0</v>
      </c>
      <c r="BL267" s="18" t="s">
        <v>147</v>
      </c>
      <c r="BM267" s="18" t="s">
        <v>436</v>
      </c>
    </row>
    <row r="268" spans="2:51" s="11" customFormat="1" ht="20.25" customHeight="1">
      <c r="B268" s="152"/>
      <c r="C268" s="153"/>
      <c r="D268" s="153"/>
      <c r="E268" s="154" t="s">
        <v>3</v>
      </c>
      <c r="F268" s="246" t="s">
        <v>437</v>
      </c>
      <c r="G268" s="247"/>
      <c r="H268" s="247"/>
      <c r="I268" s="247"/>
      <c r="J268" s="153"/>
      <c r="K268" s="154" t="s">
        <v>3</v>
      </c>
      <c r="L268" s="153"/>
      <c r="M268" s="153"/>
      <c r="N268" s="153"/>
      <c r="O268" s="153"/>
      <c r="P268" s="153"/>
      <c r="Q268" s="153"/>
      <c r="R268" s="155"/>
      <c r="T268" s="156"/>
      <c r="U268" s="153"/>
      <c r="V268" s="153"/>
      <c r="W268" s="153"/>
      <c r="X268" s="153"/>
      <c r="Y268" s="153"/>
      <c r="Z268" s="153"/>
      <c r="AA268" s="157"/>
      <c r="AT268" s="158" t="s">
        <v>150</v>
      </c>
      <c r="AU268" s="158" t="s">
        <v>91</v>
      </c>
      <c r="AV268" s="11" t="s">
        <v>20</v>
      </c>
      <c r="AW268" s="11" t="s">
        <v>39</v>
      </c>
      <c r="AX268" s="11" t="s">
        <v>82</v>
      </c>
      <c r="AY268" s="158" t="s">
        <v>142</v>
      </c>
    </row>
    <row r="269" spans="2:51" s="12" customFormat="1" ht="20.25" customHeight="1">
      <c r="B269" s="159"/>
      <c r="C269" s="161"/>
      <c r="D269" s="161"/>
      <c r="E269" s="162" t="s">
        <v>3</v>
      </c>
      <c r="F269" s="248" t="s">
        <v>147</v>
      </c>
      <c r="G269" s="249"/>
      <c r="H269" s="249"/>
      <c r="I269" s="249"/>
      <c r="J269" s="161"/>
      <c r="K269" s="163">
        <v>4</v>
      </c>
      <c r="L269" s="161"/>
      <c r="M269" s="161"/>
      <c r="N269" s="161"/>
      <c r="O269" s="161"/>
      <c r="P269" s="161"/>
      <c r="Q269" s="161"/>
      <c r="R269" s="164"/>
      <c r="T269" s="165"/>
      <c r="U269" s="161"/>
      <c r="V269" s="161"/>
      <c r="W269" s="161"/>
      <c r="X269" s="161"/>
      <c r="Y269" s="161"/>
      <c r="Z269" s="161"/>
      <c r="AA269" s="166"/>
      <c r="AT269" s="167" t="s">
        <v>150</v>
      </c>
      <c r="AU269" s="167" t="s">
        <v>91</v>
      </c>
      <c r="AV269" s="12" t="s">
        <v>91</v>
      </c>
      <c r="AW269" s="12" t="s">
        <v>39</v>
      </c>
      <c r="AX269" s="12" t="s">
        <v>82</v>
      </c>
      <c r="AY269" s="167" t="s">
        <v>142</v>
      </c>
    </row>
    <row r="270" spans="2:51" s="13" customFormat="1" ht="20.25" customHeight="1">
      <c r="B270" s="168"/>
      <c r="C270" s="169"/>
      <c r="D270" s="169"/>
      <c r="E270" s="170" t="s">
        <v>3</v>
      </c>
      <c r="F270" s="250" t="s">
        <v>151</v>
      </c>
      <c r="G270" s="251"/>
      <c r="H270" s="251"/>
      <c r="I270" s="251"/>
      <c r="J270" s="169"/>
      <c r="K270" s="171">
        <v>4</v>
      </c>
      <c r="L270" s="169"/>
      <c r="M270" s="169"/>
      <c r="N270" s="169"/>
      <c r="O270" s="169"/>
      <c r="P270" s="169"/>
      <c r="Q270" s="169"/>
      <c r="R270" s="172"/>
      <c r="T270" s="173"/>
      <c r="U270" s="169"/>
      <c r="V270" s="169"/>
      <c r="W270" s="169"/>
      <c r="X270" s="169"/>
      <c r="Y270" s="169"/>
      <c r="Z270" s="169"/>
      <c r="AA270" s="174"/>
      <c r="AT270" s="175" t="s">
        <v>150</v>
      </c>
      <c r="AU270" s="175" t="s">
        <v>91</v>
      </c>
      <c r="AV270" s="13" t="s">
        <v>147</v>
      </c>
      <c r="AW270" s="13" t="s">
        <v>39</v>
      </c>
      <c r="AX270" s="13" t="s">
        <v>20</v>
      </c>
      <c r="AY270" s="175" t="s">
        <v>142</v>
      </c>
    </row>
    <row r="271" spans="2:65" s="1" customFormat="1" ht="39.75" customHeight="1">
      <c r="B271" s="142"/>
      <c r="C271" s="143" t="s">
        <v>323</v>
      </c>
      <c r="D271" s="143" t="s">
        <v>143</v>
      </c>
      <c r="E271" s="144" t="s">
        <v>438</v>
      </c>
      <c r="F271" s="243" t="s">
        <v>439</v>
      </c>
      <c r="G271" s="244"/>
      <c r="H271" s="244"/>
      <c r="I271" s="244"/>
      <c r="J271" s="145" t="s">
        <v>160</v>
      </c>
      <c r="K271" s="146">
        <v>128</v>
      </c>
      <c r="L271" s="245"/>
      <c r="M271" s="244"/>
      <c r="N271" s="245">
        <f>ROUND(L271*K271,2)</f>
        <v>0</v>
      </c>
      <c r="O271" s="244"/>
      <c r="P271" s="244"/>
      <c r="Q271" s="244"/>
      <c r="R271" s="147"/>
      <c r="T271" s="148" t="s">
        <v>3</v>
      </c>
      <c r="U271" s="41" t="s">
        <v>47</v>
      </c>
      <c r="V271" s="149">
        <v>0.255</v>
      </c>
      <c r="W271" s="149">
        <f>V271*K271</f>
        <v>32.64</v>
      </c>
      <c r="X271" s="149">
        <v>0.14215</v>
      </c>
      <c r="Y271" s="149">
        <f>X271*K271</f>
        <v>18.1952</v>
      </c>
      <c r="Z271" s="149">
        <v>0</v>
      </c>
      <c r="AA271" s="150">
        <f>Z271*K271</f>
        <v>0</v>
      </c>
      <c r="AR271" s="18" t="s">
        <v>147</v>
      </c>
      <c r="AT271" s="18" t="s">
        <v>143</v>
      </c>
      <c r="AU271" s="18" t="s">
        <v>91</v>
      </c>
      <c r="AY271" s="18" t="s">
        <v>142</v>
      </c>
      <c r="BE271" s="151">
        <f>IF(U271="základní",N271,0)</f>
        <v>0</v>
      </c>
      <c r="BF271" s="151">
        <f>IF(U271="snížená",N271,0)</f>
        <v>0</v>
      </c>
      <c r="BG271" s="151">
        <f>IF(U271="zákl. přenesená",N271,0)</f>
        <v>0</v>
      </c>
      <c r="BH271" s="151">
        <f>IF(U271="sníž. přenesená",N271,0)</f>
        <v>0</v>
      </c>
      <c r="BI271" s="151">
        <f>IF(U271="nulová",N271,0)</f>
        <v>0</v>
      </c>
      <c r="BJ271" s="18" t="s">
        <v>20</v>
      </c>
      <c r="BK271" s="151">
        <f>ROUND(L271*K271,2)</f>
        <v>0</v>
      </c>
      <c r="BL271" s="18" t="s">
        <v>147</v>
      </c>
      <c r="BM271" s="18" t="s">
        <v>440</v>
      </c>
    </row>
    <row r="272" spans="2:51" s="11" customFormat="1" ht="20.25" customHeight="1">
      <c r="B272" s="152"/>
      <c r="C272" s="153"/>
      <c r="D272" s="153"/>
      <c r="E272" s="154" t="s">
        <v>3</v>
      </c>
      <c r="F272" s="246" t="s">
        <v>441</v>
      </c>
      <c r="G272" s="247"/>
      <c r="H272" s="247"/>
      <c r="I272" s="247"/>
      <c r="J272" s="153"/>
      <c r="K272" s="154" t="s">
        <v>3</v>
      </c>
      <c r="L272" s="153"/>
      <c r="M272" s="153"/>
      <c r="N272" s="153"/>
      <c r="O272" s="153"/>
      <c r="P272" s="153"/>
      <c r="Q272" s="153"/>
      <c r="R272" s="155"/>
      <c r="T272" s="156"/>
      <c r="U272" s="153"/>
      <c r="V272" s="153"/>
      <c r="W272" s="153"/>
      <c r="X272" s="153"/>
      <c r="Y272" s="153"/>
      <c r="Z272" s="153"/>
      <c r="AA272" s="157"/>
      <c r="AT272" s="158" t="s">
        <v>150</v>
      </c>
      <c r="AU272" s="158" t="s">
        <v>91</v>
      </c>
      <c r="AV272" s="11" t="s">
        <v>20</v>
      </c>
      <c r="AW272" s="11" t="s">
        <v>39</v>
      </c>
      <c r="AX272" s="11" t="s">
        <v>82</v>
      </c>
      <c r="AY272" s="158" t="s">
        <v>142</v>
      </c>
    </row>
    <row r="273" spans="2:51" s="12" customFormat="1" ht="20.25" customHeight="1">
      <c r="B273" s="159"/>
      <c r="C273" s="161"/>
      <c r="D273" s="161"/>
      <c r="E273" s="162" t="s">
        <v>3</v>
      </c>
      <c r="F273" s="248" t="s">
        <v>442</v>
      </c>
      <c r="G273" s="249"/>
      <c r="H273" s="249"/>
      <c r="I273" s="249"/>
      <c r="J273" s="161"/>
      <c r="K273" s="163">
        <v>128</v>
      </c>
      <c r="L273" s="161"/>
      <c r="M273" s="161"/>
      <c r="N273" s="161"/>
      <c r="O273" s="161"/>
      <c r="P273" s="161"/>
      <c r="Q273" s="161"/>
      <c r="R273" s="164"/>
      <c r="T273" s="165"/>
      <c r="U273" s="161"/>
      <c r="V273" s="161"/>
      <c r="W273" s="161"/>
      <c r="X273" s="161"/>
      <c r="Y273" s="161"/>
      <c r="Z273" s="161"/>
      <c r="AA273" s="166"/>
      <c r="AT273" s="167" t="s">
        <v>150</v>
      </c>
      <c r="AU273" s="167" t="s">
        <v>91</v>
      </c>
      <c r="AV273" s="12" t="s">
        <v>91</v>
      </c>
      <c r="AW273" s="12" t="s">
        <v>39</v>
      </c>
      <c r="AX273" s="12" t="s">
        <v>82</v>
      </c>
      <c r="AY273" s="167" t="s">
        <v>142</v>
      </c>
    </row>
    <row r="274" spans="2:51" s="13" customFormat="1" ht="20.25" customHeight="1">
      <c r="B274" s="168"/>
      <c r="C274" s="169"/>
      <c r="D274" s="169"/>
      <c r="E274" s="170" t="s">
        <v>3</v>
      </c>
      <c r="F274" s="250" t="s">
        <v>151</v>
      </c>
      <c r="G274" s="251"/>
      <c r="H274" s="251"/>
      <c r="I274" s="251"/>
      <c r="J274" s="169"/>
      <c r="K274" s="171">
        <v>128</v>
      </c>
      <c r="L274" s="169"/>
      <c r="M274" s="169"/>
      <c r="N274" s="169"/>
      <c r="O274" s="169"/>
      <c r="P274" s="169"/>
      <c r="Q274" s="169"/>
      <c r="R274" s="172"/>
      <c r="T274" s="173"/>
      <c r="U274" s="169"/>
      <c r="V274" s="169"/>
      <c r="W274" s="169"/>
      <c r="X274" s="169"/>
      <c r="Y274" s="169"/>
      <c r="Z274" s="169"/>
      <c r="AA274" s="174"/>
      <c r="AT274" s="175" t="s">
        <v>150</v>
      </c>
      <c r="AU274" s="175" t="s">
        <v>91</v>
      </c>
      <c r="AV274" s="13" t="s">
        <v>147</v>
      </c>
      <c r="AW274" s="13" t="s">
        <v>39</v>
      </c>
      <c r="AX274" s="13" t="s">
        <v>20</v>
      </c>
      <c r="AY274" s="175" t="s">
        <v>142</v>
      </c>
    </row>
    <row r="275" spans="2:65" s="1" customFormat="1" ht="20.25" customHeight="1">
      <c r="B275" s="142"/>
      <c r="C275" s="176" t="s">
        <v>327</v>
      </c>
      <c r="D275" s="176" t="s">
        <v>209</v>
      </c>
      <c r="E275" s="177" t="s">
        <v>443</v>
      </c>
      <c r="F275" s="254" t="s">
        <v>444</v>
      </c>
      <c r="G275" s="255"/>
      <c r="H275" s="255"/>
      <c r="I275" s="255"/>
      <c r="J275" s="178" t="s">
        <v>247</v>
      </c>
      <c r="K275" s="179">
        <v>258.56</v>
      </c>
      <c r="L275" s="256"/>
      <c r="M275" s="255"/>
      <c r="N275" s="256">
        <f>ROUND(L275*K275,2)</f>
        <v>0</v>
      </c>
      <c r="O275" s="244"/>
      <c r="P275" s="244"/>
      <c r="Q275" s="244"/>
      <c r="R275" s="147"/>
      <c r="T275" s="148" t="s">
        <v>3</v>
      </c>
      <c r="U275" s="41" t="s">
        <v>47</v>
      </c>
      <c r="V275" s="149">
        <v>0</v>
      </c>
      <c r="W275" s="149">
        <f>V275*K275</f>
        <v>0</v>
      </c>
      <c r="X275" s="149">
        <v>0.0222</v>
      </c>
      <c r="Y275" s="149">
        <f>X275*K275</f>
        <v>5.740032</v>
      </c>
      <c r="Z275" s="149">
        <v>0</v>
      </c>
      <c r="AA275" s="150">
        <f>Z275*K275</f>
        <v>0</v>
      </c>
      <c r="AR275" s="18" t="s">
        <v>188</v>
      </c>
      <c r="AT275" s="18" t="s">
        <v>209</v>
      </c>
      <c r="AU275" s="18" t="s">
        <v>91</v>
      </c>
      <c r="AY275" s="18" t="s">
        <v>142</v>
      </c>
      <c r="BE275" s="151">
        <f>IF(U275="základní",N275,0)</f>
        <v>0</v>
      </c>
      <c r="BF275" s="151">
        <f>IF(U275="snížená",N275,0)</f>
        <v>0</v>
      </c>
      <c r="BG275" s="151">
        <f>IF(U275="zákl. přenesená",N275,0)</f>
        <v>0</v>
      </c>
      <c r="BH275" s="151">
        <f>IF(U275="sníž. přenesená",N275,0)</f>
        <v>0</v>
      </c>
      <c r="BI275" s="151">
        <f>IF(U275="nulová",N275,0)</f>
        <v>0</v>
      </c>
      <c r="BJ275" s="18" t="s">
        <v>20</v>
      </c>
      <c r="BK275" s="151">
        <f>ROUND(L275*K275,2)</f>
        <v>0</v>
      </c>
      <c r="BL275" s="18" t="s">
        <v>147</v>
      </c>
      <c r="BM275" s="18" t="s">
        <v>445</v>
      </c>
    </row>
    <row r="276" spans="2:51" s="11" customFormat="1" ht="20.25" customHeight="1">
      <c r="B276" s="152"/>
      <c r="C276" s="153"/>
      <c r="D276" s="153"/>
      <c r="E276" s="154" t="s">
        <v>3</v>
      </c>
      <c r="F276" s="246" t="s">
        <v>441</v>
      </c>
      <c r="G276" s="247"/>
      <c r="H276" s="247"/>
      <c r="I276" s="247"/>
      <c r="J276" s="153"/>
      <c r="K276" s="154" t="s">
        <v>3</v>
      </c>
      <c r="L276" s="153"/>
      <c r="M276" s="153"/>
      <c r="N276" s="153"/>
      <c r="O276" s="153"/>
      <c r="P276" s="153"/>
      <c r="Q276" s="153"/>
      <c r="R276" s="155"/>
      <c r="T276" s="156"/>
      <c r="U276" s="153"/>
      <c r="V276" s="153"/>
      <c r="W276" s="153"/>
      <c r="X276" s="153"/>
      <c r="Y276" s="153"/>
      <c r="Z276" s="153"/>
      <c r="AA276" s="157"/>
      <c r="AT276" s="158" t="s">
        <v>150</v>
      </c>
      <c r="AU276" s="158" t="s">
        <v>91</v>
      </c>
      <c r="AV276" s="11" t="s">
        <v>20</v>
      </c>
      <c r="AW276" s="11" t="s">
        <v>39</v>
      </c>
      <c r="AX276" s="11" t="s">
        <v>82</v>
      </c>
      <c r="AY276" s="158" t="s">
        <v>142</v>
      </c>
    </row>
    <row r="277" spans="2:51" s="12" customFormat="1" ht="20.25" customHeight="1">
      <c r="B277" s="159"/>
      <c r="C277" s="161"/>
      <c r="D277" s="161"/>
      <c r="E277" s="162" t="s">
        <v>3</v>
      </c>
      <c r="F277" s="248" t="s">
        <v>446</v>
      </c>
      <c r="G277" s="249"/>
      <c r="H277" s="249"/>
      <c r="I277" s="249"/>
      <c r="J277" s="161"/>
      <c r="K277" s="163">
        <v>258.56</v>
      </c>
      <c r="L277" s="161"/>
      <c r="M277" s="161"/>
      <c r="N277" s="161"/>
      <c r="O277" s="161"/>
      <c r="P277" s="161"/>
      <c r="Q277" s="161"/>
      <c r="R277" s="164"/>
      <c r="T277" s="165"/>
      <c r="U277" s="161"/>
      <c r="V277" s="161"/>
      <c r="W277" s="161"/>
      <c r="X277" s="161"/>
      <c r="Y277" s="161"/>
      <c r="Z277" s="161"/>
      <c r="AA277" s="166"/>
      <c r="AT277" s="167" t="s">
        <v>150</v>
      </c>
      <c r="AU277" s="167" t="s">
        <v>91</v>
      </c>
      <c r="AV277" s="12" t="s">
        <v>91</v>
      </c>
      <c r="AW277" s="12" t="s">
        <v>39</v>
      </c>
      <c r="AX277" s="12" t="s">
        <v>82</v>
      </c>
      <c r="AY277" s="167" t="s">
        <v>142</v>
      </c>
    </row>
    <row r="278" spans="2:51" s="13" customFormat="1" ht="20.25" customHeight="1">
      <c r="B278" s="168"/>
      <c r="C278" s="169"/>
      <c r="D278" s="169"/>
      <c r="E278" s="170" t="s">
        <v>3</v>
      </c>
      <c r="F278" s="250" t="s">
        <v>151</v>
      </c>
      <c r="G278" s="251"/>
      <c r="H278" s="251"/>
      <c r="I278" s="251"/>
      <c r="J278" s="169"/>
      <c r="K278" s="171">
        <v>258.56</v>
      </c>
      <c r="L278" s="169"/>
      <c r="M278" s="169"/>
      <c r="N278" s="169"/>
      <c r="O278" s="169"/>
      <c r="P278" s="169"/>
      <c r="Q278" s="169"/>
      <c r="R278" s="172"/>
      <c r="T278" s="173"/>
      <c r="U278" s="169"/>
      <c r="V278" s="169"/>
      <c r="W278" s="169"/>
      <c r="X278" s="169"/>
      <c r="Y278" s="169"/>
      <c r="Z278" s="169"/>
      <c r="AA278" s="174"/>
      <c r="AT278" s="175" t="s">
        <v>150</v>
      </c>
      <c r="AU278" s="175" t="s">
        <v>91</v>
      </c>
      <c r="AV278" s="13" t="s">
        <v>147</v>
      </c>
      <c r="AW278" s="13" t="s">
        <v>39</v>
      </c>
      <c r="AX278" s="13" t="s">
        <v>20</v>
      </c>
      <c r="AY278" s="175" t="s">
        <v>142</v>
      </c>
    </row>
    <row r="279" spans="2:65" s="1" customFormat="1" ht="39.75" customHeight="1">
      <c r="B279" s="142"/>
      <c r="C279" s="143" t="s">
        <v>331</v>
      </c>
      <c r="D279" s="143" t="s">
        <v>143</v>
      </c>
      <c r="E279" s="144" t="s">
        <v>447</v>
      </c>
      <c r="F279" s="243" t="s">
        <v>448</v>
      </c>
      <c r="G279" s="244"/>
      <c r="H279" s="244"/>
      <c r="I279" s="244"/>
      <c r="J279" s="145" t="s">
        <v>160</v>
      </c>
      <c r="K279" s="146">
        <v>29</v>
      </c>
      <c r="L279" s="245"/>
      <c r="M279" s="244"/>
      <c r="N279" s="245">
        <f>ROUND(L279*K279,2)</f>
        <v>0</v>
      </c>
      <c r="O279" s="244"/>
      <c r="P279" s="244"/>
      <c r="Q279" s="244"/>
      <c r="R279" s="147"/>
      <c r="T279" s="148" t="s">
        <v>3</v>
      </c>
      <c r="U279" s="41" t="s">
        <v>47</v>
      </c>
      <c r="V279" s="149">
        <v>0.216</v>
      </c>
      <c r="W279" s="149">
        <f>V279*K279</f>
        <v>6.264</v>
      </c>
      <c r="X279" s="149">
        <v>0.1295</v>
      </c>
      <c r="Y279" s="149">
        <f>X279*K279</f>
        <v>3.7555</v>
      </c>
      <c r="Z279" s="149">
        <v>0</v>
      </c>
      <c r="AA279" s="150">
        <f>Z279*K279</f>
        <v>0</v>
      </c>
      <c r="AR279" s="18" t="s">
        <v>147</v>
      </c>
      <c r="AT279" s="18" t="s">
        <v>143</v>
      </c>
      <c r="AU279" s="18" t="s">
        <v>91</v>
      </c>
      <c r="AY279" s="18" t="s">
        <v>142</v>
      </c>
      <c r="BE279" s="151">
        <f>IF(U279="základní",N279,0)</f>
        <v>0</v>
      </c>
      <c r="BF279" s="151">
        <f>IF(U279="snížená",N279,0)</f>
        <v>0</v>
      </c>
      <c r="BG279" s="151">
        <f>IF(U279="zákl. přenesená",N279,0)</f>
        <v>0</v>
      </c>
      <c r="BH279" s="151">
        <f>IF(U279="sníž. přenesená",N279,0)</f>
        <v>0</v>
      </c>
      <c r="BI279" s="151">
        <f>IF(U279="nulová",N279,0)</f>
        <v>0</v>
      </c>
      <c r="BJ279" s="18" t="s">
        <v>20</v>
      </c>
      <c r="BK279" s="151">
        <f>ROUND(L279*K279,2)</f>
        <v>0</v>
      </c>
      <c r="BL279" s="18" t="s">
        <v>147</v>
      </c>
      <c r="BM279" s="18" t="s">
        <v>449</v>
      </c>
    </row>
    <row r="280" spans="2:51" s="11" customFormat="1" ht="20.25" customHeight="1">
      <c r="B280" s="152"/>
      <c r="C280" s="153"/>
      <c r="D280" s="153"/>
      <c r="E280" s="154" t="s">
        <v>3</v>
      </c>
      <c r="F280" s="246" t="s">
        <v>450</v>
      </c>
      <c r="G280" s="247"/>
      <c r="H280" s="247"/>
      <c r="I280" s="247"/>
      <c r="J280" s="153"/>
      <c r="K280" s="154" t="s">
        <v>3</v>
      </c>
      <c r="L280" s="153"/>
      <c r="M280" s="153"/>
      <c r="N280" s="153"/>
      <c r="O280" s="153"/>
      <c r="P280" s="153"/>
      <c r="Q280" s="153"/>
      <c r="R280" s="155"/>
      <c r="T280" s="156"/>
      <c r="U280" s="153"/>
      <c r="V280" s="153"/>
      <c r="W280" s="153"/>
      <c r="X280" s="153"/>
      <c r="Y280" s="153"/>
      <c r="Z280" s="153"/>
      <c r="AA280" s="157"/>
      <c r="AT280" s="158" t="s">
        <v>150</v>
      </c>
      <c r="AU280" s="158" t="s">
        <v>91</v>
      </c>
      <c r="AV280" s="11" t="s">
        <v>20</v>
      </c>
      <c r="AW280" s="11" t="s">
        <v>39</v>
      </c>
      <c r="AX280" s="11" t="s">
        <v>82</v>
      </c>
      <c r="AY280" s="158" t="s">
        <v>142</v>
      </c>
    </row>
    <row r="281" spans="2:51" s="12" customFormat="1" ht="20.25" customHeight="1">
      <c r="B281" s="159"/>
      <c r="C281" s="161"/>
      <c r="D281" s="161"/>
      <c r="E281" s="162" t="s">
        <v>3</v>
      </c>
      <c r="F281" s="248" t="s">
        <v>302</v>
      </c>
      <c r="G281" s="249"/>
      <c r="H281" s="249"/>
      <c r="I281" s="249"/>
      <c r="J281" s="161"/>
      <c r="K281" s="163">
        <v>29</v>
      </c>
      <c r="L281" s="161"/>
      <c r="M281" s="161"/>
      <c r="N281" s="161"/>
      <c r="O281" s="161"/>
      <c r="P281" s="161"/>
      <c r="Q281" s="161"/>
      <c r="R281" s="164"/>
      <c r="T281" s="165"/>
      <c r="U281" s="161"/>
      <c r="V281" s="161"/>
      <c r="W281" s="161"/>
      <c r="X281" s="161"/>
      <c r="Y281" s="161"/>
      <c r="Z281" s="161"/>
      <c r="AA281" s="166"/>
      <c r="AT281" s="167" t="s">
        <v>150</v>
      </c>
      <c r="AU281" s="167" t="s">
        <v>91</v>
      </c>
      <c r="AV281" s="12" t="s">
        <v>91</v>
      </c>
      <c r="AW281" s="12" t="s">
        <v>39</v>
      </c>
      <c r="AX281" s="12" t="s">
        <v>82</v>
      </c>
      <c r="AY281" s="167" t="s">
        <v>142</v>
      </c>
    </row>
    <row r="282" spans="2:51" s="13" customFormat="1" ht="20.25" customHeight="1">
      <c r="B282" s="168"/>
      <c r="C282" s="169"/>
      <c r="D282" s="169"/>
      <c r="E282" s="170" t="s">
        <v>3</v>
      </c>
      <c r="F282" s="250" t="s">
        <v>151</v>
      </c>
      <c r="G282" s="251"/>
      <c r="H282" s="251"/>
      <c r="I282" s="251"/>
      <c r="J282" s="169"/>
      <c r="K282" s="171">
        <v>29</v>
      </c>
      <c r="L282" s="169"/>
      <c r="M282" s="169"/>
      <c r="N282" s="169"/>
      <c r="O282" s="169"/>
      <c r="P282" s="169"/>
      <c r="Q282" s="169"/>
      <c r="R282" s="172"/>
      <c r="T282" s="173"/>
      <c r="U282" s="169"/>
      <c r="V282" s="169"/>
      <c r="W282" s="169"/>
      <c r="X282" s="169"/>
      <c r="Y282" s="169"/>
      <c r="Z282" s="169"/>
      <c r="AA282" s="174"/>
      <c r="AT282" s="175" t="s">
        <v>150</v>
      </c>
      <c r="AU282" s="175" t="s">
        <v>91</v>
      </c>
      <c r="AV282" s="13" t="s">
        <v>147</v>
      </c>
      <c r="AW282" s="13" t="s">
        <v>39</v>
      </c>
      <c r="AX282" s="13" t="s">
        <v>20</v>
      </c>
      <c r="AY282" s="175" t="s">
        <v>142</v>
      </c>
    </row>
    <row r="283" spans="2:65" s="1" customFormat="1" ht="20.25" customHeight="1">
      <c r="B283" s="142"/>
      <c r="C283" s="176" t="s">
        <v>335</v>
      </c>
      <c r="D283" s="176" t="s">
        <v>209</v>
      </c>
      <c r="E283" s="177" t="s">
        <v>451</v>
      </c>
      <c r="F283" s="254" t="s">
        <v>452</v>
      </c>
      <c r="G283" s="255"/>
      <c r="H283" s="255"/>
      <c r="I283" s="255"/>
      <c r="J283" s="178" t="s">
        <v>247</v>
      </c>
      <c r="K283" s="179">
        <v>29.29</v>
      </c>
      <c r="L283" s="256"/>
      <c r="M283" s="255"/>
      <c r="N283" s="256">
        <f>ROUND(L283*K283,2)</f>
        <v>0</v>
      </c>
      <c r="O283" s="244"/>
      <c r="P283" s="244"/>
      <c r="Q283" s="244"/>
      <c r="R283" s="147"/>
      <c r="T283" s="148" t="s">
        <v>3</v>
      </c>
      <c r="U283" s="41" t="s">
        <v>47</v>
      </c>
      <c r="V283" s="149">
        <v>0</v>
      </c>
      <c r="W283" s="149">
        <f>V283*K283</f>
        <v>0</v>
      </c>
      <c r="X283" s="149">
        <v>0.058</v>
      </c>
      <c r="Y283" s="149">
        <f>X283*K283</f>
        <v>1.69882</v>
      </c>
      <c r="Z283" s="149">
        <v>0</v>
      </c>
      <c r="AA283" s="150">
        <f>Z283*K283</f>
        <v>0</v>
      </c>
      <c r="AR283" s="18" t="s">
        <v>188</v>
      </c>
      <c r="AT283" s="18" t="s">
        <v>209</v>
      </c>
      <c r="AU283" s="18" t="s">
        <v>91</v>
      </c>
      <c r="AY283" s="18" t="s">
        <v>142</v>
      </c>
      <c r="BE283" s="151">
        <f>IF(U283="základní",N283,0)</f>
        <v>0</v>
      </c>
      <c r="BF283" s="151">
        <f>IF(U283="snížená",N283,0)</f>
        <v>0</v>
      </c>
      <c r="BG283" s="151">
        <f>IF(U283="zákl. přenesená",N283,0)</f>
        <v>0</v>
      </c>
      <c r="BH283" s="151">
        <f>IF(U283="sníž. přenesená",N283,0)</f>
        <v>0</v>
      </c>
      <c r="BI283" s="151">
        <f>IF(U283="nulová",N283,0)</f>
        <v>0</v>
      </c>
      <c r="BJ283" s="18" t="s">
        <v>20</v>
      </c>
      <c r="BK283" s="151">
        <f>ROUND(L283*K283,2)</f>
        <v>0</v>
      </c>
      <c r="BL283" s="18" t="s">
        <v>147</v>
      </c>
      <c r="BM283" s="18" t="s">
        <v>453</v>
      </c>
    </row>
    <row r="284" spans="2:51" s="12" customFormat="1" ht="20.25" customHeight="1">
      <c r="B284" s="159"/>
      <c r="C284" s="161"/>
      <c r="D284" s="161"/>
      <c r="E284" s="162" t="s">
        <v>3</v>
      </c>
      <c r="F284" s="252" t="s">
        <v>454</v>
      </c>
      <c r="G284" s="249"/>
      <c r="H284" s="249"/>
      <c r="I284" s="249"/>
      <c r="J284" s="161"/>
      <c r="K284" s="163">
        <v>29.29</v>
      </c>
      <c r="L284" s="161"/>
      <c r="M284" s="161"/>
      <c r="N284" s="161"/>
      <c r="O284" s="161"/>
      <c r="P284" s="161"/>
      <c r="Q284" s="161"/>
      <c r="R284" s="164"/>
      <c r="T284" s="165"/>
      <c r="U284" s="161"/>
      <c r="V284" s="161"/>
      <c r="W284" s="161"/>
      <c r="X284" s="161"/>
      <c r="Y284" s="161"/>
      <c r="Z284" s="161"/>
      <c r="AA284" s="166"/>
      <c r="AT284" s="167" t="s">
        <v>150</v>
      </c>
      <c r="AU284" s="167" t="s">
        <v>91</v>
      </c>
      <c r="AV284" s="12" t="s">
        <v>91</v>
      </c>
      <c r="AW284" s="12" t="s">
        <v>39</v>
      </c>
      <c r="AX284" s="12" t="s">
        <v>82</v>
      </c>
      <c r="AY284" s="167" t="s">
        <v>142</v>
      </c>
    </row>
    <row r="285" spans="2:51" s="13" customFormat="1" ht="20.25" customHeight="1">
      <c r="B285" s="168"/>
      <c r="C285" s="169"/>
      <c r="D285" s="169"/>
      <c r="E285" s="170" t="s">
        <v>3</v>
      </c>
      <c r="F285" s="250" t="s">
        <v>151</v>
      </c>
      <c r="G285" s="251"/>
      <c r="H285" s="251"/>
      <c r="I285" s="251"/>
      <c r="J285" s="169"/>
      <c r="K285" s="171">
        <v>29.29</v>
      </c>
      <c r="L285" s="169"/>
      <c r="M285" s="169"/>
      <c r="N285" s="169"/>
      <c r="O285" s="169"/>
      <c r="P285" s="169"/>
      <c r="Q285" s="169"/>
      <c r="R285" s="172"/>
      <c r="T285" s="173"/>
      <c r="U285" s="169"/>
      <c r="V285" s="169"/>
      <c r="W285" s="169"/>
      <c r="X285" s="169"/>
      <c r="Y285" s="169"/>
      <c r="Z285" s="169"/>
      <c r="AA285" s="174"/>
      <c r="AT285" s="175" t="s">
        <v>150</v>
      </c>
      <c r="AU285" s="175" t="s">
        <v>91</v>
      </c>
      <c r="AV285" s="13" t="s">
        <v>147</v>
      </c>
      <c r="AW285" s="13" t="s">
        <v>39</v>
      </c>
      <c r="AX285" s="13" t="s">
        <v>20</v>
      </c>
      <c r="AY285" s="175" t="s">
        <v>142</v>
      </c>
    </row>
    <row r="286" spans="2:65" s="1" customFormat="1" ht="28.5" customHeight="1">
      <c r="B286" s="142"/>
      <c r="C286" s="143" t="s">
        <v>455</v>
      </c>
      <c r="D286" s="143" t="s">
        <v>143</v>
      </c>
      <c r="E286" s="144" t="s">
        <v>292</v>
      </c>
      <c r="F286" s="243" t="s">
        <v>293</v>
      </c>
      <c r="G286" s="244"/>
      <c r="H286" s="244"/>
      <c r="I286" s="244"/>
      <c r="J286" s="145" t="s">
        <v>166</v>
      </c>
      <c r="K286" s="146">
        <v>0.29</v>
      </c>
      <c r="L286" s="245"/>
      <c r="M286" s="244"/>
      <c r="N286" s="245">
        <f>ROUND(L286*K286,2)</f>
        <v>0</v>
      </c>
      <c r="O286" s="244"/>
      <c r="P286" s="244"/>
      <c r="Q286" s="244"/>
      <c r="R286" s="147"/>
      <c r="T286" s="148" t="s">
        <v>3</v>
      </c>
      <c r="U286" s="41" t="s">
        <v>47</v>
      </c>
      <c r="V286" s="149">
        <v>1.442</v>
      </c>
      <c r="W286" s="149">
        <f>V286*K286</f>
        <v>0.41817999999999994</v>
      </c>
      <c r="X286" s="149">
        <v>0</v>
      </c>
      <c r="Y286" s="149">
        <f>X286*K286</f>
        <v>0</v>
      </c>
      <c r="Z286" s="149">
        <v>0</v>
      </c>
      <c r="AA286" s="150">
        <f>Z286*K286</f>
        <v>0</v>
      </c>
      <c r="AR286" s="18" t="s">
        <v>147</v>
      </c>
      <c r="AT286" s="18" t="s">
        <v>143</v>
      </c>
      <c r="AU286" s="18" t="s">
        <v>91</v>
      </c>
      <c r="AY286" s="18" t="s">
        <v>142</v>
      </c>
      <c r="BE286" s="151">
        <f>IF(U286="základní",N286,0)</f>
        <v>0</v>
      </c>
      <c r="BF286" s="151">
        <f>IF(U286="snížená",N286,0)</f>
        <v>0</v>
      </c>
      <c r="BG286" s="151">
        <f>IF(U286="zákl. přenesená",N286,0)</f>
        <v>0</v>
      </c>
      <c r="BH286" s="151">
        <f>IF(U286="sníž. přenesená",N286,0)</f>
        <v>0</v>
      </c>
      <c r="BI286" s="151">
        <f>IF(U286="nulová",N286,0)</f>
        <v>0</v>
      </c>
      <c r="BJ286" s="18" t="s">
        <v>20</v>
      </c>
      <c r="BK286" s="151">
        <f>ROUND(L286*K286,2)</f>
        <v>0</v>
      </c>
      <c r="BL286" s="18" t="s">
        <v>147</v>
      </c>
      <c r="BM286" s="18" t="s">
        <v>456</v>
      </c>
    </row>
    <row r="287" spans="2:51" s="11" customFormat="1" ht="20.25" customHeight="1">
      <c r="B287" s="152"/>
      <c r="C287" s="153"/>
      <c r="D287" s="153"/>
      <c r="E287" s="154" t="s">
        <v>3</v>
      </c>
      <c r="F287" s="246" t="s">
        <v>437</v>
      </c>
      <c r="G287" s="247"/>
      <c r="H287" s="247"/>
      <c r="I287" s="247"/>
      <c r="J287" s="153"/>
      <c r="K287" s="154" t="s">
        <v>3</v>
      </c>
      <c r="L287" s="153"/>
      <c r="M287" s="153"/>
      <c r="N287" s="153"/>
      <c r="O287" s="153"/>
      <c r="P287" s="153"/>
      <c r="Q287" s="153"/>
      <c r="R287" s="155"/>
      <c r="T287" s="156"/>
      <c r="U287" s="153"/>
      <c r="V287" s="153"/>
      <c r="W287" s="153"/>
      <c r="X287" s="153"/>
      <c r="Y287" s="153"/>
      <c r="Z287" s="153"/>
      <c r="AA287" s="157"/>
      <c r="AT287" s="158" t="s">
        <v>150</v>
      </c>
      <c r="AU287" s="158" t="s">
        <v>91</v>
      </c>
      <c r="AV287" s="11" t="s">
        <v>20</v>
      </c>
      <c r="AW287" s="11" t="s">
        <v>39</v>
      </c>
      <c r="AX287" s="11" t="s">
        <v>82</v>
      </c>
      <c r="AY287" s="158" t="s">
        <v>142</v>
      </c>
    </row>
    <row r="288" spans="2:51" s="12" customFormat="1" ht="20.25" customHeight="1">
      <c r="B288" s="159"/>
      <c r="C288" s="161"/>
      <c r="D288" s="161"/>
      <c r="E288" s="162" t="s">
        <v>3</v>
      </c>
      <c r="F288" s="248" t="s">
        <v>457</v>
      </c>
      <c r="G288" s="249"/>
      <c r="H288" s="249"/>
      <c r="I288" s="249"/>
      <c r="J288" s="161"/>
      <c r="K288" s="163">
        <v>0.29</v>
      </c>
      <c r="L288" s="161"/>
      <c r="M288" s="161"/>
      <c r="N288" s="161"/>
      <c r="O288" s="161"/>
      <c r="P288" s="161"/>
      <c r="Q288" s="161"/>
      <c r="R288" s="164"/>
      <c r="T288" s="165"/>
      <c r="U288" s="161"/>
      <c r="V288" s="161"/>
      <c r="W288" s="161"/>
      <c r="X288" s="161"/>
      <c r="Y288" s="161"/>
      <c r="Z288" s="161"/>
      <c r="AA288" s="166"/>
      <c r="AT288" s="167" t="s">
        <v>150</v>
      </c>
      <c r="AU288" s="167" t="s">
        <v>91</v>
      </c>
      <c r="AV288" s="12" t="s">
        <v>91</v>
      </c>
      <c r="AW288" s="12" t="s">
        <v>39</v>
      </c>
      <c r="AX288" s="12" t="s">
        <v>82</v>
      </c>
      <c r="AY288" s="167" t="s">
        <v>142</v>
      </c>
    </row>
    <row r="289" spans="2:51" s="13" customFormat="1" ht="20.25" customHeight="1">
      <c r="B289" s="168"/>
      <c r="C289" s="169"/>
      <c r="D289" s="169"/>
      <c r="E289" s="170" t="s">
        <v>3</v>
      </c>
      <c r="F289" s="250" t="s">
        <v>151</v>
      </c>
      <c r="G289" s="251"/>
      <c r="H289" s="251"/>
      <c r="I289" s="251"/>
      <c r="J289" s="169"/>
      <c r="K289" s="171">
        <v>0.29</v>
      </c>
      <c r="L289" s="169"/>
      <c r="M289" s="169"/>
      <c r="N289" s="169"/>
      <c r="O289" s="169"/>
      <c r="P289" s="169"/>
      <c r="Q289" s="169"/>
      <c r="R289" s="172"/>
      <c r="T289" s="173"/>
      <c r="U289" s="169"/>
      <c r="V289" s="169"/>
      <c r="W289" s="169"/>
      <c r="X289" s="169"/>
      <c r="Y289" s="169"/>
      <c r="Z289" s="169"/>
      <c r="AA289" s="174"/>
      <c r="AT289" s="175" t="s">
        <v>150</v>
      </c>
      <c r="AU289" s="175" t="s">
        <v>91</v>
      </c>
      <c r="AV289" s="13" t="s">
        <v>147</v>
      </c>
      <c r="AW289" s="13" t="s">
        <v>39</v>
      </c>
      <c r="AX289" s="13" t="s">
        <v>20</v>
      </c>
      <c r="AY289" s="175" t="s">
        <v>142</v>
      </c>
    </row>
    <row r="290" spans="2:63" s="10" customFormat="1" ht="29.25" customHeight="1">
      <c r="B290" s="131"/>
      <c r="C290" s="132"/>
      <c r="D290" s="141" t="s">
        <v>125</v>
      </c>
      <c r="E290" s="141"/>
      <c r="F290" s="141"/>
      <c r="G290" s="141"/>
      <c r="H290" s="141"/>
      <c r="I290" s="141"/>
      <c r="J290" s="141"/>
      <c r="K290" s="141"/>
      <c r="L290" s="141"/>
      <c r="M290" s="141"/>
      <c r="N290" s="257">
        <f>BK290</f>
        <v>0</v>
      </c>
      <c r="O290" s="258"/>
      <c r="P290" s="258"/>
      <c r="Q290" s="258"/>
      <c r="R290" s="134"/>
      <c r="T290" s="135"/>
      <c r="U290" s="132"/>
      <c r="V290" s="132"/>
      <c r="W290" s="136">
        <f>SUM(W291:W317)</f>
        <v>4.87328</v>
      </c>
      <c r="X290" s="132"/>
      <c r="Y290" s="136">
        <f>SUM(Y291:Y317)</f>
        <v>0</v>
      </c>
      <c r="Z290" s="132"/>
      <c r="AA290" s="137">
        <f>SUM(AA291:AA317)</f>
        <v>0</v>
      </c>
      <c r="AR290" s="138" t="s">
        <v>20</v>
      </c>
      <c r="AT290" s="139" t="s">
        <v>81</v>
      </c>
      <c r="AU290" s="139" t="s">
        <v>20</v>
      </c>
      <c r="AY290" s="138" t="s">
        <v>142</v>
      </c>
      <c r="BK290" s="140">
        <f>SUM(BK291:BK317)</f>
        <v>0</v>
      </c>
    </row>
    <row r="291" spans="2:65" s="1" customFormat="1" ht="28.5" customHeight="1">
      <c r="B291" s="142"/>
      <c r="C291" s="143" t="s">
        <v>458</v>
      </c>
      <c r="D291" s="143" t="s">
        <v>143</v>
      </c>
      <c r="E291" s="144" t="s">
        <v>303</v>
      </c>
      <c r="F291" s="243" t="s">
        <v>304</v>
      </c>
      <c r="G291" s="244"/>
      <c r="H291" s="244"/>
      <c r="I291" s="244"/>
      <c r="J291" s="145" t="s">
        <v>191</v>
      </c>
      <c r="K291" s="146">
        <v>3.6</v>
      </c>
      <c r="L291" s="245"/>
      <c r="M291" s="244"/>
      <c r="N291" s="245">
        <f>ROUND(L291*K291,2)</f>
        <v>0</v>
      </c>
      <c r="O291" s="244"/>
      <c r="P291" s="244"/>
      <c r="Q291" s="244"/>
      <c r="R291" s="147"/>
      <c r="T291" s="148" t="s">
        <v>3</v>
      </c>
      <c r="U291" s="41" t="s">
        <v>47</v>
      </c>
      <c r="V291" s="149">
        <v>0.03</v>
      </c>
      <c r="W291" s="149">
        <f>V291*K291</f>
        <v>0.108</v>
      </c>
      <c r="X291" s="149">
        <v>0</v>
      </c>
      <c r="Y291" s="149">
        <f>X291*K291</f>
        <v>0</v>
      </c>
      <c r="Z291" s="149">
        <v>0</v>
      </c>
      <c r="AA291" s="150">
        <f>Z291*K291</f>
        <v>0</v>
      </c>
      <c r="AR291" s="18" t="s">
        <v>147</v>
      </c>
      <c r="AT291" s="18" t="s">
        <v>143</v>
      </c>
      <c r="AU291" s="18" t="s">
        <v>91</v>
      </c>
      <c r="AY291" s="18" t="s">
        <v>142</v>
      </c>
      <c r="BE291" s="151">
        <f>IF(U291="základní",N291,0)</f>
        <v>0</v>
      </c>
      <c r="BF291" s="151">
        <f>IF(U291="snížená",N291,0)</f>
        <v>0</v>
      </c>
      <c r="BG291" s="151">
        <f>IF(U291="zákl. přenesená",N291,0)</f>
        <v>0</v>
      </c>
      <c r="BH291" s="151">
        <f>IF(U291="sníž. přenesená",N291,0)</f>
        <v>0</v>
      </c>
      <c r="BI291" s="151">
        <f>IF(U291="nulová",N291,0)</f>
        <v>0</v>
      </c>
      <c r="BJ291" s="18" t="s">
        <v>20</v>
      </c>
      <c r="BK291" s="151">
        <f>ROUND(L291*K291,2)</f>
        <v>0</v>
      </c>
      <c r="BL291" s="18" t="s">
        <v>147</v>
      </c>
      <c r="BM291" s="18" t="s">
        <v>459</v>
      </c>
    </row>
    <row r="292" spans="2:51" s="11" customFormat="1" ht="20.25" customHeight="1">
      <c r="B292" s="152"/>
      <c r="C292" s="153"/>
      <c r="D292" s="153"/>
      <c r="E292" s="154" t="s">
        <v>3</v>
      </c>
      <c r="F292" s="246" t="s">
        <v>460</v>
      </c>
      <c r="G292" s="247"/>
      <c r="H292" s="247"/>
      <c r="I292" s="247"/>
      <c r="J292" s="153"/>
      <c r="K292" s="154" t="s">
        <v>3</v>
      </c>
      <c r="L292" s="153"/>
      <c r="M292" s="153"/>
      <c r="N292" s="153"/>
      <c r="O292" s="153"/>
      <c r="P292" s="153"/>
      <c r="Q292" s="153"/>
      <c r="R292" s="155"/>
      <c r="T292" s="156"/>
      <c r="U292" s="153"/>
      <c r="V292" s="153"/>
      <c r="W292" s="153"/>
      <c r="X292" s="153"/>
      <c r="Y292" s="153"/>
      <c r="Z292" s="153"/>
      <c r="AA292" s="157"/>
      <c r="AT292" s="158" t="s">
        <v>150</v>
      </c>
      <c r="AU292" s="158" t="s">
        <v>91</v>
      </c>
      <c r="AV292" s="11" t="s">
        <v>20</v>
      </c>
      <c r="AW292" s="11" t="s">
        <v>39</v>
      </c>
      <c r="AX292" s="11" t="s">
        <v>82</v>
      </c>
      <c r="AY292" s="158" t="s">
        <v>142</v>
      </c>
    </row>
    <row r="293" spans="2:51" s="12" customFormat="1" ht="20.25" customHeight="1">
      <c r="B293" s="159"/>
      <c r="C293" s="161"/>
      <c r="D293" s="161"/>
      <c r="E293" s="162" t="s">
        <v>3</v>
      </c>
      <c r="F293" s="248" t="s">
        <v>461</v>
      </c>
      <c r="G293" s="249"/>
      <c r="H293" s="249"/>
      <c r="I293" s="249"/>
      <c r="J293" s="161"/>
      <c r="K293" s="163">
        <v>3.6</v>
      </c>
      <c r="L293" s="161"/>
      <c r="M293" s="161"/>
      <c r="N293" s="161"/>
      <c r="O293" s="161"/>
      <c r="P293" s="161"/>
      <c r="Q293" s="161"/>
      <c r="R293" s="164"/>
      <c r="T293" s="165"/>
      <c r="U293" s="161"/>
      <c r="V293" s="161"/>
      <c r="W293" s="161"/>
      <c r="X293" s="161"/>
      <c r="Y293" s="161"/>
      <c r="Z293" s="161"/>
      <c r="AA293" s="166"/>
      <c r="AT293" s="167" t="s">
        <v>150</v>
      </c>
      <c r="AU293" s="167" t="s">
        <v>91</v>
      </c>
      <c r="AV293" s="12" t="s">
        <v>91</v>
      </c>
      <c r="AW293" s="12" t="s">
        <v>39</v>
      </c>
      <c r="AX293" s="12" t="s">
        <v>82</v>
      </c>
      <c r="AY293" s="167" t="s">
        <v>142</v>
      </c>
    </row>
    <row r="294" spans="2:51" s="13" customFormat="1" ht="20.25" customHeight="1">
      <c r="B294" s="168"/>
      <c r="C294" s="169"/>
      <c r="D294" s="169"/>
      <c r="E294" s="170" t="s">
        <v>3</v>
      </c>
      <c r="F294" s="250" t="s">
        <v>151</v>
      </c>
      <c r="G294" s="251"/>
      <c r="H294" s="251"/>
      <c r="I294" s="251"/>
      <c r="J294" s="169"/>
      <c r="K294" s="171">
        <v>3.6</v>
      </c>
      <c r="L294" s="169"/>
      <c r="M294" s="169"/>
      <c r="N294" s="169"/>
      <c r="O294" s="169"/>
      <c r="P294" s="169"/>
      <c r="Q294" s="169"/>
      <c r="R294" s="172"/>
      <c r="T294" s="173"/>
      <c r="U294" s="169"/>
      <c r="V294" s="169"/>
      <c r="W294" s="169"/>
      <c r="X294" s="169"/>
      <c r="Y294" s="169"/>
      <c r="Z294" s="169"/>
      <c r="AA294" s="174"/>
      <c r="AT294" s="175" t="s">
        <v>150</v>
      </c>
      <c r="AU294" s="175" t="s">
        <v>91</v>
      </c>
      <c r="AV294" s="13" t="s">
        <v>147</v>
      </c>
      <c r="AW294" s="13" t="s">
        <v>39</v>
      </c>
      <c r="AX294" s="13" t="s">
        <v>20</v>
      </c>
      <c r="AY294" s="175" t="s">
        <v>142</v>
      </c>
    </row>
    <row r="295" spans="2:65" s="1" customFormat="1" ht="28.5" customHeight="1">
      <c r="B295" s="142"/>
      <c r="C295" s="143" t="s">
        <v>462</v>
      </c>
      <c r="D295" s="143" t="s">
        <v>143</v>
      </c>
      <c r="E295" s="144" t="s">
        <v>309</v>
      </c>
      <c r="F295" s="243" t="s">
        <v>310</v>
      </c>
      <c r="G295" s="244"/>
      <c r="H295" s="244"/>
      <c r="I295" s="244"/>
      <c r="J295" s="145" t="s">
        <v>191</v>
      </c>
      <c r="K295" s="146">
        <v>25.2</v>
      </c>
      <c r="L295" s="245"/>
      <c r="M295" s="244"/>
      <c r="N295" s="245">
        <f>ROUND(L295*K295,2)</f>
        <v>0</v>
      </c>
      <c r="O295" s="244"/>
      <c r="P295" s="244"/>
      <c r="Q295" s="244"/>
      <c r="R295" s="147"/>
      <c r="T295" s="148" t="s">
        <v>3</v>
      </c>
      <c r="U295" s="41" t="s">
        <v>47</v>
      </c>
      <c r="V295" s="149">
        <v>0.002</v>
      </c>
      <c r="W295" s="149">
        <f>V295*K295</f>
        <v>0.0504</v>
      </c>
      <c r="X295" s="149">
        <v>0</v>
      </c>
      <c r="Y295" s="149">
        <f>X295*K295</f>
        <v>0</v>
      </c>
      <c r="Z295" s="149">
        <v>0</v>
      </c>
      <c r="AA295" s="150">
        <f>Z295*K295</f>
        <v>0</v>
      </c>
      <c r="AR295" s="18" t="s">
        <v>147</v>
      </c>
      <c r="AT295" s="18" t="s">
        <v>143</v>
      </c>
      <c r="AU295" s="18" t="s">
        <v>91</v>
      </c>
      <c r="AY295" s="18" t="s">
        <v>142</v>
      </c>
      <c r="BE295" s="151">
        <f>IF(U295="základní",N295,0)</f>
        <v>0</v>
      </c>
      <c r="BF295" s="151">
        <f>IF(U295="snížená",N295,0)</f>
        <v>0</v>
      </c>
      <c r="BG295" s="151">
        <f>IF(U295="zákl. přenesená",N295,0)</f>
        <v>0</v>
      </c>
      <c r="BH295" s="151">
        <f>IF(U295="sníž. přenesená",N295,0)</f>
        <v>0</v>
      </c>
      <c r="BI295" s="151">
        <f>IF(U295="nulová",N295,0)</f>
        <v>0</v>
      </c>
      <c r="BJ295" s="18" t="s">
        <v>20</v>
      </c>
      <c r="BK295" s="151">
        <f>ROUND(L295*K295,2)</f>
        <v>0</v>
      </c>
      <c r="BL295" s="18" t="s">
        <v>147</v>
      </c>
      <c r="BM295" s="18" t="s">
        <v>463</v>
      </c>
    </row>
    <row r="296" spans="2:51" s="12" customFormat="1" ht="20.25" customHeight="1">
      <c r="B296" s="159"/>
      <c r="C296" s="161"/>
      <c r="D296" s="161"/>
      <c r="E296" s="162" t="s">
        <v>3</v>
      </c>
      <c r="F296" s="252" t="s">
        <v>464</v>
      </c>
      <c r="G296" s="249"/>
      <c r="H296" s="249"/>
      <c r="I296" s="249"/>
      <c r="J296" s="161"/>
      <c r="K296" s="163">
        <v>25.2</v>
      </c>
      <c r="L296" s="161"/>
      <c r="M296" s="161"/>
      <c r="N296" s="161"/>
      <c r="O296" s="161"/>
      <c r="P296" s="161"/>
      <c r="Q296" s="161"/>
      <c r="R296" s="164"/>
      <c r="T296" s="165"/>
      <c r="U296" s="161"/>
      <c r="V296" s="161"/>
      <c r="W296" s="161"/>
      <c r="X296" s="161"/>
      <c r="Y296" s="161"/>
      <c r="Z296" s="161"/>
      <c r="AA296" s="166"/>
      <c r="AT296" s="167" t="s">
        <v>150</v>
      </c>
      <c r="AU296" s="167" t="s">
        <v>91</v>
      </c>
      <c r="AV296" s="12" t="s">
        <v>91</v>
      </c>
      <c r="AW296" s="12" t="s">
        <v>39</v>
      </c>
      <c r="AX296" s="12" t="s">
        <v>82</v>
      </c>
      <c r="AY296" s="167" t="s">
        <v>142</v>
      </c>
    </row>
    <row r="297" spans="2:51" s="13" customFormat="1" ht="20.25" customHeight="1">
      <c r="B297" s="168"/>
      <c r="C297" s="169"/>
      <c r="D297" s="169"/>
      <c r="E297" s="170" t="s">
        <v>3</v>
      </c>
      <c r="F297" s="250" t="s">
        <v>151</v>
      </c>
      <c r="G297" s="251"/>
      <c r="H297" s="251"/>
      <c r="I297" s="251"/>
      <c r="J297" s="169"/>
      <c r="K297" s="171">
        <v>25.2</v>
      </c>
      <c r="L297" s="169"/>
      <c r="M297" s="169"/>
      <c r="N297" s="169"/>
      <c r="O297" s="169"/>
      <c r="P297" s="169"/>
      <c r="Q297" s="169"/>
      <c r="R297" s="172"/>
      <c r="T297" s="173"/>
      <c r="U297" s="169"/>
      <c r="V297" s="169"/>
      <c r="W297" s="169"/>
      <c r="X297" s="169"/>
      <c r="Y297" s="169"/>
      <c r="Z297" s="169"/>
      <c r="AA297" s="174"/>
      <c r="AT297" s="175" t="s">
        <v>150</v>
      </c>
      <c r="AU297" s="175" t="s">
        <v>91</v>
      </c>
      <c r="AV297" s="13" t="s">
        <v>147</v>
      </c>
      <c r="AW297" s="13" t="s">
        <v>39</v>
      </c>
      <c r="AX297" s="13" t="s">
        <v>20</v>
      </c>
      <c r="AY297" s="175" t="s">
        <v>142</v>
      </c>
    </row>
    <row r="298" spans="2:65" s="1" customFormat="1" ht="28.5" customHeight="1">
      <c r="B298" s="142"/>
      <c r="C298" s="143" t="s">
        <v>465</v>
      </c>
      <c r="D298" s="143" t="s">
        <v>143</v>
      </c>
      <c r="E298" s="144" t="s">
        <v>313</v>
      </c>
      <c r="F298" s="243" t="s">
        <v>314</v>
      </c>
      <c r="G298" s="244"/>
      <c r="H298" s="244"/>
      <c r="I298" s="244"/>
      <c r="J298" s="145" t="s">
        <v>191</v>
      </c>
      <c r="K298" s="146">
        <v>19.54</v>
      </c>
      <c r="L298" s="245"/>
      <c r="M298" s="244"/>
      <c r="N298" s="245">
        <f>ROUND(L298*K298,2)</f>
        <v>0</v>
      </c>
      <c r="O298" s="244"/>
      <c r="P298" s="244"/>
      <c r="Q298" s="244"/>
      <c r="R298" s="147"/>
      <c r="T298" s="148" t="s">
        <v>3</v>
      </c>
      <c r="U298" s="41" t="s">
        <v>47</v>
      </c>
      <c r="V298" s="149">
        <v>0.032</v>
      </c>
      <c r="W298" s="149">
        <f>V298*K298</f>
        <v>0.62528</v>
      </c>
      <c r="X298" s="149">
        <v>0</v>
      </c>
      <c r="Y298" s="149">
        <f>X298*K298</f>
        <v>0</v>
      </c>
      <c r="Z298" s="149">
        <v>0</v>
      </c>
      <c r="AA298" s="150">
        <f>Z298*K298</f>
        <v>0</v>
      </c>
      <c r="AR298" s="18" t="s">
        <v>147</v>
      </c>
      <c r="AT298" s="18" t="s">
        <v>143</v>
      </c>
      <c r="AU298" s="18" t="s">
        <v>91</v>
      </c>
      <c r="AY298" s="18" t="s">
        <v>142</v>
      </c>
      <c r="BE298" s="151">
        <f>IF(U298="základní",N298,0)</f>
        <v>0</v>
      </c>
      <c r="BF298" s="151">
        <f>IF(U298="snížená",N298,0)</f>
        <v>0</v>
      </c>
      <c r="BG298" s="151">
        <f>IF(U298="zákl. přenesená",N298,0)</f>
        <v>0</v>
      </c>
      <c r="BH298" s="151">
        <f>IF(U298="sníž. přenesená",N298,0)</f>
        <v>0</v>
      </c>
      <c r="BI298" s="151">
        <f>IF(U298="nulová",N298,0)</f>
        <v>0</v>
      </c>
      <c r="BJ298" s="18" t="s">
        <v>20</v>
      </c>
      <c r="BK298" s="151">
        <f>ROUND(L298*K298,2)</f>
        <v>0</v>
      </c>
      <c r="BL298" s="18" t="s">
        <v>147</v>
      </c>
      <c r="BM298" s="18" t="s">
        <v>466</v>
      </c>
    </row>
    <row r="299" spans="2:51" s="11" customFormat="1" ht="20.25" customHeight="1">
      <c r="B299" s="152"/>
      <c r="C299" s="153"/>
      <c r="D299" s="153"/>
      <c r="E299" s="154" t="s">
        <v>3</v>
      </c>
      <c r="F299" s="246" t="s">
        <v>316</v>
      </c>
      <c r="G299" s="247"/>
      <c r="H299" s="247"/>
      <c r="I299" s="247"/>
      <c r="J299" s="153"/>
      <c r="K299" s="154" t="s">
        <v>3</v>
      </c>
      <c r="L299" s="153"/>
      <c r="M299" s="153"/>
      <c r="N299" s="153"/>
      <c r="O299" s="153"/>
      <c r="P299" s="153"/>
      <c r="Q299" s="153"/>
      <c r="R299" s="155"/>
      <c r="T299" s="156"/>
      <c r="U299" s="153"/>
      <c r="V299" s="153"/>
      <c r="W299" s="153"/>
      <c r="X299" s="153"/>
      <c r="Y299" s="153"/>
      <c r="Z299" s="153"/>
      <c r="AA299" s="157"/>
      <c r="AT299" s="158" t="s">
        <v>150</v>
      </c>
      <c r="AU299" s="158" t="s">
        <v>91</v>
      </c>
      <c r="AV299" s="11" t="s">
        <v>20</v>
      </c>
      <c r="AW299" s="11" t="s">
        <v>39</v>
      </c>
      <c r="AX299" s="11" t="s">
        <v>82</v>
      </c>
      <c r="AY299" s="158" t="s">
        <v>142</v>
      </c>
    </row>
    <row r="300" spans="2:51" s="12" customFormat="1" ht="20.25" customHeight="1">
      <c r="B300" s="159"/>
      <c r="C300" s="161"/>
      <c r="D300" s="161"/>
      <c r="E300" s="162" t="s">
        <v>3</v>
      </c>
      <c r="F300" s="248" t="s">
        <v>467</v>
      </c>
      <c r="G300" s="249"/>
      <c r="H300" s="249"/>
      <c r="I300" s="249"/>
      <c r="J300" s="161"/>
      <c r="K300" s="163">
        <v>17.425</v>
      </c>
      <c r="L300" s="161"/>
      <c r="M300" s="161"/>
      <c r="N300" s="161"/>
      <c r="O300" s="161"/>
      <c r="P300" s="161"/>
      <c r="Q300" s="161"/>
      <c r="R300" s="164"/>
      <c r="T300" s="165"/>
      <c r="U300" s="161"/>
      <c r="V300" s="161"/>
      <c r="W300" s="161"/>
      <c r="X300" s="161"/>
      <c r="Y300" s="161"/>
      <c r="Z300" s="161"/>
      <c r="AA300" s="166"/>
      <c r="AT300" s="167" t="s">
        <v>150</v>
      </c>
      <c r="AU300" s="167" t="s">
        <v>91</v>
      </c>
      <c r="AV300" s="12" t="s">
        <v>91</v>
      </c>
      <c r="AW300" s="12" t="s">
        <v>39</v>
      </c>
      <c r="AX300" s="12" t="s">
        <v>82</v>
      </c>
      <c r="AY300" s="167" t="s">
        <v>142</v>
      </c>
    </row>
    <row r="301" spans="2:51" s="11" customFormat="1" ht="20.25" customHeight="1">
      <c r="B301" s="152"/>
      <c r="C301" s="153"/>
      <c r="D301" s="153"/>
      <c r="E301" s="154" t="s">
        <v>3</v>
      </c>
      <c r="F301" s="253" t="s">
        <v>468</v>
      </c>
      <c r="G301" s="247"/>
      <c r="H301" s="247"/>
      <c r="I301" s="247"/>
      <c r="J301" s="153"/>
      <c r="K301" s="154" t="s">
        <v>3</v>
      </c>
      <c r="L301" s="153"/>
      <c r="M301" s="153"/>
      <c r="N301" s="153"/>
      <c r="O301" s="153"/>
      <c r="P301" s="153"/>
      <c r="Q301" s="153"/>
      <c r="R301" s="155"/>
      <c r="T301" s="156"/>
      <c r="U301" s="153"/>
      <c r="V301" s="153"/>
      <c r="W301" s="153"/>
      <c r="X301" s="153"/>
      <c r="Y301" s="153"/>
      <c r="Z301" s="153"/>
      <c r="AA301" s="157"/>
      <c r="AT301" s="158" t="s">
        <v>150</v>
      </c>
      <c r="AU301" s="158" t="s">
        <v>91</v>
      </c>
      <c r="AV301" s="11" t="s">
        <v>20</v>
      </c>
      <c r="AW301" s="11" t="s">
        <v>39</v>
      </c>
      <c r="AX301" s="11" t="s">
        <v>82</v>
      </c>
      <c r="AY301" s="158" t="s">
        <v>142</v>
      </c>
    </row>
    <row r="302" spans="2:51" s="12" customFormat="1" ht="20.25" customHeight="1">
      <c r="B302" s="159"/>
      <c r="C302" s="161"/>
      <c r="D302" s="161"/>
      <c r="E302" s="162" t="s">
        <v>3</v>
      </c>
      <c r="F302" s="248" t="s">
        <v>469</v>
      </c>
      <c r="G302" s="249"/>
      <c r="H302" s="249"/>
      <c r="I302" s="249"/>
      <c r="J302" s="161"/>
      <c r="K302" s="163">
        <v>2.115</v>
      </c>
      <c r="L302" s="161"/>
      <c r="M302" s="161"/>
      <c r="N302" s="161"/>
      <c r="O302" s="161"/>
      <c r="P302" s="161"/>
      <c r="Q302" s="161"/>
      <c r="R302" s="164"/>
      <c r="T302" s="165"/>
      <c r="U302" s="161"/>
      <c r="V302" s="161"/>
      <c r="W302" s="161"/>
      <c r="X302" s="161"/>
      <c r="Y302" s="161"/>
      <c r="Z302" s="161"/>
      <c r="AA302" s="166"/>
      <c r="AT302" s="167" t="s">
        <v>150</v>
      </c>
      <c r="AU302" s="167" t="s">
        <v>91</v>
      </c>
      <c r="AV302" s="12" t="s">
        <v>91</v>
      </c>
      <c r="AW302" s="12" t="s">
        <v>39</v>
      </c>
      <c r="AX302" s="12" t="s">
        <v>82</v>
      </c>
      <c r="AY302" s="167" t="s">
        <v>142</v>
      </c>
    </row>
    <row r="303" spans="2:51" s="13" customFormat="1" ht="20.25" customHeight="1">
      <c r="B303" s="168"/>
      <c r="C303" s="169"/>
      <c r="D303" s="169"/>
      <c r="E303" s="170" t="s">
        <v>3</v>
      </c>
      <c r="F303" s="250" t="s">
        <v>151</v>
      </c>
      <c r="G303" s="251"/>
      <c r="H303" s="251"/>
      <c r="I303" s="251"/>
      <c r="J303" s="169"/>
      <c r="K303" s="171">
        <v>19.54</v>
      </c>
      <c r="L303" s="169"/>
      <c r="M303" s="169"/>
      <c r="N303" s="169"/>
      <c r="O303" s="169"/>
      <c r="P303" s="169"/>
      <c r="Q303" s="169"/>
      <c r="R303" s="172"/>
      <c r="T303" s="173"/>
      <c r="U303" s="169"/>
      <c r="V303" s="169"/>
      <c r="W303" s="169"/>
      <c r="X303" s="169"/>
      <c r="Y303" s="169"/>
      <c r="Z303" s="169"/>
      <c r="AA303" s="174"/>
      <c r="AT303" s="175" t="s">
        <v>150</v>
      </c>
      <c r="AU303" s="175" t="s">
        <v>91</v>
      </c>
      <c r="AV303" s="13" t="s">
        <v>147</v>
      </c>
      <c r="AW303" s="13" t="s">
        <v>39</v>
      </c>
      <c r="AX303" s="13" t="s">
        <v>20</v>
      </c>
      <c r="AY303" s="175" t="s">
        <v>142</v>
      </c>
    </row>
    <row r="304" spans="2:65" s="1" customFormat="1" ht="28.5" customHeight="1">
      <c r="B304" s="142"/>
      <c r="C304" s="143" t="s">
        <v>470</v>
      </c>
      <c r="D304" s="143" t="s">
        <v>143</v>
      </c>
      <c r="E304" s="144" t="s">
        <v>319</v>
      </c>
      <c r="F304" s="243" t="s">
        <v>320</v>
      </c>
      <c r="G304" s="244"/>
      <c r="H304" s="244"/>
      <c r="I304" s="244"/>
      <c r="J304" s="145" t="s">
        <v>191</v>
      </c>
      <c r="K304" s="146">
        <v>136.78</v>
      </c>
      <c r="L304" s="245"/>
      <c r="M304" s="244"/>
      <c r="N304" s="245">
        <f>ROUND(L304*K304,2)</f>
        <v>0</v>
      </c>
      <c r="O304" s="244"/>
      <c r="P304" s="244"/>
      <c r="Q304" s="244"/>
      <c r="R304" s="147"/>
      <c r="T304" s="148" t="s">
        <v>3</v>
      </c>
      <c r="U304" s="41" t="s">
        <v>47</v>
      </c>
      <c r="V304" s="149">
        <v>0.003</v>
      </c>
      <c r="W304" s="149">
        <f>V304*K304</f>
        <v>0.41034000000000004</v>
      </c>
      <c r="X304" s="149">
        <v>0</v>
      </c>
      <c r="Y304" s="149">
        <f>X304*K304</f>
        <v>0</v>
      </c>
      <c r="Z304" s="149">
        <v>0</v>
      </c>
      <c r="AA304" s="150">
        <f>Z304*K304</f>
        <v>0</v>
      </c>
      <c r="AR304" s="18" t="s">
        <v>147</v>
      </c>
      <c r="AT304" s="18" t="s">
        <v>143</v>
      </c>
      <c r="AU304" s="18" t="s">
        <v>91</v>
      </c>
      <c r="AY304" s="18" t="s">
        <v>142</v>
      </c>
      <c r="BE304" s="151">
        <f>IF(U304="základní",N304,0)</f>
        <v>0</v>
      </c>
      <c r="BF304" s="151">
        <f>IF(U304="snížená",N304,0)</f>
        <v>0</v>
      </c>
      <c r="BG304" s="151">
        <f>IF(U304="zákl. přenesená",N304,0)</f>
        <v>0</v>
      </c>
      <c r="BH304" s="151">
        <f>IF(U304="sníž. přenesená",N304,0)</f>
        <v>0</v>
      </c>
      <c r="BI304" s="151">
        <f>IF(U304="nulová",N304,0)</f>
        <v>0</v>
      </c>
      <c r="BJ304" s="18" t="s">
        <v>20</v>
      </c>
      <c r="BK304" s="151">
        <f>ROUND(L304*K304,2)</f>
        <v>0</v>
      </c>
      <c r="BL304" s="18" t="s">
        <v>147</v>
      </c>
      <c r="BM304" s="18" t="s">
        <v>471</v>
      </c>
    </row>
    <row r="305" spans="2:51" s="12" customFormat="1" ht="20.25" customHeight="1">
      <c r="B305" s="159"/>
      <c r="C305" s="161"/>
      <c r="D305" s="161"/>
      <c r="E305" s="162" t="s">
        <v>3</v>
      </c>
      <c r="F305" s="252" t="s">
        <v>472</v>
      </c>
      <c r="G305" s="249"/>
      <c r="H305" s="249"/>
      <c r="I305" s="249"/>
      <c r="J305" s="161"/>
      <c r="K305" s="163">
        <v>136.78</v>
      </c>
      <c r="L305" s="161"/>
      <c r="M305" s="161"/>
      <c r="N305" s="161"/>
      <c r="O305" s="161"/>
      <c r="P305" s="161"/>
      <c r="Q305" s="161"/>
      <c r="R305" s="164"/>
      <c r="T305" s="165"/>
      <c r="U305" s="161"/>
      <c r="V305" s="161"/>
      <c r="W305" s="161"/>
      <c r="X305" s="161"/>
      <c r="Y305" s="161"/>
      <c r="Z305" s="161"/>
      <c r="AA305" s="166"/>
      <c r="AT305" s="167" t="s">
        <v>150</v>
      </c>
      <c r="AU305" s="167" t="s">
        <v>91</v>
      </c>
      <c r="AV305" s="12" t="s">
        <v>91</v>
      </c>
      <c r="AW305" s="12" t="s">
        <v>39</v>
      </c>
      <c r="AX305" s="12" t="s">
        <v>82</v>
      </c>
      <c r="AY305" s="167" t="s">
        <v>142</v>
      </c>
    </row>
    <row r="306" spans="2:51" s="13" customFormat="1" ht="20.25" customHeight="1">
      <c r="B306" s="168"/>
      <c r="C306" s="169"/>
      <c r="D306" s="169"/>
      <c r="E306" s="170" t="s">
        <v>3</v>
      </c>
      <c r="F306" s="250" t="s">
        <v>151</v>
      </c>
      <c r="G306" s="251"/>
      <c r="H306" s="251"/>
      <c r="I306" s="251"/>
      <c r="J306" s="169"/>
      <c r="K306" s="171">
        <v>136.78</v>
      </c>
      <c r="L306" s="169"/>
      <c r="M306" s="169"/>
      <c r="N306" s="169"/>
      <c r="O306" s="169"/>
      <c r="P306" s="169"/>
      <c r="Q306" s="169"/>
      <c r="R306" s="172"/>
      <c r="T306" s="173"/>
      <c r="U306" s="169"/>
      <c r="V306" s="169"/>
      <c r="W306" s="169"/>
      <c r="X306" s="169"/>
      <c r="Y306" s="169"/>
      <c r="Z306" s="169"/>
      <c r="AA306" s="174"/>
      <c r="AT306" s="175" t="s">
        <v>150</v>
      </c>
      <c r="AU306" s="175" t="s">
        <v>91</v>
      </c>
      <c r="AV306" s="13" t="s">
        <v>147</v>
      </c>
      <c r="AW306" s="13" t="s">
        <v>39</v>
      </c>
      <c r="AX306" s="13" t="s">
        <v>20</v>
      </c>
      <c r="AY306" s="175" t="s">
        <v>142</v>
      </c>
    </row>
    <row r="307" spans="2:65" s="1" customFormat="1" ht="28.5" customHeight="1">
      <c r="B307" s="142"/>
      <c r="C307" s="143" t="s">
        <v>473</v>
      </c>
      <c r="D307" s="143" t="s">
        <v>143</v>
      </c>
      <c r="E307" s="144" t="s">
        <v>324</v>
      </c>
      <c r="F307" s="243" t="s">
        <v>325</v>
      </c>
      <c r="G307" s="244"/>
      <c r="H307" s="244"/>
      <c r="I307" s="244"/>
      <c r="J307" s="145" t="s">
        <v>191</v>
      </c>
      <c r="K307" s="146">
        <v>23.14</v>
      </c>
      <c r="L307" s="245"/>
      <c r="M307" s="244"/>
      <c r="N307" s="245">
        <f>ROUND(L307*K307,2)</f>
        <v>0</v>
      </c>
      <c r="O307" s="244"/>
      <c r="P307" s="244"/>
      <c r="Q307" s="244"/>
      <c r="R307" s="147"/>
      <c r="T307" s="148" t="s">
        <v>3</v>
      </c>
      <c r="U307" s="41" t="s">
        <v>47</v>
      </c>
      <c r="V307" s="149">
        <v>0.159</v>
      </c>
      <c r="W307" s="149">
        <f>V307*K307</f>
        <v>3.67926</v>
      </c>
      <c r="X307" s="149">
        <v>0</v>
      </c>
      <c r="Y307" s="149">
        <f>X307*K307</f>
        <v>0</v>
      </c>
      <c r="Z307" s="149">
        <v>0</v>
      </c>
      <c r="AA307" s="150">
        <f>Z307*K307</f>
        <v>0</v>
      </c>
      <c r="AR307" s="18" t="s">
        <v>147</v>
      </c>
      <c r="AT307" s="18" t="s">
        <v>143</v>
      </c>
      <c r="AU307" s="18" t="s">
        <v>91</v>
      </c>
      <c r="AY307" s="18" t="s">
        <v>142</v>
      </c>
      <c r="BE307" s="151">
        <f>IF(U307="základní",N307,0)</f>
        <v>0</v>
      </c>
      <c r="BF307" s="151">
        <f>IF(U307="snížená",N307,0)</f>
        <v>0</v>
      </c>
      <c r="BG307" s="151">
        <f>IF(U307="zákl. přenesená",N307,0)</f>
        <v>0</v>
      </c>
      <c r="BH307" s="151">
        <f>IF(U307="sníž. přenesená",N307,0)</f>
        <v>0</v>
      </c>
      <c r="BI307" s="151">
        <f>IF(U307="nulová",N307,0)</f>
        <v>0</v>
      </c>
      <c r="BJ307" s="18" t="s">
        <v>20</v>
      </c>
      <c r="BK307" s="151">
        <f>ROUND(L307*K307,2)</f>
        <v>0</v>
      </c>
      <c r="BL307" s="18" t="s">
        <v>147</v>
      </c>
      <c r="BM307" s="18" t="s">
        <v>474</v>
      </c>
    </row>
    <row r="308" spans="2:65" s="1" customFormat="1" ht="28.5" customHeight="1">
      <c r="B308" s="142"/>
      <c r="C308" s="143" t="s">
        <v>475</v>
      </c>
      <c r="D308" s="143" t="s">
        <v>143</v>
      </c>
      <c r="E308" s="144" t="s">
        <v>328</v>
      </c>
      <c r="F308" s="243" t="s">
        <v>329</v>
      </c>
      <c r="G308" s="244"/>
      <c r="H308" s="244"/>
      <c r="I308" s="244"/>
      <c r="J308" s="145" t="s">
        <v>191</v>
      </c>
      <c r="K308" s="146">
        <v>19.54</v>
      </c>
      <c r="L308" s="245"/>
      <c r="M308" s="244"/>
      <c r="N308" s="245">
        <f>ROUND(L308*K308,2)</f>
        <v>0</v>
      </c>
      <c r="O308" s="244"/>
      <c r="P308" s="244"/>
      <c r="Q308" s="244"/>
      <c r="R308" s="147"/>
      <c r="T308" s="148" t="s">
        <v>3</v>
      </c>
      <c r="U308" s="41" t="s">
        <v>47</v>
      </c>
      <c r="V308" s="149">
        <v>0</v>
      </c>
      <c r="W308" s="149">
        <f>V308*K308</f>
        <v>0</v>
      </c>
      <c r="X308" s="149">
        <v>0</v>
      </c>
      <c r="Y308" s="149">
        <f>X308*K308</f>
        <v>0</v>
      </c>
      <c r="Z308" s="149">
        <v>0</v>
      </c>
      <c r="AA308" s="150">
        <f>Z308*K308</f>
        <v>0</v>
      </c>
      <c r="AR308" s="18" t="s">
        <v>147</v>
      </c>
      <c r="AT308" s="18" t="s">
        <v>143</v>
      </c>
      <c r="AU308" s="18" t="s">
        <v>91</v>
      </c>
      <c r="AY308" s="18" t="s">
        <v>142</v>
      </c>
      <c r="BE308" s="151">
        <f>IF(U308="základní",N308,0)</f>
        <v>0</v>
      </c>
      <c r="BF308" s="151">
        <f>IF(U308="snížená",N308,0)</f>
        <v>0</v>
      </c>
      <c r="BG308" s="151">
        <f>IF(U308="zákl. přenesená",N308,0)</f>
        <v>0</v>
      </c>
      <c r="BH308" s="151">
        <f>IF(U308="sníž. přenesená",N308,0)</f>
        <v>0</v>
      </c>
      <c r="BI308" s="151">
        <f>IF(U308="nulová",N308,0)</f>
        <v>0</v>
      </c>
      <c r="BJ308" s="18" t="s">
        <v>20</v>
      </c>
      <c r="BK308" s="151">
        <f>ROUND(L308*K308,2)</f>
        <v>0</v>
      </c>
      <c r="BL308" s="18" t="s">
        <v>147</v>
      </c>
      <c r="BM308" s="18" t="s">
        <v>476</v>
      </c>
    </row>
    <row r="309" spans="2:51" s="11" customFormat="1" ht="20.25" customHeight="1">
      <c r="B309" s="152"/>
      <c r="C309" s="153"/>
      <c r="D309" s="153"/>
      <c r="E309" s="154" t="s">
        <v>3</v>
      </c>
      <c r="F309" s="246" t="s">
        <v>316</v>
      </c>
      <c r="G309" s="247"/>
      <c r="H309" s="247"/>
      <c r="I309" s="247"/>
      <c r="J309" s="153"/>
      <c r="K309" s="154" t="s">
        <v>3</v>
      </c>
      <c r="L309" s="153"/>
      <c r="M309" s="153"/>
      <c r="N309" s="153"/>
      <c r="O309" s="153"/>
      <c r="P309" s="153"/>
      <c r="Q309" s="153"/>
      <c r="R309" s="155"/>
      <c r="T309" s="156"/>
      <c r="U309" s="153"/>
      <c r="V309" s="153"/>
      <c r="W309" s="153"/>
      <c r="X309" s="153"/>
      <c r="Y309" s="153"/>
      <c r="Z309" s="153"/>
      <c r="AA309" s="157"/>
      <c r="AT309" s="158" t="s">
        <v>150</v>
      </c>
      <c r="AU309" s="158" t="s">
        <v>91</v>
      </c>
      <c r="AV309" s="11" t="s">
        <v>20</v>
      </c>
      <c r="AW309" s="11" t="s">
        <v>39</v>
      </c>
      <c r="AX309" s="11" t="s">
        <v>82</v>
      </c>
      <c r="AY309" s="158" t="s">
        <v>142</v>
      </c>
    </row>
    <row r="310" spans="2:51" s="12" customFormat="1" ht="20.25" customHeight="1">
      <c r="B310" s="159"/>
      <c r="C310" s="161"/>
      <c r="D310" s="161"/>
      <c r="E310" s="162" t="s">
        <v>3</v>
      </c>
      <c r="F310" s="248" t="s">
        <v>467</v>
      </c>
      <c r="G310" s="249"/>
      <c r="H310" s="249"/>
      <c r="I310" s="249"/>
      <c r="J310" s="161"/>
      <c r="K310" s="163">
        <v>17.425</v>
      </c>
      <c r="L310" s="161"/>
      <c r="M310" s="161"/>
      <c r="N310" s="161"/>
      <c r="O310" s="161"/>
      <c r="P310" s="161"/>
      <c r="Q310" s="161"/>
      <c r="R310" s="164"/>
      <c r="T310" s="165"/>
      <c r="U310" s="161"/>
      <c r="V310" s="161"/>
      <c r="W310" s="161"/>
      <c r="X310" s="161"/>
      <c r="Y310" s="161"/>
      <c r="Z310" s="161"/>
      <c r="AA310" s="166"/>
      <c r="AT310" s="167" t="s">
        <v>150</v>
      </c>
      <c r="AU310" s="167" t="s">
        <v>91</v>
      </c>
      <c r="AV310" s="12" t="s">
        <v>91</v>
      </c>
      <c r="AW310" s="12" t="s">
        <v>39</v>
      </c>
      <c r="AX310" s="12" t="s">
        <v>82</v>
      </c>
      <c r="AY310" s="167" t="s">
        <v>142</v>
      </c>
    </row>
    <row r="311" spans="2:51" s="11" customFormat="1" ht="20.25" customHeight="1">
      <c r="B311" s="152"/>
      <c r="C311" s="153"/>
      <c r="D311" s="153"/>
      <c r="E311" s="154" t="s">
        <v>3</v>
      </c>
      <c r="F311" s="253" t="s">
        <v>468</v>
      </c>
      <c r="G311" s="247"/>
      <c r="H311" s="247"/>
      <c r="I311" s="247"/>
      <c r="J311" s="153"/>
      <c r="K311" s="154" t="s">
        <v>3</v>
      </c>
      <c r="L311" s="153"/>
      <c r="M311" s="153"/>
      <c r="N311" s="153"/>
      <c r="O311" s="153"/>
      <c r="P311" s="153"/>
      <c r="Q311" s="153"/>
      <c r="R311" s="155"/>
      <c r="T311" s="156"/>
      <c r="U311" s="153"/>
      <c r="V311" s="153"/>
      <c r="W311" s="153"/>
      <c r="X311" s="153"/>
      <c r="Y311" s="153"/>
      <c r="Z311" s="153"/>
      <c r="AA311" s="157"/>
      <c r="AT311" s="158" t="s">
        <v>150</v>
      </c>
      <c r="AU311" s="158" t="s">
        <v>91</v>
      </c>
      <c r="AV311" s="11" t="s">
        <v>20</v>
      </c>
      <c r="AW311" s="11" t="s">
        <v>39</v>
      </c>
      <c r="AX311" s="11" t="s">
        <v>82</v>
      </c>
      <c r="AY311" s="158" t="s">
        <v>142</v>
      </c>
    </row>
    <row r="312" spans="2:51" s="12" customFormat="1" ht="20.25" customHeight="1">
      <c r="B312" s="159"/>
      <c r="C312" s="161"/>
      <c r="D312" s="161"/>
      <c r="E312" s="162" t="s">
        <v>3</v>
      </c>
      <c r="F312" s="248" t="s">
        <v>469</v>
      </c>
      <c r="G312" s="249"/>
      <c r="H312" s="249"/>
      <c r="I312" s="249"/>
      <c r="J312" s="161"/>
      <c r="K312" s="163">
        <v>2.115</v>
      </c>
      <c r="L312" s="161"/>
      <c r="M312" s="161"/>
      <c r="N312" s="161"/>
      <c r="O312" s="161"/>
      <c r="P312" s="161"/>
      <c r="Q312" s="161"/>
      <c r="R312" s="164"/>
      <c r="T312" s="165"/>
      <c r="U312" s="161"/>
      <c r="V312" s="161"/>
      <c r="W312" s="161"/>
      <c r="X312" s="161"/>
      <c r="Y312" s="161"/>
      <c r="Z312" s="161"/>
      <c r="AA312" s="166"/>
      <c r="AT312" s="167" t="s">
        <v>150</v>
      </c>
      <c r="AU312" s="167" t="s">
        <v>91</v>
      </c>
      <c r="AV312" s="12" t="s">
        <v>91</v>
      </c>
      <c r="AW312" s="12" t="s">
        <v>39</v>
      </c>
      <c r="AX312" s="12" t="s">
        <v>82</v>
      </c>
      <c r="AY312" s="167" t="s">
        <v>142</v>
      </c>
    </row>
    <row r="313" spans="2:51" s="13" customFormat="1" ht="20.25" customHeight="1">
      <c r="B313" s="168"/>
      <c r="C313" s="169"/>
      <c r="D313" s="169"/>
      <c r="E313" s="170" t="s">
        <v>3</v>
      </c>
      <c r="F313" s="250" t="s">
        <v>151</v>
      </c>
      <c r="G313" s="251"/>
      <c r="H313" s="251"/>
      <c r="I313" s="251"/>
      <c r="J313" s="169"/>
      <c r="K313" s="171">
        <v>19.54</v>
      </c>
      <c r="L313" s="169"/>
      <c r="M313" s="169"/>
      <c r="N313" s="169"/>
      <c r="O313" s="169"/>
      <c r="P313" s="169"/>
      <c r="Q313" s="169"/>
      <c r="R313" s="172"/>
      <c r="T313" s="173"/>
      <c r="U313" s="169"/>
      <c r="V313" s="169"/>
      <c r="W313" s="169"/>
      <c r="X313" s="169"/>
      <c r="Y313" s="169"/>
      <c r="Z313" s="169"/>
      <c r="AA313" s="174"/>
      <c r="AT313" s="175" t="s">
        <v>150</v>
      </c>
      <c r="AU313" s="175" t="s">
        <v>91</v>
      </c>
      <c r="AV313" s="13" t="s">
        <v>147</v>
      </c>
      <c r="AW313" s="13" t="s">
        <v>39</v>
      </c>
      <c r="AX313" s="13" t="s">
        <v>20</v>
      </c>
      <c r="AY313" s="175" t="s">
        <v>142</v>
      </c>
    </row>
    <row r="314" spans="2:65" s="1" customFormat="1" ht="28.5" customHeight="1">
      <c r="B314" s="142"/>
      <c r="C314" s="143" t="s">
        <v>477</v>
      </c>
      <c r="D314" s="143" t="s">
        <v>143</v>
      </c>
      <c r="E314" s="144" t="s">
        <v>478</v>
      </c>
      <c r="F314" s="243" t="s">
        <v>479</v>
      </c>
      <c r="G314" s="244"/>
      <c r="H314" s="244"/>
      <c r="I314" s="244"/>
      <c r="J314" s="145" t="s">
        <v>191</v>
      </c>
      <c r="K314" s="146">
        <v>3.6</v>
      </c>
      <c r="L314" s="245"/>
      <c r="M314" s="244"/>
      <c r="N314" s="245">
        <f>ROUND(L314*K314,2)</f>
        <v>0</v>
      </c>
      <c r="O314" s="244"/>
      <c r="P314" s="244"/>
      <c r="Q314" s="244"/>
      <c r="R314" s="147"/>
      <c r="T314" s="148" t="s">
        <v>3</v>
      </c>
      <c r="U314" s="41" t="s">
        <v>47</v>
      </c>
      <c r="V314" s="149">
        <v>0</v>
      </c>
      <c r="W314" s="149">
        <f>V314*K314</f>
        <v>0</v>
      </c>
      <c r="X314" s="149">
        <v>0</v>
      </c>
      <c r="Y314" s="149">
        <f>X314*K314</f>
        <v>0</v>
      </c>
      <c r="Z314" s="149">
        <v>0</v>
      </c>
      <c r="AA314" s="150">
        <f>Z314*K314</f>
        <v>0</v>
      </c>
      <c r="AR314" s="18" t="s">
        <v>147</v>
      </c>
      <c r="AT314" s="18" t="s">
        <v>143</v>
      </c>
      <c r="AU314" s="18" t="s">
        <v>91</v>
      </c>
      <c r="AY314" s="18" t="s">
        <v>142</v>
      </c>
      <c r="BE314" s="151">
        <f>IF(U314="základní",N314,0)</f>
        <v>0</v>
      </c>
      <c r="BF314" s="151">
        <f>IF(U314="snížená",N314,0)</f>
        <v>0</v>
      </c>
      <c r="BG314" s="151">
        <f>IF(U314="zákl. přenesená",N314,0)</f>
        <v>0</v>
      </c>
      <c r="BH314" s="151">
        <f>IF(U314="sníž. přenesená",N314,0)</f>
        <v>0</v>
      </c>
      <c r="BI314" s="151">
        <f>IF(U314="nulová",N314,0)</f>
        <v>0</v>
      </c>
      <c r="BJ314" s="18" t="s">
        <v>20</v>
      </c>
      <c r="BK314" s="151">
        <f>ROUND(L314*K314,2)</f>
        <v>0</v>
      </c>
      <c r="BL314" s="18" t="s">
        <v>147</v>
      </c>
      <c r="BM314" s="18" t="s">
        <v>480</v>
      </c>
    </row>
    <row r="315" spans="2:51" s="11" customFormat="1" ht="20.25" customHeight="1">
      <c r="B315" s="152"/>
      <c r="C315" s="153"/>
      <c r="D315" s="153"/>
      <c r="E315" s="154" t="s">
        <v>3</v>
      </c>
      <c r="F315" s="246" t="s">
        <v>460</v>
      </c>
      <c r="G315" s="247"/>
      <c r="H315" s="247"/>
      <c r="I315" s="247"/>
      <c r="J315" s="153"/>
      <c r="K315" s="154" t="s">
        <v>3</v>
      </c>
      <c r="L315" s="153"/>
      <c r="M315" s="153"/>
      <c r="N315" s="153"/>
      <c r="O315" s="153"/>
      <c r="P315" s="153"/>
      <c r="Q315" s="153"/>
      <c r="R315" s="155"/>
      <c r="T315" s="156"/>
      <c r="U315" s="153"/>
      <c r="V315" s="153"/>
      <c r="W315" s="153"/>
      <c r="X315" s="153"/>
      <c r="Y315" s="153"/>
      <c r="Z315" s="153"/>
      <c r="AA315" s="157"/>
      <c r="AT315" s="158" t="s">
        <v>150</v>
      </c>
      <c r="AU315" s="158" t="s">
        <v>91</v>
      </c>
      <c r="AV315" s="11" t="s">
        <v>20</v>
      </c>
      <c r="AW315" s="11" t="s">
        <v>39</v>
      </c>
      <c r="AX315" s="11" t="s">
        <v>82</v>
      </c>
      <c r="AY315" s="158" t="s">
        <v>142</v>
      </c>
    </row>
    <row r="316" spans="2:51" s="12" customFormat="1" ht="20.25" customHeight="1">
      <c r="B316" s="159"/>
      <c r="C316" s="161"/>
      <c r="D316" s="161"/>
      <c r="E316" s="162" t="s">
        <v>3</v>
      </c>
      <c r="F316" s="248" t="s">
        <v>461</v>
      </c>
      <c r="G316" s="249"/>
      <c r="H316" s="249"/>
      <c r="I316" s="249"/>
      <c r="J316" s="161"/>
      <c r="K316" s="163">
        <v>3.6</v>
      </c>
      <c r="L316" s="161"/>
      <c r="M316" s="161"/>
      <c r="N316" s="161"/>
      <c r="O316" s="161"/>
      <c r="P316" s="161"/>
      <c r="Q316" s="161"/>
      <c r="R316" s="164"/>
      <c r="T316" s="165"/>
      <c r="U316" s="161"/>
      <c r="V316" s="161"/>
      <c r="W316" s="161"/>
      <c r="X316" s="161"/>
      <c r="Y316" s="161"/>
      <c r="Z316" s="161"/>
      <c r="AA316" s="166"/>
      <c r="AT316" s="167" t="s">
        <v>150</v>
      </c>
      <c r="AU316" s="167" t="s">
        <v>91</v>
      </c>
      <c r="AV316" s="12" t="s">
        <v>91</v>
      </c>
      <c r="AW316" s="12" t="s">
        <v>39</v>
      </c>
      <c r="AX316" s="12" t="s">
        <v>82</v>
      </c>
      <c r="AY316" s="167" t="s">
        <v>142</v>
      </c>
    </row>
    <row r="317" spans="2:51" s="13" customFormat="1" ht="20.25" customHeight="1">
      <c r="B317" s="168"/>
      <c r="C317" s="169"/>
      <c r="D317" s="169"/>
      <c r="E317" s="170" t="s">
        <v>3</v>
      </c>
      <c r="F317" s="250" t="s">
        <v>151</v>
      </c>
      <c r="G317" s="251"/>
      <c r="H317" s="251"/>
      <c r="I317" s="251"/>
      <c r="J317" s="169"/>
      <c r="K317" s="171">
        <v>3.6</v>
      </c>
      <c r="L317" s="169"/>
      <c r="M317" s="169"/>
      <c r="N317" s="169"/>
      <c r="O317" s="169"/>
      <c r="P317" s="169"/>
      <c r="Q317" s="169"/>
      <c r="R317" s="172"/>
      <c r="T317" s="173"/>
      <c r="U317" s="169"/>
      <c r="V317" s="169"/>
      <c r="W317" s="169"/>
      <c r="X317" s="169"/>
      <c r="Y317" s="169"/>
      <c r="Z317" s="169"/>
      <c r="AA317" s="174"/>
      <c r="AT317" s="175" t="s">
        <v>150</v>
      </c>
      <c r="AU317" s="175" t="s">
        <v>91</v>
      </c>
      <c r="AV317" s="13" t="s">
        <v>147</v>
      </c>
      <c r="AW317" s="13" t="s">
        <v>39</v>
      </c>
      <c r="AX317" s="13" t="s">
        <v>20</v>
      </c>
      <c r="AY317" s="175" t="s">
        <v>142</v>
      </c>
    </row>
    <row r="318" spans="2:63" s="10" customFormat="1" ht="29.25" customHeight="1">
      <c r="B318" s="131"/>
      <c r="C318" s="132"/>
      <c r="D318" s="141" t="s">
        <v>126</v>
      </c>
      <c r="E318" s="141"/>
      <c r="F318" s="141"/>
      <c r="G318" s="141"/>
      <c r="H318" s="141"/>
      <c r="I318" s="141"/>
      <c r="J318" s="141"/>
      <c r="K318" s="141"/>
      <c r="L318" s="141"/>
      <c r="M318" s="141"/>
      <c r="N318" s="257">
        <f>BK318</f>
        <v>0</v>
      </c>
      <c r="O318" s="258"/>
      <c r="P318" s="258"/>
      <c r="Q318" s="258"/>
      <c r="R318" s="134"/>
      <c r="T318" s="135"/>
      <c r="U318" s="132"/>
      <c r="V318" s="132"/>
      <c r="W318" s="136">
        <f>W319</f>
        <v>36.788402</v>
      </c>
      <c r="X318" s="132"/>
      <c r="Y318" s="136">
        <f>Y319</f>
        <v>0</v>
      </c>
      <c r="Z318" s="132"/>
      <c r="AA318" s="137">
        <f>AA319</f>
        <v>0</v>
      </c>
      <c r="AR318" s="138" t="s">
        <v>20</v>
      </c>
      <c r="AT318" s="139" t="s">
        <v>81</v>
      </c>
      <c r="AU318" s="139" t="s">
        <v>20</v>
      </c>
      <c r="AY318" s="138" t="s">
        <v>142</v>
      </c>
      <c r="BK318" s="140">
        <f>BK319</f>
        <v>0</v>
      </c>
    </row>
    <row r="319" spans="2:65" s="1" customFormat="1" ht="28.5" customHeight="1">
      <c r="B319" s="142"/>
      <c r="C319" s="143" t="s">
        <v>481</v>
      </c>
      <c r="D319" s="143" t="s">
        <v>143</v>
      </c>
      <c r="E319" s="144" t="s">
        <v>482</v>
      </c>
      <c r="F319" s="243" t="s">
        <v>483</v>
      </c>
      <c r="G319" s="244"/>
      <c r="H319" s="244"/>
      <c r="I319" s="244"/>
      <c r="J319" s="145" t="s">
        <v>191</v>
      </c>
      <c r="K319" s="146">
        <v>92.666</v>
      </c>
      <c r="L319" s="245"/>
      <c r="M319" s="244"/>
      <c r="N319" s="245">
        <f>ROUND(L319*K319,2)</f>
        <v>0</v>
      </c>
      <c r="O319" s="244"/>
      <c r="P319" s="244"/>
      <c r="Q319" s="244"/>
      <c r="R319" s="147"/>
      <c r="T319" s="148" t="s">
        <v>3</v>
      </c>
      <c r="U319" s="41" t="s">
        <v>47</v>
      </c>
      <c r="V319" s="149">
        <v>0.397</v>
      </c>
      <c r="W319" s="149">
        <f>V319*K319</f>
        <v>36.788402</v>
      </c>
      <c r="X319" s="149">
        <v>0</v>
      </c>
      <c r="Y319" s="149">
        <f>X319*K319</f>
        <v>0</v>
      </c>
      <c r="Z319" s="149">
        <v>0</v>
      </c>
      <c r="AA319" s="150">
        <f>Z319*K319</f>
        <v>0</v>
      </c>
      <c r="AR319" s="18" t="s">
        <v>147</v>
      </c>
      <c r="AT319" s="18" t="s">
        <v>143</v>
      </c>
      <c r="AU319" s="18" t="s">
        <v>91</v>
      </c>
      <c r="AY319" s="18" t="s">
        <v>142</v>
      </c>
      <c r="BE319" s="151">
        <f>IF(U319="základní",N319,0)</f>
        <v>0</v>
      </c>
      <c r="BF319" s="151">
        <f>IF(U319="snížená",N319,0)</f>
        <v>0</v>
      </c>
      <c r="BG319" s="151">
        <f>IF(U319="zákl. přenesená",N319,0)</f>
        <v>0</v>
      </c>
      <c r="BH319" s="151">
        <f>IF(U319="sníž. přenesená",N319,0)</f>
        <v>0</v>
      </c>
      <c r="BI319" s="151">
        <f>IF(U319="nulová",N319,0)</f>
        <v>0</v>
      </c>
      <c r="BJ319" s="18" t="s">
        <v>20</v>
      </c>
      <c r="BK319" s="151">
        <f>ROUND(L319*K319,2)</f>
        <v>0</v>
      </c>
      <c r="BL319" s="18" t="s">
        <v>147</v>
      </c>
      <c r="BM319" s="18" t="s">
        <v>484</v>
      </c>
    </row>
    <row r="320" spans="2:63" s="10" customFormat="1" ht="36.75" customHeight="1">
      <c r="B320" s="131"/>
      <c r="C320" s="132"/>
      <c r="D320" s="133" t="s">
        <v>340</v>
      </c>
      <c r="E320" s="133"/>
      <c r="F320" s="133"/>
      <c r="G320" s="133"/>
      <c r="H320" s="133"/>
      <c r="I320" s="133"/>
      <c r="J320" s="133"/>
      <c r="K320" s="133"/>
      <c r="L320" s="133"/>
      <c r="M320" s="133"/>
      <c r="N320" s="265">
        <f>BK320</f>
        <v>0</v>
      </c>
      <c r="O320" s="266"/>
      <c r="P320" s="266"/>
      <c r="Q320" s="266"/>
      <c r="R320" s="134"/>
      <c r="T320" s="135"/>
      <c r="U320" s="132"/>
      <c r="V320" s="132"/>
      <c r="W320" s="136">
        <f>W321</f>
        <v>0.8959020000000001</v>
      </c>
      <c r="X320" s="132"/>
      <c r="Y320" s="136">
        <f>Y321</f>
        <v>0.005715</v>
      </c>
      <c r="Z320" s="132"/>
      <c r="AA320" s="137">
        <f>AA321</f>
        <v>0</v>
      </c>
      <c r="AR320" s="138" t="s">
        <v>91</v>
      </c>
      <c r="AT320" s="139" t="s">
        <v>81</v>
      </c>
      <c r="AU320" s="139" t="s">
        <v>82</v>
      </c>
      <c r="AY320" s="138" t="s">
        <v>142</v>
      </c>
      <c r="BK320" s="140">
        <f>BK321</f>
        <v>0</v>
      </c>
    </row>
    <row r="321" spans="2:63" s="10" customFormat="1" ht="19.5" customHeight="1">
      <c r="B321" s="131"/>
      <c r="C321" s="132"/>
      <c r="D321" s="141" t="s">
        <v>341</v>
      </c>
      <c r="E321" s="141"/>
      <c r="F321" s="141"/>
      <c r="G321" s="141"/>
      <c r="H321" s="141"/>
      <c r="I321" s="141"/>
      <c r="J321" s="141"/>
      <c r="K321" s="141"/>
      <c r="L321" s="141"/>
      <c r="M321" s="141"/>
      <c r="N321" s="257">
        <f>BK321</f>
        <v>0</v>
      </c>
      <c r="O321" s="258"/>
      <c r="P321" s="258"/>
      <c r="Q321" s="258"/>
      <c r="R321" s="134"/>
      <c r="T321" s="135"/>
      <c r="U321" s="132"/>
      <c r="V321" s="132"/>
      <c r="W321" s="136">
        <f>SUM(W322:W328)</f>
        <v>0.8959020000000001</v>
      </c>
      <c r="X321" s="132"/>
      <c r="Y321" s="136">
        <f>SUM(Y322:Y328)</f>
        <v>0.005715</v>
      </c>
      <c r="Z321" s="132"/>
      <c r="AA321" s="137">
        <f>SUM(AA322:AA328)</f>
        <v>0</v>
      </c>
      <c r="AR321" s="138" t="s">
        <v>91</v>
      </c>
      <c r="AT321" s="139" t="s">
        <v>81</v>
      </c>
      <c r="AU321" s="139" t="s">
        <v>20</v>
      </c>
      <c r="AY321" s="138" t="s">
        <v>142</v>
      </c>
      <c r="BK321" s="140">
        <f>SUM(BK322:BK328)</f>
        <v>0</v>
      </c>
    </row>
    <row r="322" spans="2:65" s="1" customFormat="1" ht="39.75" customHeight="1">
      <c r="B322" s="142"/>
      <c r="C322" s="143" t="s">
        <v>485</v>
      </c>
      <c r="D322" s="143" t="s">
        <v>143</v>
      </c>
      <c r="E322" s="144" t="s">
        <v>486</v>
      </c>
      <c r="F322" s="243" t="s">
        <v>487</v>
      </c>
      <c r="G322" s="244"/>
      <c r="H322" s="244"/>
      <c r="I322" s="244"/>
      <c r="J322" s="145" t="s">
        <v>146</v>
      </c>
      <c r="K322" s="146">
        <v>4.5</v>
      </c>
      <c r="L322" s="245"/>
      <c r="M322" s="244"/>
      <c r="N322" s="245">
        <f>ROUND(L322*K322,2)</f>
        <v>0</v>
      </c>
      <c r="O322" s="244"/>
      <c r="P322" s="244"/>
      <c r="Q322" s="244"/>
      <c r="R322" s="147"/>
      <c r="T322" s="148" t="s">
        <v>3</v>
      </c>
      <c r="U322" s="41" t="s">
        <v>47</v>
      </c>
      <c r="V322" s="149">
        <v>0.097</v>
      </c>
      <c r="W322" s="149">
        <f>V322*K322</f>
        <v>0.4365</v>
      </c>
      <c r="X322" s="149">
        <v>0.00071</v>
      </c>
      <c r="Y322" s="149">
        <f>X322*K322</f>
        <v>0.003195</v>
      </c>
      <c r="Z322" s="149">
        <v>0</v>
      </c>
      <c r="AA322" s="150">
        <f>Z322*K322</f>
        <v>0</v>
      </c>
      <c r="AR322" s="18" t="s">
        <v>230</v>
      </c>
      <c r="AT322" s="18" t="s">
        <v>143</v>
      </c>
      <c r="AU322" s="18" t="s">
        <v>91</v>
      </c>
      <c r="AY322" s="18" t="s">
        <v>142</v>
      </c>
      <c r="BE322" s="151">
        <f>IF(U322="základní",N322,0)</f>
        <v>0</v>
      </c>
      <c r="BF322" s="151">
        <f>IF(U322="snížená",N322,0)</f>
        <v>0</v>
      </c>
      <c r="BG322" s="151">
        <f>IF(U322="zákl. přenesená",N322,0)</f>
        <v>0</v>
      </c>
      <c r="BH322" s="151">
        <f>IF(U322="sníž. přenesená",N322,0)</f>
        <v>0</v>
      </c>
      <c r="BI322" s="151">
        <f>IF(U322="nulová",N322,0)</f>
        <v>0</v>
      </c>
      <c r="BJ322" s="18" t="s">
        <v>20</v>
      </c>
      <c r="BK322" s="151">
        <f>ROUND(L322*K322,2)</f>
        <v>0</v>
      </c>
      <c r="BL322" s="18" t="s">
        <v>230</v>
      </c>
      <c r="BM322" s="18" t="s">
        <v>488</v>
      </c>
    </row>
    <row r="323" spans="2:51" s="12" customFormat="1" ht="20.25" customHeight="1">
      <c r="B323" s="159"/>
      <c r="C323" s="161"/>
      <c r="D323" s="161"/>
      <c r="E323" s="162" t="s">
        <v>3</v>
      </c>
      <c r="F323" s="252" t="s">
        <v>489</v>
      </c>
      <c r="G323" s="249"/>
      <c r="H323" s="249"/>
      <c r="I323" s="249"/>
      <c r="J323" s="161"/>
      <c r="K323" s="163">
        <v>4.5</v>
      </c>
      <c r="L323" s="161"/>
      <c r="M323" s="161"/>
      <c r="N323" s="161"/>
      <c r="O323" s="161"/>
      <c r="P323" s="161"/>
      <c r="Q323" s="161"/>
      <c r="R323" s="164"/>
      <c r="T323" s="165"/>
      <c r="U323" s="161"/>
      <c r="V323" s="161"/>
      <c r="W323" s="161"/>
      <c r="X323" s="161"/>
      <c r="Y323" s="161"/>
      <c r="Z323" s="161"/>
      <c r="AA323" s="166"/>
      <c r="AT323" s="167" t="s">
        <v>150</v>
      </c>
      <c r="AU323" s="167" t="s">
        <v>91</v>
      </c>
      <c r="AV323" s="12" t="s">
        <v>91</v>
      </c>
      <c r="AW323" s="12" t="s">
        <v>39</v>
      </c>
      <c r="AX323" s="12" t="s">
        <v>82</v>
      </c>
      <c r="AY323" s="167" t="s">
        <v>142</v>
      </c>
    </row>
    <row r="324" spans="2:51" s="13" customFormat="1" ht="20.25" customHeight="1">
      <c r="B324" s="168"/>
      <c r="C324" s="169"/>
      <c r="D324" s="169"/>
      <c r="E324" s="170" t="s">
        <v>3</v>
      </c>
      <c r="F324" s="250" t="s">
        <v>151</v>
      </c>
      <c r="G324" s="251"/>
      <c r="H324" s="251"/>
      <c r="I324" s="251"/>
      <c r="J324" s="169"/>
      <c r="K324" s="171">
        <v>4.5</v>
      </c>
      <c r="L324" s="169"/>
      <c r="M324" s="169"/>
      <c r="N324" s="169"/>
      <c r="O324" s="169"/>
      <c r="P324" s="169"/>
      <c r="Q324" s="169"/>
      <c r="R324" s="172"/>
      <c r="T324" s="173"/>
      <c r="U324" s="169"/>
      <c r="V324" s="169"/>
      <c r="W324" s="169"/>
      <c r="X324" s="169"/>
      <c r="Y324" s="169"/>
      <c r="Z324" s="169"/>
      <c r="AA324" s="174"/>
      <c r="AT324" s="175" t="s">
        <v>150</v>
      </c>
      <c r="AU324" s="175" t="s">
        <v>91</v>
      </c>
      <c r="AV324" s="13" t="s">
        <v>147</v>
      </c>
      <c r="AW324" s="13" t="s">
        <v>39</v>
      </c>
      <c r="AX324" s="13" t="s">
        <v>20</v>
      </c>
      <c r="AY324" s="175" t="s">
        <v>142</v>
      </c>
    </row>
    <row r="325" spans="2:65" s="1" customFormat="1" ht="28.5" customHeight="1">
      <c r="B325" s="142"/>
      <c r="C325" s="143" t="s">
        <v>490</v>
      </c>
      <c r="D325" s="143" t="s">
        <v>143</v>
      </c>
      <c r="E325" s="144" t="s">
        <v>491</v>
      </c>
      <c r="F325" s="243" t="s">
        <v>492</v>
      </c>
      <c r="G325" s="244"/>
      <c r="H325" s="244"/>
      <c r="I325" s="244"/>
      <c r="J325" s="145" t="s">
        <v>160</v>
      </c>
      <c r="K325" s="146">
        <v>9</v>
      </c>
      <c r="L325" s="245"/>
      <c r="M325" s="244"/>
      <c r="N325" s="245">
        <f>ROUND(L325*K325,2)</f>
        <v>0</v>
      </c>
      <c r="O325" s="244"/>
      <c r="P325" s="244"/>
      <c r="Q325" s="244"/>
      <c r="R325" s="147"/>
      <c r="T325" s="148" t="s">
        <v>3</v>
      </c>
      <c r="U325" s="41" t="s">
        <v>47</v>
      </c>
      <c r="V325" s="149">
        <v>0.05</v>
      </c>
      <c r="W325" s="149">
        <f>V325*K325</f>
        <v>0.45</v>
      </c>
      <c r="X325" s="149">
        <v>0.00028</v>
      </c>
      <c r="Y325" s="149">
        <f>X325*K325</f>
        <v>0.0025199999999999997</v>
      </c>
      <c r="Z325" s="149">
        <v>0</v>
      </c>
      <c r="AA325" s="150">
        <f>Z325*K325</f>
        <v>0</v>
      </c>
      <c r="AR325" s="18" t="s">
        <v>230</v>
      </c>
      <c r="AT325" s="18" t="s">
        <v>143</v>
      </c>
      <c r="AU325" s="18" t="s">
        <v>91</v>
      </c>
      <c r="AY325" s="18" t="s">
        <v>142</v>
      </c>
      <c r="BE325" s="151">
        <f>IF(U325="základní",N325,0)</f>
        <v>0</v>
      </c>
      <c r="BF325" s="151">
        <f>IF(U325="snížená",N325,0)</f>
        <v>0</v>
      </c>
      <c r="BG325" s="151">
        <f>IF(U325="zákl. přenesená",N325,0)</f>
        <v>0</v>
      </c>
      <c r="BH325" s="151">
        <f>IF(U325="sníž. přenesená",N325,0)</f>
        <v>0</v>
      </c>
      <c r="BI325" s="151">
        <f>IF(U325="nulová",N325,0)</f>
        <v>0</v>
      </c>
      <c r="BJ325" s="18" t="s">
        <v>20</v>
      </c>
      <c r="BK325" s="151">
        <f>ROUND(L325*K325,2)</f>
        <v>0</v>
      </c>
      <c r="BL325" s="18" t="s">
        <v>230</v>
      </c>
      <c r="BM325" s="18" t="s">
        <v>493</v>
      </c>
    </row>
    <row r="326" spans="2:51" s="12" customFormat="1" ht="20.25" customHeight="1">
      <c r="B326" s="159"/>
      <c r="C326" s="161"/>
      <c r="D326" s="161"/>
      <c r="E326" s="162" t="s">
        <v>3</v>
      </c>
      <c r="F326" s="252" t="s">
        <v>194</v>
      </c>
      <c r="G326" s="249"/>
      <c r="H326" s="249"/>
      <c r="I326" s="249"/>
      <c r="J326" s="161"/>
      <c r="K326" s="163">
        <v>9</v>
      </c>
      <c r="L326" s="161"/>
      <c r="M326" s="161"/>
      <c r="N326" s="161"/>
      <c r="O326" s="161"/>
      <c r="P326" s="161"/>
      <c r="Q326" s="161"/>
      <c r="R326" s="164"/>
      <c r="T326" s="165"/>
      <c r="U326" s="161"/>
      <c r="V326" s="161"/>
      <c r="W326" s="161"/>
      <c r="X326" s="161"/>
      <c r="Y326" s="161"/>
      <c r="Z326" s="161"/>
      <c r="AA326" s="166"/>
      <c r="AT326" s="167" t="s">
        <v>150</v>
      </c>
      <c r="AU326" s="167" t="s">
        <v>91</v>
      </c>
      <c r="AV326" s="12" t="s">
        <v>91</v>
      </c>
      <c r="AW326" s="12" t="s">
        <v>39</v>
      </c>
      <c r="AX326" s="12" t="s">
        <v>82</v>
      </c>
      <c r="AY326" s="167" t="s">
        <v>142</v>
      </c>
    </row>
    <row r="327" spans="2:51" s="13" customFormat="1" ht="20.25" customHeight="1">
      <c r="B327" s="168"/>
      <c r="C327" s="169"/>
      <c r="D327" s="169"/>
      <c r="E327" s="170" t="s">
        <v>3</v>
      </c>
      <c r="F327" s="250" t="s">
        <v>151</v>
      </c>
      <c r="G327" s="251"/>
      <c r="H327" s="251"/>
      <c r="I327" s="251"/>
      <c r="J327" s="169"/>
      <c r="K327" s="171">
        <v>9</v>
      </c>
      <c r="L327" s="169"/>
      <c r="M327" s="169"/>
      <c r="N327" s="169"/>
      <c r="O327" s="169"/>
      <c r="P327" s="169"/>
      <c r="Q327" s="169"/>
      <c r="R327" s="172"/>
      <c r="T327" s="173"/>
      <c r="U327" s="169"/>
      <c r="V327" s="169"/>
      <c r="W327" s="169"/>
      <c r="X327" s="169"/>
      <c r="Y327" s="169"/>
      <c r="Z327" s="169"/>
      <c r="AA327" s="174"/>
      <c r="AT327" s="175" t="s">
        <v>150</v>
      </c>
      <c r="AU327" s="175" t="s">
        <v>91</v>
      </c>
      <c r="AV327" s="13" t="s">
        <v>147</v>
      </c>
      <c r="AW327" s="13" t="s">
        <v>39</v>
      </c>
      <c r="AX327" s="13" t="s">
        <v>20</v>
      </c>
      <c r="AY327" s="175" t="s">
        <v>142</v>
      </c>
    </row>
    <row r="328" spans="2:65" s="1" customFormat="1" ht="28.5" customHeight="1">
      <c r="B328" s="142"/>
      <c r="C328" s="143" t="s">
        <v>494</v>
      </c>
      <c r="D328" s="143" t="s">
        <v>143</v>
      </c>
      <c r="E328" s="144" t="s">
        <v>495</v>
      </c>
      <c r="F328" s="243" t="s">
        <v>496</v>
      </c>
      <c r="G328" s="244"/>
      <c r="H328" s="244"/>
      <c r="I328" s="244"/>
      <c r="J328" s="145" t="s">
        <v>191</v>
      </c>
      <c r="K328" s="146">
        <v>0.006</v>
      </c>
      <c r="L328" s="245"/>
      <c r="M328" s="244"/>
      <c r="N328" s="245">
        <f>ROUND(L328*K328,2)</f>
        <v>0</v>
      </c>
      <c r="O328" s="244"/>
      <c r="P328" s="244"/>
      <c r="Q328" s="244"/>
      <c r="R328" s="147"/>
      <c r="T328" s="148" t="s">
        <v>3</v>
      </c>
      <c r="U328" s="180" t="s">
        <v>47</v>
      </c>
      <c r="V328" s="181">
        <v>1.567</v>
      </c>
      <c r="W328" s="181">
        <f>V328*K328</f>
        <v>0.009402</v>
      </c>
      <c r="X328" s="181">
        <v>0</v>
      </c>
      <c r="Y328" s="181">
        <f>X328*K328</f>
        <v>0</v>
      </c>
      <c r="Z328" s="181">
        <v>0</v>
      </c>
      <c r="AA328" s="182">
        <f>Z328*K328</f>
        <v>0</v>
      </c>
      <c r="AR328" s="18" t="s">
        <v>230</v>
      </c>
      <c r="AT328" s="18" t="s">
        <v>143</v>
      </c>
      <c r="AU328" s="18" t="s">
        <v>91</v>
      </c>
      <c r="AY328" s="18" t="s">
        <v>142</v>
      </c>
      <c r="BE328" s="151">
        <f>IF(U328="základní",N328,0)</f>
        <v>0</v>
      </c>
      <c r="BF328" s="151">
        <f>IF(U328="snížená",N328,0)</f>
        <v>0</v>
      </c>
      <c r="BG328" s="151">
        <f>IF(U328="zákl. přenesená",N328,0)</f>
        <v>0</v>
      </c>
      <c r="BH328" s="151">
        <f>IF(U328="sníž. přenesená",N328,0)</f>
        <v>0</v>
      </c>
      <c r="BI328" s="151">
        <f>IF(U328="nulová",N328,0)</f>
        <v>0</v>
      </c>
      <c r="BJ328" s="18" t="s">
        <v>20</v>
      </c>
      <c r="BK328" s="151">
        <f>ROUND(L328*K328,2)</f>
        <v>0</v>
      </c>
      <c r="BL328" s="18" t="s">
        <v>230</v>
      </c>
      <c r="BM328" s="18" t="s">
        <v>497</v>
      </c>
    </row>
    <row r="329" spans="2:18" s="1" customFormat="1" ht="6.75" customHeight="1">
      <c r="B329" s="56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8"/>
    </row>
  </sheetData>
  <sheetProtection/>
  <mergeCells count="367">
    <mergeCell ref="S2:AC2"/>
    <mergeCell ref="N266:Q266"/>
    <mergeCell ref="N290:Q290"/>
    <mergeCell ref="N318:Q318"/>
    <mergeCell ref="N207:Q207"/>
    <mergeCell ref="N304:Q304"/>
    <mergeCell ref="N173:Q173"/>
    <mergeCell ref="N163:Q163"/>
    <mergeCell ref="F328:I328"/>
    <mergeCell ref="L328:M328"/>
    <mergeCell ref="N328:Q328"/>
    <mergeCell ref="N122:Q122"/>
    <mergeCell ref="N123:Q123"/>
    <mergeCell ref="N124:Q124"/>
    <mergeCell ref="N177:Q177"/>
    <mergeCell ref="N190:Q190"/>
    <mergeCell ref="N320:Q320"/>
    <mergeCell ref="N321:Q321"/>
    <mergeCell ref="N325:Q325"/>
    <mergeCell ref="F326:I326"/>
    <mergeCell ref="H1:K1"/>
    <mergeCell ref="F327:I327"/>
    <mergeCell ref="F323:I323"/>
    <mergeCell ref="F324:I324"/>
    <mergeCell ref="F325:I325"/>
    <mergeCell ref="L325:M325"/>
    <mergeCell ref="N319:Q319"/>
    <mergeCell ref="F322:I322"/>
    <mergeCell ref="L322:M322"/>
    <mergeCell ref="N322:Q322"/>
    <mergeCell ref="F316:I316"/>
    <mergeCell ref="F317:I317"/>
    <mergeCell ref="F319:I319"/>
    <mergeCell ref="L319:M319"/>
    <mergeCell ref="F314:I314"/>
    <mergeCell ref="L314:M314"/>
    <mergeCell ref="N314:Q314"/>
    <mergeCell ref="F315:I315"/>
    <mergeCell ref="F310:I310"/>
    <mergeCell ref="F311:I311"/>
    <mergeCell ref="F312:I312"/>
    <mergeCell ref="F313:I313"/>
    <mergeCell ref="F308:I308"/>
    <mergeCell ref="L308:M308"/>
    <mergeCell ref="N308:Q308"/>
    <mergeCell ref="F309:I309"/>
    <mergeCell ref="F307:I307"/>
    <mergeCell ref="L307:M307"/>
    <mergeCell ref="N307:Q307"/>
    <mergeCell ref="F300:I300"/>
    <mergeCell ref="F301:I301"/>
    <mergeCell ref="F302:I302"/>
    <mergeCell ref="F303:I303"/>
    <mergeCell ref="F304:I304"/>
    <mergeCell ref="N298:Q298"/>
    <mergeCell ref="F299:I299"/>
    <mergeCell ref="F305:I305"/>
    <mergeCell ref="F306:I306"/>
    <mergeCell ref="L304:M304"/>
    <mergeCell ref="F296:I296"/>
    <mergeCell ref="F297:I297"/>
    <mergeCell ref="F298:I298"/>
    <mergeCell ref="L298:M298"/>
    <mergeCell ref="F294:I294"/>
    <mergeCell ref="F295:I295"/>
    <mergeCell ref="L295:M295"/>
    <mergeCell ref="N295:Q295"/>
    <mergeCell ref="L291:M291"/>
    <mergeCell ref="N291:Q291"/>
    <mergeCell ref="F292:I292"/>
    <mergeCell ref="F293:I293"/>
    <mergeCell ref="F287:I287"/>
    <mergeCell ref="F288:I288"/>
    <mergeCell ref="F289:I289"/>
    <mergeCell ref="F291:I291"/>
    <mergeCell ref="N283:Q283"/>
    <mergeCell ref="F284:I284"/>
    <mergeCell ref="F285:I285"/>
    <mergeCell ref="F286:I286"/>
    <mergeCell ref="L286:M286"/>
    <mergeCell ref="N286:Q286"/>
    <mergeCell ref="F281:I281"/>
    <mergeCell ref="F282:I282"/>
    <mergeCell ref="F283:I283"/>
    <mergeCell ref="L283:M283"/>
    <mergeCell ref="F279:I279"/>
    <mergeCell ref="L279:M279"/>
    <mergeCell ref="N279:Q279"/>
    <mergeCell ref="F280:I280"/>
    <mergeCell ref="N275:Q275"/>
    <mergeCell ref="F276:I276"/>
    <mergeCell ref="F277:I277"/>
    <mergeCell ref="F278:I278"/>
    <mergeCell ref="F273:I273"/>
    <mergeCell ref="F274:I274"/>
    <mergeCell ref="F275:I275"/>
    <mergeCell ref="L275:M275"/>
    <mergeCell ref="F271:I271"/>
    <mergeCell ref="L271:M271"/>
    <mergeCell ref="N271:Q271"/>
    <mergeCell ref="F272:I272"/>
    <mergeCell ref="N267:Q267"/>
    <mergeCell ref="F268:I268"/>
    <mergeCell ref="F269:I269"/>
    <mergeCell ref="F270:I270"/>
    <mergeCell ref="F264:I264"/>
    <mergeCell ref="F265:I265"/>
    <mergeCell ref="F267:I267"/>
    <mergeCell ref="L267:M267"/>
    <mergeCell ref="F261:I261"/>
    <mergeCell ref="N259:Q259"/>
    <mergeCell ref="F262:I262"/>
    <mergeCell ref="F263:I263"/>
    <mergeCell ref="L263:M263"/>
    <mergeCell ref="N263:Q263"/>
    <mergeCell ref="F258:I258"/>
    <mergeCell ref="F260:I260"/>
    <mergeCell ref="L260:M260"/>
    <mergeCell ref="N260:Q260"/>
    <mergeCell ref="F256:I256"/>
    <mergeCell ref="L256:M256"/>
    <mergeCell ref="N256:Q256"/>
    <mergeCell ref="F257:I257"/>
    <mergeCell ref="N252:Q252"/>
    <mergeCell ref="F253:I253"/>
    <mergeCell ref="F254:I254"/>
    <mergeCell ref="F255:I255"/>
    <mergeCell ref="F250:I250"/>
    <mergeCell ref="F251:I251"/>
    <mergeCell ref="F252:I252"/>
    <mergeCell ref="L252:M252"/>
    <mergeCell ref="F248:I248"/>
    <mergeCell ref="L248:M248"/>
    <mergeCell ref="N248:Q248"/>
    <mergeCell ref="F249:I249"/>
    <mergeCell ref="N244:Q244"/>
    <mergeCell ref="F245:I245"/>
    <mergeCell ref="F246:I246"/>
    <mergeCell ref="F247:I247"/>
    <mergeCell ref="F242:I242"/>
    <mergeCell ref="F243:I243"/>
    <mergeCell ref="F244:I244"/>
    <mergeCell ref="L244:M244"/>
    <mergeCell ref="F240:I240"/>
    <mergeCell ref="L240:M240"/>
    <mergeCell ref="N240:Q240"/>
    <mergeCell ref="F241:I241"/>
    <mergeCell ref="N236:Q236"/>
    <mergeCell ref="F237:I237"/>
    <mergeCell ref="F238:I238"/>
    <mergeCell ref="F239:I239"/>
    <mergeCell ref="F234:I234"/>
    <mergeCell ref="F235:I235"/>
    <mergeCell ref="F236:I236"/>
    <mergeCell ref="L236:M236"/>
    <mergeCell ref="F232:I232"/>
    <mergeCell ref="L232:M232"/>
    <mergeCell ref="N232:Q232"/>
    <mergeCell ref="F233:I233"/>
    <mergeCell ref="N228:Q228"/>
    <mergeCell ref="F229:I229"/>
    <mergeCell ref="F230:I230"/>
    <mergeCell ref="F231:I231"/>
    <mergeCell ref="F226:I226"/>
    <mergeCell ref="F227:I227"/>
    <mergeCell ref="F228:I228"/>
    <mergeCell ref="L228:M228"/>
    <mergeCell ref="F224:I224"/>
    <mergeCell ref="L224:M224"/>
    <mergeCell ref="N224:Q224"/>
    <mergeCell ref="F225:I225"/>
    <mergeCell ref="N220:Q220"/>
    <mergeCell ref="F221:I221"/>
    <mergeCell ref="F222:I222"/>
    <mergeCell ref="F223:I223"/>
    <mergeCell ref="F218:I218"/>
    <mergeCell ref="F219:I219"/>
    <mergeCell ref="F220:I220"/>
    <mergeCell ref="L220:M220"/>
    <mergeCell ref="F216:I216"/>
    <mergeCell ref="L216:M216"/>
    <mergeCell ref="N216:Q216"/>
    <mergeCell ref="F217:I217"/>
    <mergeCell ref="N212:Q212"/>
    <mergeCell ref="F213:I213"/>
    <mergeCell ref="F214:I214"/>
    <mergeCell ref="F215:I215"/>
    <mergeCell ref="F210:I210"/>
    <mergeCell ref="F211:I211"/>
    <mergeCell ref="F212:I212"/>
    <mergeCell ref="L212:M212"/>
    <mergeCell ref="F208:I208"/>
    <mergeCell ref="L208:M208"/>
    <mergeCell ref="N208:Q208"/>
    <mergeCell ref="F209:I209"/>
    <mergeCell ref="F203:I203"/>
    <mergeCell ref="F204:I204"/>
    <mergeCell ref="F205:I205"/>
    <mergeCell ref="F206:I206"/>
    <mergeCell ref="F199:I199"/>
    <mergeCell ref="F200:I200"/>
    <mergeCell ref="F201:I201"/>
    <mergeCell ref="F202:I202"/>
    <mergeCell ref="F195:I195"/>
    <mergeCell ref="F196:I196"/>
    <mergeCell ref="F197:I197"/>
    <mergeCell ref="F198:I198"/>
    <mergeCell ref="N191:Q191"/>
    <mergeCell ref="F192:I192"/>
    <mergeCell ref="F193:I193"/>
    <mergeCell ref="F194:I194"/>
    <mergeCell ref="F188:I188"/>
    <mergeCell ref="F189:I189"/>
    <mergeCell ref="F191:I191"/>
    <mergeCell ref="L191:M191"/>
    <mergeCell ref="F186:I186"/>
    <mergeCell ref="L186:M186"/>
    <mergeCell ref="N186:Q186"/>
    <mergeCell ref="F187:I187"/>
    <mergeCell ref="N182:Q182"/>
    <mergeCell ref="F183:I183"/>
    <mergeCell ref="F184:I184"/>
    <mergeCell ref="F185:I185"/>
    <mergeCell ref="F180:I180"/>
    <mergeCell ref="F181:I181"/>
    <mergeCell ref="F182:I182"/>
    <mergeCell ref="L182:M182"/>
    <mergeCell ref="F178:I178"/>
    <mergeCell ref="L178:M178"/>
    <mergeCell ref="N178:Q178"/>
    <mergeCell ref="F179:I179"/>
    <mergeCell ref="L173:M173"/>
    <mergeCell ref="F174:I174"/>
    <mergeCell ref="F175:I175"/>
    <mergeCell ref="F176:I176"/>
    <mergeCell ref="F170:I170"/>
    <mergeCell ref="F171:I171"/>
    <mergeCell ref="F172:I172"/>
    <mergeCell ref="F173:I173"/>
    <mergeCell ref="F167:I167"/>
    <mergeCell ref="F168:I168"/>
    <mergeCell ref="L168:M168"/>
    <mergeCell ref="F169:I169"/>
    <mergeCell ref="N168:Q168"/>
    <mergeCell ref="F159:I159"/>
    <mergeCell ref="F160:I160"/>
    <mergeCell ref="F161:I161"/>
    <mergeCell ref="F162:I162"/>
    <mergeCell ref="F163:I163"/>
    <mergeCell ref="L163:M163"/>
    <mergeCell ref="F164:I164"/>
    <mergeCell ref="F165:I165"/>
    <mergeCell ref="F166:I166"/>
    <mergeCell ref="F157:I157"/>
    <mergeCell ref="F158:I158"/>
    <mergeCell ref="L158:M158"/>
    <mergeCell ref="N158:Q158"/>
    <mergeCell ref="F155:I155"/>
    <mergeCell ref="L155:M155"/>
    <mergeCell ref="N155:Q155"/>
    <mergeCell ref="F156:I156"/>
    <mergeCell ref="F151:I151"/>
    <mergeCell ref="F152:I152"/>
    <mergeCell ref="F153:I153"/>
    <mergeCell ref="F154:I154"/>
    <mergeCell ref="F149:I149"/>
    <mergeCell ref="L149:M149"/>
    <mergeCell ref="N149:Q149"/>
    <mergeCell ref="F150:I150"/>
    <mergeCell ref="L146:M146"/>
    <mergeCell ref="N146:Q146"/>
    <mergeCell ref="F147:I147"/>
    <mergeCell ref="F148:I148"/>
    <mergeCell ref="F143:I143"/>
    <mergeCell ref="F144:I144"/>
    <mergeCell ref="F145:I145"/>
    <mergeCell ref="F146:I146"/>
    <mergeCell ref="L140:M140"/>
    <mergeCell ref="N140:Q140"/>
    <mergeCell ref="F141:I141"/>
    <mergeCell ref="F142:I142"/>
    <mergeCell ref="F137:I137"/>
    <mergeCell ref="F138:I138"/>
    <mergeCell ref="F139:I139"/>
    <mergeCell ref="F140:I140"/>
    <mergeCell ref="F135:I135"/>
    <mergeCell ref="F136:I136"/>
    <mergeCell ref="L136:M136"/>
    <mergeCell ref="N136:Q136"/>
    <mergeCell ref="L132:M132"/>
    <mergeCell ref="N132:Q132"/>
    <mergeCell ref="F133:I133"/>
    <mergeCell ref="F134:I134"/>
    <mergeCell ref="F129:I129"/>
    <mergeCell ref="F130:I130"/>
    <mergeCell ref="F131:I131"/>
    <mergeCell ref="F132:I132"/>
    <mergeCell ref="F127:I127"/>
    <mergeCell ref="F128:I128"/>
    <mergeCell ref="L128:M128"/>
    <mergeCell ref="N128:Q128"/>
    <mergeCell ref="F125:I125"/>
    <mergeCell ref="L125:M125"/>
    <mergeCell ref="N125:Q125"/>
    <mergeCell ref="F126:I126"/>
    <mergeCell ref="M116:P116"/>
    <mergeCell ref="M118:Q118"/>
    <mergeCell ref="M119:Q119"/>
    <mergeCell ref="F121:I121"/>
    <mergeCell ref="L121:M121"/>
    <mergeCell ref="N121:Q121"/>
    <mergeCell ref="C110:Q110"/>
    <mergeCell ref="F112:P112"/>
    <mergeCell ref="F113:P113"/>
    <mergeCell ref="F114:P114"/>
    <mergeCell ref="N99:Q99"/>
    <mergeCell ref="N100:Q100"/>
    <mergeCell ref="N102:Q102"/>
    <mergeCell ref="L104:Q104"/>
    <mergeCell ref="N95:Q95"/>
    <mergeCell ref="N96:Q96"/>
    <mergeCell ref="N97:Q97"/>
    <mergeCell ref="N98:Q98"/>
    <mergeCell ref="N91:Q91"/>
    <mergeCell ref="N92:Q92"/>
    <mergeCell ref="N93:Q93"/>
    <mergeCell ref="N94:Q94"/>
    <mergeCell ref="C87:G87"/>
    <mergeCell ref="N87:Q87"/>
    <mergeCell ref="N89:Q89"/>
    <mergeCell ref="N90:Q90"/>
    <mergeCell ref="F80:P80"/>
    <mergeCell ref="M82:P82"/>
    <mergeCell ref="M84:Q84"/>
    <mergeCell ref="M85:Q85"/>
    <mergeCell ref="L39:P39"/>
    <mergeCell ref="C76:Q76"/>
    <mergeCell ref="F78:P78"/>
    <mergeCell ref="F79:P79"/>
    <mergeCell ref="H36:J36"/>
    <mergeCell ref="M36:P36"/>
    <mergeCell ref="H37:J37"/>
    <mergeCell ref="M37:P37"/>
    <mergeCell ref="H34:J34"/>
    <mergeCell ref="M34:P34"/>
    <mergeCell ref="H35:J35"/>
    <mergeCell ref="M35:P35"/>
    <mergeCell ref="M29:P29"/>
    <mergeCell ref="M31:P31"/>
    <mergeCell ref="H33:J33"/>
    <mergeCell ref="M33:P33"/>
    <mergeCell ref="O21:P21"/>
    <mergeCell ref="O22:P22"/>
    <mergeCell ref="E25:L25"/>
    <mergeCell ref="M28:P28"/>
    <mergeCell ref="O15:P15"/>
    <mergeCell ref="O16:P16"/>
    <mergeCell ref="O18:P18"/>
    <mergeCell ref="O19:P19"/>
    <mergeCell ref="F8:P8"/>
    <mergeCell ref="O10:P10"/>
    <mergeCell ref="O12:P12"/>
    <mergeCell ref="O13:P13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3"/>
  <sheetViews>
    <sheetView showGridLines="0" tabSelected="1" zoomScalePageLayoutView="0" workbookViewId="0" topLeftCell="A1">
      <pane ySplit="1" topLeftCell="BM85" activePane="bottomLeft" state="frozen"/>
      <selection pane="topLeft" activeCell="A1" sqref="A1"/>
      <selection pane="bottomLeft" activeCell="L114" sqref="L114:M122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96"/>
      <c r="B1" s="193"/>
      <c r="C1" s="193"/>
      <c r="D1" s="194" t="s">
        <v>1</v>
      </c>
      <c r="E1" s="193"/>
      <c r="F1" s="195" t="s">
        <v>529</v>
      </c>
      <c r="G1" s="195"/>
      <c r="H1" s="259" t="s">
        <v>530</v>
      </c>
      <c r="I1" s="259"/>
      <c r="J1" s="259"/>
      <c r="K1" s="259"/>
      <c r="L1" s="195" t="s">
        <v>531</v>
      </c>
      <c r="M1" s="193"/>
      <c r="N1" s="193"/>
      <c r="O1" s="194" t="s">
        <v>106</v>
      </c>
      <c r="P1" s="193"/>
      <c r="Q1" s="193"/>
      <c r="R1" s="193"/>
      <c r="S1" s="195" t="s">
        <v>532</v>
      </c>
      <c r="T1" s="195"/>
      <c r="U1" s="196"/>
      <c r="V1" s="19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200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18" t="s">
        <v>98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91</v>
      </c>
    </row>
    <row r="4" spans="2:46" ht="36.75" customHeight="1">
      <c r="B4" s="22"/>
      <c r="C4" s="217" t="s">
        <v>107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29" t="s">
        <v>15</v>
      </c>
      <c r="E6" s="23"/>
      <c r="F6" s="206" t="str">
        <f>'Rekapitulace stavby'!K6</f>
        <v>Šumperk, ul. Třebízského - MŠ, komunikace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3"/>
      <c r="R6" s="24"/>
    </row>
    <row r="7" spans="2:18" s="1" customFormat="1" ht="32.25" customHeight="1">
      <c r="B7" s="32"/>
      <c r="C7" s="33"/>
      <c r="D7" s="28" t="s">
        <v>108</v>
      </c>
      <c r="E7" s="33"/>
      <c r="F7" s="220" t="s">
        <v>498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3"/>
      <c r="R7" s="34"/>
    </row>
    <row r="8" spans="2:18" s="1" customFormat="1" ht="14.25" customHeight="1">
      <c r="B8" s="32"/>
      <c r="C8" s="33"/>
      <c r="D8" s="29" t="s">
        <v>18</v>
      </c>
      <c r="E8" s="33"/>
      <c r="F8" s="27" t="s">
        <v>3</v>
      </c>
      <c r="G8" s="33"/>
      <c r="H8" s="33"/>
      <c r="I8" s="33"/>
      <c r="J8" s="33"/>
      <c r="K8" s="33"/>
      <c r="L8" s="33"/>
      <c r="M8" s="29" t="s">
        <v>19</v>
      </c>
      <c r="N8" s="33"/>
      <c r="O8" s="27" t="s">
        <v>3</v>
      </c>
      <c r="P8" s="33"/>
      <c r="Q8" s="33"/>
      <c r="R8" s="34"/>
    </row>
    <row r="9" spans="2:18" s="1" customFormat="1" ht="14.2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7" t="str">
        <f>'Rekapitulace stavby'!AN8</f>
        <v>18.8.2016</v>
      </c>
      <c r="P9" s="228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9" t="s">
        <v>27</v>
      </c>
      <c r="E11" s="33"/>
      <c r="F11" s="33"/>
      <c r="G11" s="33"/>
      <c r="H11" s="33"/>
      <c r="I11" s="33"/>
      <c r="J11" s="33"/>
      <c r="K11" s="33"/>
      <c r="L11" s="33"/>
      <c r="M11" s="29" t="s">
        <v>28</v>
      </c>
      <c r="N11" s="33"/>
      <c r="O11" s="219" t="s">
        <v>29</v>
      </c>
      <c r="P11" s="228"/>
      <c r="Q11" s="33"/>
      <c r="R11" s="34"/>
    </row>
    <row r="12" spans="2:18" s="1" customFormat="1" ht="18" customHeight="1">
      <c r="B12" s="32"/>
      <c r="C12" s="33"/>
      <c r="D12" s="33"/>
      <c r="E12" s="27" t="s">
        <v>30</v>
      </c>
      <c r="F12" s="33"/>
      <c r="G12" s="33"/>
      <c r="H12" s="33"/>
      <c r="I12" s="33"/>
      <c r="J12" s="33"/>
      <c r="K12" s="33"/>
      <c r="L12" s="33"/>
      <c r="M12" s="29" t="s">
        <v>31</v>
      </c>
      <c r="N12" s="33"/>
      <c r="O12" s="219" t="s">
        <v>32</v>
      </c>
      <c r="P12" s="228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9" t="s">
        <v>33</v>
      </c>
      <c r="E14" s="33"/>
      <c r="F14" s="33"/>
      <c r="G14" s="33"/>
      <c r="H14" s="33"/>
      <c r="I14" s="33"/>
      <c r="J14" s="33"/>
      <c r="K14" s="33"/>
      <c r="L14" s="33"/>
      <c r="M14" s="29" t="s">
        <v>28</v>
      </c>
      <c r="N14" s="33"/>
      <c r="O14" s="219">
        <f>IF('Rekapitulace stavby'!AN13="","",'Rekapitulace stavby'!AN13)</f>
      </c>
      <c r="P14" s="228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> </v>
      </c>
      <c r="F15" s="33"/>
      <c r="G15" s="33"/>
      <c r="H15" s="33"/>
      <c r="I15" s="33"/>
      <c r="J15" s="33"/>
      <c r="K15" s="33"/>
      <c r="L15" s="33"/>
      <c r="M15" s="29" t="s">
        <v>31</v>
      </c>
      <c r="N15" s="33"/>
      <c r="O15" s="219">
        <f>IF('Rekapitulace stavby'!AN14="","",'Rekapitulace stavby'!AN14)</f>
      </c>
      <c r="P15" s="228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9" t="s">
        <v>35</v>
      </c>
      <c r="E17" s="33"/>
      <c r="F17" s="33"/>
      <c r="G17" s="33"/>
      <c r="H17" s="33"/>
      <c r="I17" s="33"/>
      <c r="J17" s="33"/>
      <c r="K17" s="33"/>
      <c r="L17" s="33"/>
      <c r="M17" s="29" t="s">
        <v>28</v>
      </c>
      <c r="N17" s="33"/>
      <c r="O17" s="219" t="s">
        <v>36</v>
      </c>
      <c r="P17" s="228"/>
      <c r="Q17" s="33"/>
      <c r="R17" s="34"/>
    </row>
    <row r="18" spans="2:18" s="1" customFormat="1" ht="18" customHeight="1">
      <c r="B18" s="32"/>
      <c r="C18" s="33"/>
      <c r="D18" s="33"/>
      <c r="E18" s="27" t="s">
        <v>37</v>
      </c>
      <c r="F18" s="33"/>
      <c r="G18" s="33"/>
      <c r="H18" s="33"/>
      <c r="I18" s="33"/>
      <c r="J18" s="33"/>
      <c r="K18" s="33"/>
      <c r="L18" s="33"/>
      <c r="M18" s="29" t="s">
        <v>31</v>
      </c>
      <c r="N18" s="33"/>
      <c r="O18" s="219" t="s">
        <v>38</v>
      </c>
      <c r="P18" s="228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9" t="s">
        <v>40</v>
      </c>
      <c r="E20" s="33"/>
      <c r="F20" s="33"/>
      <c r="G20" s="33"/>
      <c r="H20" s="33"/>
      <c r="I20" s="33"/>
      <c r="J20" s="33"/>
      <c r="K20" s="33"/>
      <c r="L20" s="33"/>
      <c r="M20" s="29" t="s">
        <v>28</v>
      </c>
      <c r="N20" s="33"/>
      <c r="O20" s="219" t="s">
        <v>3</v>
      </c>
      <c r="P20" s="228"/>
      <c r="Q20" s="33"/>
      <c r="R20" s="34"/>
    </row>
    <row r="21" spans="2:18" s="1" customFormat="1" ht="18" customHeight="1">
      <c r="B21" s="32"/>
      <c r="C21" s="33"/>
      <c r="D21" s="33"/>
      <c r="E21" s="27" t="s">
        <v>41</v>
      </c>
      <c r="F21" s="33"/>
      <c r="G21" s="33"/>
      <c r="H21" s="33"/>
      <c r="I21" s="33"/>
      <c r="J21" s="33"/>
      <c r="K21" s="33"/>
      <c r="L21" s="33"/>
      <c r="M21" s="29" t="s">
        <v>31</v>
      </c>
      <c r="N21" s="33"/>
      <c r="O21" s="219" t="s">
        <v>3</v>
      </c>
      <c r="P21" s="228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9" t="s">
        <v>42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0.25" customHeight="1">
      <c r="B24" s="32"/>
      <c r="C24" s="33"/>
      <c r="D24" s="33"/>
      <c r="E24" s="221" t="s">
        <v>3</v>
      </c>
      <c r="F24" s="228"/>
      <c r="G24" s="228"/>
      <c r="H24" s="228"/>
      <c r="I24" s="228"/>
      <c r="J24" s="228"/>
      <c r="K24" s="228"/>
      <c r="L24" s="228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07" t="s">
        <v>112</v>
      </c>
      <c r="E27" s="33"/>
      <c r="F27" s="33"/>
      <c r="G27" s="33"/>
      <c r="H27" s="33"/>
      <c r="I27" s="33"/>
      <c r="J27" s="33"/>
      <c r="K27" s="33"/>
      <c r="L27" s="33"/>
      <c r="M27" s="222">
        <f>N88</f>
        <v>0</v>
      </c>
      <c r="N27" s="228"/>
      <c r="O27" s="228"/>
      <c r="P27" s="228"/>
      <c r="Q27" s="33"/>
      <c r="R27" s="34"/>
    </row>
    <row r="28" spans="2:18" s="1" customFormat="1" ht="14.25" customHeight="1">
      <c r="B28" s="32"/>
      <c r="C28" s="33"/>
      <c r="D28" s="31" t="s">
        <v>97</v>
      </c>
      <c r="E28" s="33"/>
      <c r="F28" s="33"/>
      <c r="G28" s="33"/>
      <c r="H28" s="33"/>
      <c r="I28" s="33"/>
      <c r="J28" s="33"/>
      <c r="K28" s="33"/>
      <c r="L28" s="33"/>
      <c r="M28" s="222">
        <f>N92</f>
        <v>0</v>
      </c>
      <c r="N28" s="228"/>
      <c r="O28" s="228"/>
      <c r="P28" s="228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08" t="s">
        <v>45</v>
      </c>
      <c r="E30" s="33"/>
      <c r="F30" s="33"/>
      <c r="G30" s="33"/>
      <c r="H30" s="33"/>
      <c r="I30" s="33"/>
      <c r="J30" s="33"/>
      <c r="K30" s="33"/>
      <c r="L30" s="33"/>
      <c r="M30" s="160">
        <f>ROUND(M27+M28,2)</f>
        <v>0</v>
      </c>
      <c r="N30" s="228"/>
      <c r="O30" s="228"/>
      <c r="P30" s="228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46</v>
      </c>
      <c r="E32" s="39" t="s">
        <v>47</v>
      </c>
      <c r="F32" s="40">
        <v>0.21</v>
      </c>
      <c r="G32" s="109" t="s">
        <v>48</v>
      </c>
      <c r="H32" s="126">
        <f>ROUND((SUM(BE92:BE93)+SUM(BE111:BE122)),2)</f>
        <v>0</v>
      </c>
      <c r="I32" s="228"/>
      <c r="J32" s="228"/>
      <c r="K32" s="33"/>
      <c r="L32" s="33"/>
      <c r="M32" s="126">
        <f>ROUND(ROUND((SUM(BE92:BE93)+SUM(BE111:BE122)),2)*F32,2)</f>
        <v>0</v>
      </c>
      <c r="N32" s="228"/>
      <c r="O32" s="228"/>
      <c r="P32" s="228"/>
      <c r="Q32" s="33"/>
      <c r="R32" s="34"/>
    </row>
    <row r="33" spans="2:18" s="1" customFormat="1" ht="14.25" customHeight="1">
      <c r="B33" s="32"/>
      <c r="C33" s="33"/>
      <c r="D33" s="33"/>
      <c r="E33" s="39" t="s">
        <v>49</v>
      </c>
      <c r="F33" s="40">
        <v>0.15</v>
      </c>
      <c r="G33" s="109" t="s">
        <v>48</v>
      </c>
      <c r="H33" s="126">
        <f>ROUND((SUM(BF92:BF93)+SUM(BF111:BF122)),2)</f>
        <v>0</v>
      </c>
      <c r="I33" s="228"/>
      <c r="J33" s="228"/>
      <c r="K33" s="33"/>
      <c r="L33" s="33"/>
      <c r="M33" s="126">
        <f>ROUND(ROUND((SUM(BF92:BF93)+SUM(BF111:BF122)),2)*F33,2)</f>
        <v>0</v>
      </c>
      <c r="N33" s="228"/>
      <c r="O33" s="228"/>
      <c r="P33" s="228"/>
      <c r="Q33" s="33"/>
      <c r="R33" s="34"/>
    </row>
    <row r="34" spans="2:18" s="1" customFormat="1" ht="14.25" customHeight="1" hidden="1">
      <c r="B34" s="32"/>
      <c r="C34" s="33"/>
      <c r="D34" s="33"/>
      <c r="E34" s="39" t="s">
        <v>50</v>
      </c>
      <c r="F34" s="40">
        <v>0.21</v>
      </c>
      <c r="G34" s="109" t="s">
        <v>48</v>
      </c>
      <c r="H34" s="126">
        <f>ROUND((SUM(BG92:BG93)+SUM(BG111:BG122)),2)</f>
        <v>0</v>
      </c>
      <c r="I34" s="228"/>
      <c r="J34" s="228"/>
      <c r="K34" s="33"/>
      <c r="L34" s="33"/>
      <c r="M34" s="126">
        <v>0</v>
      </c>
      <c r="N34" s="228"/>
      <c r="O34" s="228"/>
      <c r="P34" s="22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51</v>
      </c>
      <c r="F35" s="40">
        <v>0.15</v>
      </c>
      <c r="G35" s="109" t="s">
        <v>48</v>
      </c>
      <c r="H35" s="126">
        <f>ROUND((SUM(BH92:BH93)+SUM(BH111:BH122)),2)</f>
        <v>0</v>
      </c>
      <c r="I35" s="228"/>
      <c r="J35" s="228"/>
      <c r="K35" s="33"/>
      <c r="L35" s="33"/>
      <c r="M35" s="126">
        <v>0</v>
      </c>
      <c r="N35" s="228"/>
      <c r="O35" s="228"/>
      <c r="P35" s="228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52</v>
      </c>
      <c r="F36" s="40">
        <v>0</v>
      </c>
      <c r="G36" s="109" t="s">
        <v>48</v>
      </c>
      <c r="H36" s="126">
        <f>ROUND((SUM(BI92:BI93)+SUM(BI111:BI122)),2)</f>
        <v>0</v>
      </c>
      <c r="I36" s="228"/>
      <c r="J36" s="228"/>
      <c r="K36" s="33"/>
      <c r="L36" s="33"/>
      <c r="M36" s="126">
        <v>0</v>
      </c>
      <c r="N36" s="228"/>
      <c r="O36" s="228"/>
      <c r="P36" s="228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53</v>
      </c>
      <c r="E38" s="45"/>
      <c r="F38" s="45"/>
      <c r="G38" s="110" t="s">
        <v>54</v>
      </c>
      <c r="H38" s="46" t="s">
        <v>55</v>
      </c>
      <c r="I38" s="45"/>
      <c r="J38" s="45"/>
      <c r="K38" s="45"/>
      <c r="L38" s="235">
        <f>SUM(M30:M36)</f>
        <v>0</v>
      </c>
      <c r="M38" s="231"/>
      <c r="N38" s="231"/>
      <c r="O38" s="231"/>
      <c r="P38" s="233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2"/>
      <c r="C50" s="33"/>
      <c r="D50" s="47" t="s">
        <v>56</v>
      </c>
      <c r="E50" s="48"/>
      <c r="F50" s="48"/>
      <c r="G50" s="48"/>
      <c r="H50" s="49"/>
      <c r="I50" s="33"/>
      <c r="J50" s="47" t="s">
        <v>57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3"/>
      <c r="D51" s="50"/>
      <c r="E51" s="23"/>
      <c r="F51" s="23"/>
      <c r="G51" s="23"/>
      <c r="H51" s="51"/>
      <c r="I51" s="23"/>
      <c r="J51" s="50"/>
      <c r="K51" s="23"/>
      <c r="L51" s="23"/>
      <c r="M51" s="23"/>
      <c r="N51" s="23"/>
      <c r="O51" s="23"/>
      <c r="P51" s="51"/>
      <c r="Q51" s="23"/>
      <c r="R51" s="24"/>
    </row>
    <row r="52" spans="2:18" ht="13.5">
      <c r="B52" s="22"/>
      <c r="C52" s="23"/>
      <c r="D52" s="50"/>
      <c r="E52" s="23" t="str">
        <f>'[1]Rekapitulace stavby'!F60</f>
        <v>Cekr CZ s.r.o.</v>
      </c>
      <c r="F52" s="23"/>
      <c r="G52" s="23"/>
      <c r="H52" s="51"/>
      <c r="I52" s="23"/>
      <c r="J52" s="50"/>
      <c r="K52" s="23" t="s">
        <v>538</v>
      </c>
      <c r="L52" s="23"/>
      <c r="M52" s="23"/>
      <c r="N52" s="23"/>
      <c r="O52" s="23"/>
      <c r="P52" s="51"/>
      <c r="Q52" s="23"/>
      <c r="R52" s="24"/>
    </row>
    <row r="53" spans="2:18" ht="13.5">
      <c r="B53" s="22"/>
      <c r="C53" s="23"/>
      <c r="D53" s="50"/>
      <c r="E53" s="23" t="str">
        <f>'[1]Rekapitulace stavby'!F61</f>
        <v>Mazalova 57/2</v>
      </c>
      <c r="F53" s="23"/>
      <c r="G53" s="23"/>
      <c r="H53" s="51"/>
      <c r="I53" s="23"/>
      <c r="J53" s="50"/>
      <c r="K53" s="23" t="s">
        <v>539</v>
      </c>
      <c r="L53" s="23"/>
      <c r="M53" s="23"/>
      <c r="N53" s="23"/>
      <c r="O53" s="23"/>
      <c r="P53" s="51"/>
      <c r="Q53" s="23"/>
      <c r="R53" s="24"/>
    </row>
    <row r="54" spans="2:18" ht="13.5">
      <c r="B54" s="22"/>
      <c r="C54" s="23"/>
      <c r="D54" s="50"/>
      <c r="E54" s="23" t="str">
        <f>'[1]Rekapitulace stavby'!F62</f>
        <v>787 01  ŠUMPERK</v>
      </c>
      <c r="F54" s="23"/>
      <c r="G54" s="23"/>
      <c r="H54" s="51"/>
      <c r="I54" s="23"/>
      <c r="J54" s="50"/>
      <c r="K54" s="23" t="s">
        <v>535</v>
      </c>
      <c r="L54" s="23"/>
      <c r="M54" s="23"/>
      <c r="N54" s="23"/>
      <c r="O54" s="23"/>
      <c r="P54" s="51"/>
      <c r="Q54" s="23"/>
      <c r="R54" s="24"/>
    </row>
    <row r="55" spans="2:18" ht="13.5">
      <c r="B55" s="22"/>
      <c r="C55" s="23"/>
      <c r="D55" s="50"/>
      <c r="E55" s="23" t="str">
        <f>'[1]Rekapitulace stavby'!F63</f>
        <v>IČO: 278 21 251</v>
      </c>
      <c r="F55" s="23"/>
      <c r="G55" s="23"/>
      <c r="H55" s="51"/>
      <c r="I55" s="23"/>
      <c r="J55" s="50"/>
      <c r="K55" s="23" t="s">
        <v>540</v>
      </c>
      <c r="L55" s="23"/>
      <c r="M55" s="23"/>
      <c r="N55" s="23"/>
      <c r="O55" s="23"/>
      <c r="P55" s="51"/>
      <c r="Q55" s="23"/>
      <c r="R55" s="24"/>
    </row>
    <row r="56" spans="2:18" ht="13.5">
      <c r="B56" s="22"/>
      <c r="C56" s="23"/>
      <c r="D56" s="50"/>
      <c r="E56" s="23" t="str">
        <f>'[1]Rekapitulace stavby'!F64</f>
        <v>DIČ: CZ27821251</v>
      </c>
      <c r="F56" s="23"/>
      <c r="G56" s="23"/>
      <c r="H56" s="51"/>
      <c r="I56" s="23"/>
      <c r="J56" s="50"/>
      <c r="K56" s="23"/>
      <c r="L56" s="23"/>
      <c r="M56" s="23"/>
      <c r="N56" s="23"/>
      <c r="O56" s="23"/>
      <c r="P56" s="51"/>
      <c r="Q56" s="23"/>
      <c r="R56" s="24"/>
    </row>
    <row r="57" spans="2:18" ht="13.5">
      <c r="B57" s="22"/>
      <c r="C57" s="23"/>
      <c r="D57" s="50"/>
      <c r="E57" s="23"/>
      <c r="F57" s="23"/>
      <c r="G57" s="23"/>
      <c r="H57" s="51"/>
      <c r="I57" s="23"/>
      <c r="J57" s="50"/>
      <c r="K57" s="23"/>
      <c r="L57" s="23"/>
      <c r="M57" s="23"/>
      <c r="N57" s="23"/>
      <c r="O57" s="23"/>
      <c r="P57" s="51"/>
      <c r="Q57" s="23"/>
      <c r="R57" s="24"/>
    </row>
    <row r="58" spans="2:18" ht="13.5">
      <c r="B58" s="22"/>
      <c r="C58" s="23"/>
      <c r="D58" s="50"/>
      <c r="E58" s="23"/>
      <c r="F58" s="23"/>
      <c r="G58" s="23"/>
      <c r="H58" s="51"/>
      <c r="I58" s="23"/>
      <c r="J58" s="50"/>
      <c r="K58" s="23"/>
      <c r="L58" s="23"/>
      <c r="M58" s="23"/>
      <c r="N58" s="23"/>
      <c r="O58" s="23"/>
      <c r="P58" s="51"/>
      <c r="Q58" s="23"/>
      <c r="R58" s="24"/>
    </row>
    <row r="59" spans="2:18" s="1" customFormat="1" ht="15">
      <c r="B59" s="32"/>
      <c r="C59" s="33"/>
      <c r="D59" s="52" t="s">
        <v>58</v>
      </c>
      <c r="E59" s="53"/>
      <c r="F59" s="53"/>
      <c r="G59" s="54" t="s">
        <v>59</v>
      </c>
      <c r="H59" s="55"/>
      <c r="I59" s="33"/>
      <c r="J59" s="52" t="s">
        <v>58</v>
      </c>
      <c r="K59" s="53"/>
      <c r="L59" s="53"/>
      <c r="M59" s="53"/>
      <c r="N59" s="54" t="s">
        <v>59</v>
      </c>
      <c r="O59" s="53"/>
      <c r="P59" s="55"/>
      <c r="Q59" s="33"/>
      <c r="R59" s="34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2"/>
      <c r="C61" s="33"/>
      <c r="D61" s="47" t="s">
        <v>60</v>
      </c>
      <c r="E61" s="48"/>
      <c r="F61" s="48"/>
      <c r="G61" s="48"/>
      <c r="H61" s="49"/>
      <c r="I61" s="33"/>
      <c r="J61" s="47" t="s">
        <v>61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3"/>
      <c r="D62" s="50"/>
      <c r="E62" s="23"/>
      <c r="F62" s="23"/>
      <c r="G62" s="23"/>
      <c r="H62" s="51"/>
      <c r="I62" s="23"/>
      <c r="J62" s="50"/>
      <c r="K62" s="23"/>
      <c r="L62" s="23"/>
      <c r="M62" s="23"/>
      <c r="N62" s="23"/>
      <c r="O62" s="23"/>
      <c r="P62" s="51"/>
      <c r="Q62" s="23"/>
      <c r="R62" s="24"/>
    </row>
    <row r="63" spans="2:18" ht="13.5">
      <c r="B63" s="22"/>
      <c r="C63" s="23"/>
      <c r="D63" s="50"/>
      <c r="E63" s="23" t="s">
        <v>541</v>
      </c>
      <c r="F63" s="23"/>
      <c r="G63" s="23"/>
      <c r="H63" s="51"/>
      <c r="I63" s="23"/>
      <c r="J63" s="50"/>
      <c r="K63" s="23"/>
      <c r="L63" s="23"/>
      <c r="M63" s="23"/>
      <c r="N63" s="23"/>
      <c r="O63" s="23"/>
      <c r="P63" s="51"/>
      <c r="Q63" s="23"/>
      <c r="R63" s="24"/>
    </row>
    <row r="64" spans="2:18" ht="13.5">
      <c r="B64" s="22"/>
      <c r="C64" s="23"/>
      <c r="D64" s="50"/>
      <c r="E64" s="23" t="s">
        <v>542</v>
      </c>
      <c r="F64" s="23"/>
      <c r="G64" s="23"/>
      <c r="H64" s="51"/>
      <c r="I64" s="23"/>
      <c r="J64" s="50"/>
      <c r="K64" s="23"/>
      <c r="L64" s="23"/>
      <c r="M64" s="23"/>
      <c r="N64" s="23"/>
      <c r="O64" s="23"/>
      <c r="P64" s="51"/>
      <c r="Q64" s="23"/>
      <c r="R64" s="24"/>
    </row>
    <row r="65" spans="2:18" ht="13.5">
      <c r="B65" s="22"/>
      <c r="C65" s="23"/>
      <c r="D65" s="50"/>
      <c r="E65" s="23" t="s">
        <v>535</v>
      </c>
      <c r="F65" s="23"/>
      <c r="G65" s="23"/>
      <c r="H65" s="51"/>
      <c r="I65" s="23"/>
      <c r="J65" s="50"/>
      <c r="K65" s="23"/>
      <c r="L65" s="23"/>
      <c r="M65" s="23"/>
      <c r="N65" s="23"/>
      <c r="O65" s="23"/>
      <c r="P65" s="51"/>
      <c r="Q65" s="23"/>
      <c r="R65" s="24"/>
    </row>
    <row r="66" spans="2:18" ht="13.5">
      <c r="B66" s="22"/>
      <c r="C66" s="23"/>
      <c r="D66" s="50"/>
      <c r="E66" s="23" t="s">
        <v>543</v>
      </c>
      <c r="F66" s="23"/>
      <c r="G66" s="23"/>
      <c r="H66" s="51"/>
      <c r="I66" s="23"/>
      <c r="J66" s="50"/>
      <c r="K66" s="23"/>
      <c r="L66" s="23"/>
      <c r="M66" s="23"/>
      <c r="N66" s="23"/>
      <c r="O66" s="23"/>
      <c r="P66" s="51"/>
      <c r="Q66" s="23"/>
      <c r="R66" s="24"/>
    </row>
    <row r="67" spans="2:18" ht="13.5">
      <c r="B67" s="22"/>
      <c r="C67" s="23"/>
      <c r="D67" s="50"/>
      <c r="E67" s="23" t="s">
        <v>544</v>
      </c>
      <c r="F67" s="23"/>
      <c r="G67" s="23"/>
      <c r="H67" s="51"/>
      <c r="I67" s="23"/>
      <c r="J67" s="50"/>
      <c r="K67" s="23"/>
      <c r="L67" s="23"/>
      <c r="M67" s="23"/>
      <c r="N67" s="23"/>
      <c r="O67" s="23"/>
      <c r="P67" s="51"/>
      <c r="Q67" s="23"/>
      <c r="R67" s="24"/>
    </row>
    <row r="68" spans="2:18" ht="13.5">
      <c r="B68" s="22"/>
      <c r="C68" s="23"/>
      <c r="D68" s="50"/>
      <c r="E68" s="23"/>
      <c r="F68" s="23"/>
      <c r="G68" s="23"/>
      <c r="H68" s="51"/>
      <c r="I68" s="23"/>
      <c r="J68" s="50"/>
      <c r="K68" s="23"/>
      <c r="L68" s="23"/>
      <c r="M68" s="23"/>
      <c r="N68" s="23"/>
      <c r="O68" s="23"/>
      <c r="P68" s="51"/>
      <c r="Q68" s="23"/>
      <c r="R68" s="24"/>
    </row>
    <row r="69" spans="2:18" ht="13.5">
      <c r="B69" s="22"/>
      <c r="C69" s="23"/>
      <c r="D69" s="50"/>
      <c r="E69" s="23"/>
      <c r="F69" s="23"/>
      <c r="G69" s="23"/>
      <c r="H69" s="51"/>
      <c r="I69" s="23"/>
      <c r="J69" s="50"/>
      <c r="K69" s="23"/>
      <c r="L69" s="23"/>
      <c r="M69" s="23"/>
      <c r="N69" s="23"/>
      <c r="O69" s="23"/>
      <c r="P69" s="51"/>
      <c r="Q69" s="23"/>
      <c r="R69" s="24"/>
    </row>
    <row r="70" spans="2:18" s="1" customFormat="1" ht="15">
      <c r="B70" s="32"/>
      <c r="C70" s="33"/>
      <c r="D70" s="52" t="s">
        <v>58</v>
      </c>
      <c r="E70" s="53"/>
      <c r="F70" s="53"/>
      <c r="G70" s="54" t="s">
        <v>59</v>
      </c>
      <c r="H70" s="55"/>
      <c r="I70" s="33"/>
      <c r="J70" s="52" t="s">
        <v>58</v>
      </c>
      <c r="K70" s="53"/>
      <c r="L70" s="53"/>
      <c r="M70" s="53"/>
      <c r="N70" s="54" t="s">
        <v>59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7" t="s">
        <v>113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06" t="str">
        <f>F6</f>
        <v>Šumperk, ul. Třebízského - MŠ, komunikace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3"/>
      <c r="R78" s="34"/>
    </row>
    <row r="79" spans="2:18" s="1" customFormat="1" ht="36.75" customHeight="1">
      <c r="B79" s="32"/>
      <c r="C79" s="66" t="s">
        <v>108</v>
      </c>
      <c r="D79" s="33"/>
      <c r="E79" s="33"/>
      <c r="F79" s="201" t="str">
        <f>F7</f>
        <v>1000 - Ostatní náklady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>Šumperk</v>
      </c>
      <c r="G81" s="33"/>
      <c r="H81" s="33"/>
      <c r="I81" s="33"/>
      <c r="J81" s="33"/>
      <c r="K81" s="29" t="s">
        <v>23</v>
      </c>
      <c r="L81" s="33"/>
      <c r="M81" s="207" t="str">
        <f>IF(O9="","",O9)</f>
        <v>18.8.2016</v>
      </c>
      <c r="N81" s="228"/>
      <c r="O81" s="228"/>
      <c r="P81" s="228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27</v>
      </c>
      <c r="D83" s="33"/>
      <c r="E83" s="33"/>
      <c r="F83" s="27" t="str">
        <f>E12</f>
        <v>Město Šumperk, nám. Míru 1, Šumperk</v>
      </c>
      <c r="G83" s="33"/>
      <c r="H83" s="33"/>
      <c r="I83" s="33"/>
      <c r="J83" s="33"/>
      <c r="K83" s="29" t="s">
        <v>35</v>
      </c>
      <c r="L83" s="33"/>
      <c r="M83" s="219" t="str">
        <f>E18</f>
        <v>Cekr CZ s.r.o., Mazalova 57/2, Šumperk</v>
      </c>
      <c r="N83" s="228"/>
      <c r="O83" s="228"/>
      <c r="P83" s="228"/>
      <c r="Q83" s="228"/>
      <c r="R83" s="34"/>
    </row>
    <row r="84" spans="2:18" s="1" customFormat="1" ht="14.25" customHeight="1">
      <c r="B84" s="32"/>
      <c r="C84" s="29" t="s">
        <v>33</v>
      </c>
      <c r="D84" s="33"/>
      <c r="E84" s="33"/>
      <c r="F84" s="27" t="str">
        <f>IF(E15="","",E15)</f>
        <v> </v>
      </c>
      <c r="G84" s="33"/>
      <c r="H84" s="33"/>
      <c r="I84" s="33"/>
      <c r="J84" s="33"/>
      <c r="K84" s="29" t="s">
        <v>40</v>
      </c>
      <c r="L84" s="33"/>
      <c r="M84" s="219" t="str">
        <f>E21</f>
        <v>Sv. Čech</v>
      </c>
      <c r="N84" s="228"/>
      <c r="O84" s="228"/>
      <c r="P84" s="228"/>
      <c r="Q84" s="228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127" t="s">
        <v>114</v>
      </c>
      <c r="D86" s="128"/>
      <c r="E86" s="128"/>
      <c r="F86" s="128"/>
      <c r="G86" s="128"/>
      <c r="H86" s="43"/>
      <c r="I86" s="43"/>
      <c r="J86" s="43"/>
      <c r="K86" s="43"/>
      <c r="L86" s="43"/>
      <c r="M86" s="43"/>
      <c r="N86" s="127" t="s">
        <v>115</v>
      </c>
      <c r="O86" s="228"/>
      <c r="P86" s="228"/>
      <c r="Q86" s="228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1" t="s">
        <v>116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N111</f>
        <v>0</v>
      </c>
      <c r="O88" s="228"/>
      <c r="P88" s="228"/>
      <c r="Q88" s="228"/>
      <c r="R88" s="34"/>
      <c r="AU88" s="18" t="s">
        <v>117</v>
      </c>
    </row>
    <row r="89" spans="2:18" s="7" customFormat="1" ht="24.75" customHeight="1">
      <c r="B89" s="112"/>
      <c r="C89" s="113"/>
      <c r="D89" s="114" t="s">
        <v>499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N112</f>
        <v>0</v>
      </c>
      <c r="O89" s="237"/>
      <c r="P89" s="237"/>
      <c r="Q89" s="237"/>
      <c r="R89" s="115"/>
    </row>
    <row r="90" spans="2:18" s="8" customFormat="1" ht="19.5" customHeight="1">
      <c r="B90" s="116"/>
      <c r="C90" s="94"/>
      <c r="D90" s="117" t="s">
        <v>500</v>
      </c>
      <c r="E90" s="94"/>
      <c r="F90" s="94"/>
      <c r="G90" s="94"/>
      <c r="H90" s="94"/>
      <c r="I90" s="94"/>
      <c r="J90" s="94"/>
      <c r="K90" s="94"/>
      <c r="L90" s="94"/>
      <c r="M90" s="94"/>
      <c r="N90" s="212">
        <f>N113</f>
        <v>0</v>
      </c>
      <c r="O90" s="213"/>
      <c r="P90" s="213"/>
      <c r="Q90" s="213"/>
      <c r="R90" s="118"/>
    </row>
    <row r="91" spans="2:18" s="1" customFormat="1" ht="21.7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21" s="1" customFormat="1" ht="29.25" customHeight="1">
      <c r="B92" s="32"/>
      <c r="C92" s="111" t="s">
        <v>127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38">
        <v>0</v>
      </c>
      <c r="O92" s="228"/>
      <c r="P92" s="228"/>
      <c r="Q92" s="228"/>
      <c r="R92" s="34"/>
      <c r="T92" s="119"/>
      <c r="U92" s="120" t="s">
        <v>46</v>
      </c>
    </row>
    <row r="93" spans="2:18" s="1" customFormat="1" ht="1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s="1" customFormat="1" ht="29.25" customHeight="1">
      <c r="B94" s="32"/>
      <c r="C94" s="106" t="s">
        <v>105</v>
      </c>
      <c r="D94" s="43"/>
      <c r="E94" s="43"/>
      <c r="F94" s="43"/>
      <c r="G94" s="43"/>
      <c r="H94" s="43"/>
      <c r="I94" s="43"/>
      <c r="J94" s="43"/>
      <c r="K94" s="43"/>
      <c r="L94" s="199">
        <f>ROUND(SUM(N88+N92),2)</f>
        <v>0</v>
      </c>
      <c r="M94" s="128"/>
      <c r="N94" s="128"/>
      <c r="O94" s="128"/>
      <c r="P94" s="128"/>
      <c r="Q94" s="128"/>
      <c r="R94" s="34"/>
    </row>
    <row r="95" spans="2:18" s="1" customFormat="1" ht="6.7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9" spans="2:18" s="1" customFormat="1" ht="6.7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0" spans="2:18" s="1" customFormat="1" ht="36.75" customHeight="1">
      <c r="B100" s="32"/>
      <c r="C100" s="217" t="s">
        <v>128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34"/>
    </row>
    <row r="101" spans="2:18" s="1" customFormat="1" ht="6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30" customHeight="1">
      <c r="B102" s="32"/>
      <c r="C102" s="29" t="s">
        <v>15</v>
      </c>
      <c r="D102" s="33"/>
      <c r="E102" s="33"/>
      <c r="F102" s="206" t="str">
        <f>F6</f>
        <v>Šumperk, ul. Třebízského - MŠ, komunikace</v>
      </c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33"/>
      <c r="R102" s="34"/>
    </row>
    <row r="103" spans="2:18" s="1" customFormat="1" ht="36.75" customHeight="1">
      <c r="B103" s="32"/>
      <c r="C103" s="66" t="s">
        <v>108</v>
      </c>
      <c r="D103" s="33"/>
      <c r="E103" s="33"/>
      <c r="F103" s="201" t="str">
        <f>F7</f>
        <v>1000 - Ostatní náklady</v>
      </c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33"/>
      <c r="R103" s="34"/>
    </row>
    <row r="104" spans="2:18" s="1" customFormat="1" ht="6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18" customHeight="1">
      <c r="B105" s="32"/>
      <c r="C105" s="29" t="s">
        <v>21</v>
      </c>
      <c r="D105" s="33"/>
      <c r="E105" s="33"/>
      <c r="F105" s="27" t="str">
        <f>F9</f>
        <v>Šumperk</v>
      </c>
      <c r="G105" s="33"/>
      <c r="H105" s="33"/>
      <c r="I105" s="33"/>
      <c r="J105" s="33"/>
      <c r="K105" s="29" t="s">
        <v>23</v>
      </c>
      <c r="L105" s="33"/>
      <c r="M105" s="207" t="str">
        <f>IF(O9="","",O9)</f>
        <v>18.8.2016</v>
      </c>
      <c r="N105" s="228"/>
      <c r="O105" s="228"/>
      <c r="P105" s="228"/>
      <c r="Q105" s="33"/>
      <c r="R105" s="34"/>
    </row>
    <row r="106" spans="2:18" s="1" customFormat="1" ht="6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15">
      <c r="B107" s="32"/>
      <c r="C107" s="29" t="s">
        <v>27</v>
      </c>
      <c r="D107" s="33"/>
      <c r="E107" s="33"/>
      <c r="F107" s="27" t="str">
        <f>E12</f>
        <v>Město Šumperk, nám. Míru 1, Šumperk</v>
      </c>
      <c r="G107" s="33"/>
      <c r="H107" s="33"/>
      <c r="I107" s="33"/>
      <c r="J107" s="33"/>
      <c r="K107" s="29" t="s">
        <v>35</v>
      </c>
      <c r="L107" s="33"/>
      <c r="M107" s="219" t="str">
        <f>E18</f>
        <v>Cekr CZ s.r.o., Mazalova 57/2, Šumperk</v>
      </c>
      <c r="N107" s="228"/>
      <c r="O107" s="228"/>
      <c r="P107" s="228"/>
      <c r="Q107" s="228"/>
      <c r="R107" s="34"/>
    </row>
    <row r="108" spans="2:18" s="1" customFormat="1" ht="14.25" customHeight="1">
      <c r="B108" s="32"/>
      <c r="C108" s="29" t="s">
        <v>33</v>
      </c>
      <c r="D108" s="33"/>
      <c r="E108" s="33"/>
      <c r="F108" s="27" t="str">
        <f>IF(E15="","",E15)</f>
        <v> </v>
      </c>
      <c r="G108" s="33"/>
      <c r="H108" s="33"/>
      <c r="I108" s="33"/>
      <c r="J108" s="33"/>
      <c r="K108" s="29" t="s">
        <v>40</v>
      </c>
      <c r="L108" s="33"/>
      <c r="M108" s="219" t="str">
        <f>E21</f>
        <v>Sv. Čech</v>
      </c>
      <c r="N108" s="228"/>
      <c r="O108" s="228"/>
      <c r="P108" s="228"/>
      <c r="Q108" s="228"/>
      <c r="R108" s="34"/>
    </row>
    <row r="109" spans="2:18" s="1" customFormat="1" ht="9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7" s="9" customFormat="1" ht="29.25" customHeight="1">
      <c r="B110" s="121"/>
      <c r="C110" s="122" t="s">
        <v>129</v>
      </c>
      <c r="D110" s="123" t="s">
        <v>130</v>
      </c>
      <c r="E110" s="123" t="s">
        <v>64</v>
      </c>
      <c r="F110" s="239" t="s">
        <v>131</v>
      </c>
      <c r="G110" s="240"/>
      <c r="H110" s="240"/>
      <c r="I110" s="240"/>
      <c r="J110" s="123" t="s">
        <v>132</v>
      </c>
      <c r="K110" s="123" t="s">
        <v>133</v>
      </c>
      <c r="L110" s="241" t="s">
        <v>134</v>
      </c>
      <c r="M110" s="240"/>
      <c r="N110" s="239" t="s">
        <v>115</v>
      </c>
      <c r="O110" s="240"/>
      <c r="P110" s="240"/>
      <c r="Q110" s="242"/>
      <c r="R110" s="124"/>
      <c r="T110" s="72" t="s">
        <v>135</v>
      </c>
      <c r="U110" s="73" t="s">
        <v>46</v>
      </c>
      <c r="V110" s="73" t="s">
        <v>136</v>
      </c>
      <c r="W110" s="73" t="s">
        <v>137</v>
      </c>
      <c r="X110" s="73" t="s">
        <v>138</v>
      </c>
      <c r="Y110" s="73" t="s">
        <v>139</v>
      </c>
      <c r="Z110" s="73" t="s">
        <v>140</v>
      </c>
      <c r="AA110" s="74" t="s">
        <v>141</v>
      </c>
    </row>
    <row r="111" spans="2:63" s="1" customFormat="1" ht="29.25" customHeight="1">
      <c r="B111" s="32"/>
      <c r="C111" s="76" t="s">
        <v>112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60">
        <f>BK111</f>
        <v>0</v>
      </c>
      <c r="O111" s="261"/>
      <c r="P111" s="261"/>
      <c r="Q111" s="261"/>
      <c r="R111" s="34"/>
      <c r="T111" s="75"/>
      <c r="U111" s="48"/>
      <c r="V111" s="48"/>
      <c r="W111" s="125">
        <f>W112</f>
        <v>0</v>
      </c>
      <c r="X111" s="48"/>
      <c r="Y111" s="125">
        <f>Y112</f>
        <v>0</v>
      </c>
      <c r="Z111" s="48"/>
      <c r="AA111" s="129">
        <f>AA112</f>
        <v>0</v>
      </c>
      <c r="AT111" s="18" t="s">
        <v>81</v>
      </c>
      <c r="AU111" s="18" t="s">
        <v>117</v>
      </c>
      <c r="BK111" s="130">
        <f>BK112</f>
        <v>0</v>
      </c>
    </row>
    <row r="112" spans="2:63" s="10" customFormat="1" ht="36.75" customHeight="1">
      <c r="B112" s="131"/>
      <c r="C112" s="132"/>
      <c r="D112" s="133" t="s">
        <v>499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262">
        <f>BK112</f>
        <v>0</v>
      </c>
      <c r="O112" s="236"/>
      <c r="P112" s="236"/>
      <c r="Q112" s="236"/>
      <c r="R112" s="134"/>
      <c r="T112" s="135"/>
      <c r="U112" s="132"/>
      <c r="V112" s="132"/>
      <c r="W112" s="136">
        <f>W113</f>
        <v>0</v>
      </c>
      <c r="X112" s="132"/>
      <c r="Y112" s="136">
        <f>Y113</f>
        <v>0</v>
      </c>
      <c r="Z112" s="132"/>
      <c r="AA112" s="137">
        <f>AA113</f>
        <v>0</v>
      </c>
      <c r="AR112" s="138" t="s">
        <v>147</v>
      </c>
      <c r="AT112" s="139" t="s">
        <v>81</v>
      </c>
      <c r="AU112" s="139" t="s">
        <v>82</v>
      </c>
      <c r="AY112" s="138" t="s">
        <v>142</v>
      </c>
      <c r="BK112" s="140">
        <f>BK113</f>
        <v>0</v>
      </c>
    </row>
    <row r="113" spans="2:63" s="10" customFormat="1" ht="19.5" customHeight="1">
      <c r="B113" s="131"/>
      <c r="C113" s="132"/>
      <c r="D113" s="141" t="s">
        <v>500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257">
        <f>BK113</f>
        <v>0</v>
      </c>
      <c r="O113" s="258"/>
      <c r="P113" s="258"/>
      <c r="Q113" s="258"/>
      <c r="R113" s="134"/>
      <c r="T113" s="135"/>
      <c r="U113" s="132"/>
      <c r="V113" s="132"/>
      <c r="W113" s="136">
        <f>SUM(W114:W122)</f>
        <v>0</v>
      </c>
      <c r="X113" s="132"/>
      <c r="Y113" s="136">
        <f>SUM(Y114:Y122)</f>
        <v>0</v>
      </c>
      <c r="Z113" s="132"/>
      <c r="AA113" s="137">
        <f>SUM(AA114:AA122)</f>
        <v>0</v>
      </c>
      <c r="AR113" s="138" t="s">
        <v>147</v>
      </c>
      <c r="AT113" s="139" t="s">
        <v>81</v>
      </c>
      <c r="AU113" s="139" t="s">
        <v>20</v>
      </c>
      <c r="AY113" s="138" t="s">
        <v>142</v>
      </c>
      <c r="BK113" s="140">
        <f>SUM(BK114:BK122)</f>
        <v>0</v>
      </c>
    </row>
    <row r="114" spans="2:65" s="1" customFormat="1" ht="28.5" customHeight="1">
      <c r="B114" s="142"/>
      <c r="C114" s="143" t="s">
        <v>91</v>
      </c>
      <c r="D114" s="143" t="s">
        <v>143</v>
      </c>
      <c r="E114" s="144" t="s">
        <v>501</v>
      </c>
      <c r="F114" s="243" t="s">
        <v>502</v>
      </c>
      <c r="G114" s="244"/>
      <c r="H114" s="244"/>
      <c r="I114" s="244"/>
      <c r="J114" s="145" t="s">
        <v>252</v>
      </c>
      <c r="K114" s="146">
        <v>1</v>
      </c>
      <c r="L114" s="245"/>
      <c r="M114" s="244"/>
      <c r="N114" s="245">
        <f>ROUND(L114*K114,2)</f>
        <v>0</v>
      </c>
      <c r="O114" s="244"/>
      <c r="P114" s="244"/>
      <c r="Q114" s="244"/>
      <c r="R114" s="147"/>
      <c r="T114" s="148" t="s">
        <v>3</v>
      </c>
      <c r="U114" s="41" t="s">
        <v>47</v>
      </c>
      <c r="V114" s="149">
        <v>0</v>
      </c>
      <c r="W114" s="149">
        <f>V114*K114</f>
        <v>0</v>
      </c>
      <c r="X114" s="149">
        <v>0</v>
      </c>
      <c r="Y114" s="149">
        <f>X114*K114</f>
        <v>0</v>
      </c>
      <c r="Z114" s="149">
        <v>0</v>
      </c>
      <c r="AA114" s="150">
        <f>Z114*K114</f>
        <v>0</v>
      </c>
      <c r="AR114" s="18" t="s">
        <v>503</v>
      </c>
      <c r="AT114" s="18" t="s">
        <v>143</v>
      </c>
      <c r="AU114" s="18" t="s">
        <v>91</v>
      </c>
      <c r="AY114" s="18" t="s">
        <v>142</v>
      </c>
      <c r="BE114" s="151">
        <f>IF(U114="základní",N114,0)</f>
        <v>0</v>
      </c>
      <c r="BF114" s="151">
        <f>IF(U114="snížená",N114,0)</f>
        <v>0</v>
      </c>
      <c r="BG114" s="151">
        <f>IF(U114="zákl. přenesená",N114,0)</f>
        <v>0</v>
      </c>
      <c r="BH114" s="151">
        <f>IF(U114="sníž. přenesená",N114,0)</f>
        <v>0</v>
      </c>
      <c r="BI114" s="151">
        <f>IF(U114="nulová",N114,0)</f>
        <v>0</v>
      </c>
      <c r="BJ114" s="18" t="s">
        <v>20</v>
      </c>
      <c r="BK114" s="151">
        <f>ROUND(L114*K114,2)</f>
        <v>0</v>
      </c>
      <c r="BL114" s="18" t="s">
        <v>503</v>
      </c>
      <c r="BM114" s="18" t="s">
        <v>504</v>
      </c>
    </row>
    <row r="115" spans="2:51" s="11" customFormat="1" ht="39.75" customHeight="1">
      <c r="B115" s="152"/>
      <c r="C115" s="153"/>
      <c r="D115" s="153"/>
      <c r="E115" s="154" t="s">
        <v>3</v>
      </c>
      <c r="F115" s="246" t="s">
        <v>505</v>
      </c>
      <c r="G115" s="247"/>
      <c r="H115" s="247"/>
      <c r="I115" s="247"/>
      <c r="J115" s="153"/>
      <c r="K115" s="154" t="s">
        <v>3</v>
      </c>
      <c r="L115" s="153"/>
      <c r="M115" s="153"/>
      <c r="N115" s="153"/>
      <c r="O115" s="153"/>
      <c r="P115" s="153"/>
      <c r="Q115" s="153"/>
      <c r="R115" s="155"/>
      <c r="T115" s="156"/>
      <c r="U115" s="153"/>
      <c r="V115" s="153"/>
      <c r="W115" s="153"/>
      <c r="X115" s="153"/>
      <c r="Y115" s="153"/>
      <c r="Z115" s="153"/>
      <c r="AA115" s="157"/>
      <c r="AT115" s="158" t="s">
        <v>150</v>
      </c>
      <c r="AU115" s="158" t="s">
        <v>91</v>
      </c>
      <c r="AV115" s="11" t="s">
        <v>20</v>
      </c>
      <c r="AW115" s="11" t="s">
        <v>39</v>
      </c>
      <c r="AX115" s="11" t="s">
        <v>82</v>
      </c>
      <c r="AY115" s="158" t="s">
        <v>142</v>
      </c>
    </row>
    <row r="116" spans="2:51" s="11" customFormat="1" ht="28.5" customHeight="1">
      <c r="B116" s="152"/>
      <c r="C116" s="153"/>
      <c r="D116" s="153"/>
      <c r="E116" s="154" t="s">
        <v>3</v>
      </c>
      <c r="F116" s="253" t="s">
        <v>506</v>
      </c>
      <c r="G116" s="247"/>
      <c r="H116" s="247"/>
      <c r="I116" s="247"/>
      <c r="J116" s="153"/>
      <c r="K116" s="154" t="s">
        <v>3</v>
      </c>
      <c r="L116" s="153"/>
      <c r="M116" s="153"/>
      <c r="N116" s="153"/>
      <c r="O116" s="153"/>
      <c r="P116" s="153"/>
      <c r="Q116" s="153"/>
      <c r="R116" s="155"/>
      <c r="T116" s="156"/>
      <c r="U116" s="153"/>
      <c r="V116" s="153"/>
      <c r="W116" s="153"/>
      <c r="X116" s="153"/>
      <c r="Y116" s="153"/>
      <c r="Z116" s="153"/>
      <c r="AA116" s="157"/>
      <c r="AT116" s="158" t="s">
        <v>150</v>
      </c>
      <c r="AU116" s="158" t="s">
        <v>91</v>
      </c>
      <c r="AV116" s="11" t="s">
        <v>20</v>
      </c>
      <c r="AW116" s="11" t="s">
        <v>39</v>
      </c>
      <c r="AX116" s="11" t="s">
        <v>82</v>
      </c>
      <c r="AY116" s="158" t="s">
        <v>142</v>
      </c>
    </row>
    <row r="117" spans="2:51" s="12" customFormat="1" ht="20.25" customHeight="1">
      <c r="B117" s="159"/>
      <c r="C117" s="161"/>
      <c r="D117" s="161"/>
      <c r="E117" s="162" t="s">
        <v>3</v>
      </c>
      <c r="F117" s="248" t="s">
        <v>20</v>
      </c>
      <c r="G117" s="249"/>
      <c r="H117" s="249"/>
      <c r="I117" s="249"/>
      <c r="J117" s="161"/>
      <c r="K117" s="163">
        <v>1</v>
      </c>
      <c r="L117" s="161"/>
      <c r="M117" s="161"/>
      <c r="N117" s="161"/>
      <c r="O117" s="161"/>
      <c r="P117" s="161"/>
      <c r="Q117" s="161"/>
      <c r="R117" s="164"/>
      <c r="T117" s="165"/>
      <c r="U117" s="161"/>
      <c r="V117" s="161"/>
      <c r="W117" s="161"/>
      <c r="X117" s="161"/>
      <c r="Y117" s="161"/>
      <c r="Z117" s="161"/>
      <c r="AA117" s="166"/>
      <c r="AT117" s="167" t="s">
        <v>150</v>
      </c>
      <c r="AU117" s="167" t="s">
        <v>91</v>
      </c>
      <c r="AV117" s="12" t="s">
        <v>91</v>
      </c>
      <c r="AW117" s="12" t="s">
        <v>39</v>
      </c>
      <c r="AX117" s="12" t="s">
        <v>20</v>
      </c>
      <c r="AY117" s="167" t="s">
        <v>142</v>
      </c>
    </row>
    <row r="118" spans="2:65" s="1" customFormat="1" ht="20.25" customHeight="1">
      <c r="B118" s="142"/>
      <c r="C118" s="143" t="s">
        <v>157</v>
      </c>
      <c r="D118" s="143" t="s">
        <v>143</v>
      </c>
      <c r="E118" s="144" t="s">
        <v>507</v>
      </c>
      <c r="F118" s="243" t="s">
        <v>508</v>
      </c>
      <c r="G118" s="244"/>
      <c r="H118" s="244"/>
      <c r="I118" s="244"/>
      <c r="J118" s="145" t="s">
        <v>252</v>
      </c>
      <c r="K118" s="146">
        <v>1</v>
      </c>
      <c r="L118" s="245"/>
      <c r="M118" s="244"/>
      <c r="N118" s="245">
        <f>ROUND(L118*K118,2)</f>
        <v>0</v>
      </c>
      <c r="O118" s="244"/>
      <c r="P118" s="244"/>
      <c r="Q118" s="244"/>
      <c r="R118" s="147"/>
      <c r="T118" s="148" t="s">
        <v>3</v>
      </c>
      <c r="U118" s="41" t="s">
        <v>47</v>
      </c>
      <c r="V118" s="149">
        <v>0</v>
      </c>
      <c r="W118" s="149">
        <f>V118*K118</f>
        <v>0</v>
      </c>
      <c r="X118" s="149">
        <v>0</v>
      </c>
      <c r="Y118" s="149">
        <f>X118*K118</f>
        <v>0</v>
      </c>
      <c r="Z118" s="149">
        <v>0</v>
      </c>
      <c r="AA118" s="150">
        <f>Z118*K118</f>
        <v>0</v>
      </c>
      <c r="AR118" s="18" t="s">
        <v>503</v>
      </c>
      <c r="AT118" s="18" t="s">
        <v>143</v>
      </c>
      <c r="AU118" s="18" t="s">
        <v>91</v>
      </c>
      <c r="AY118" s="18" t="s">
        <v>142</v>
      </c>
      <c r="BE118" s="151">
        <f>IF(U118="základní",N118,0)</f>
        <v>0</v>
      </c>
      <c r="BF118" s="151">
        <f>IF(U118="snížená",N118,0)</f>
        <v>0</v>
      </c>
      <c r="BG118" s="151">
        <f>IF(U118="zákl. přenesená",N118,0)</f>
        <v>0</v>
      </c>
      <c r="BH118" s="151">
        <f>IF(U118="sníž. přenesená",N118,0)</f>
        <v>0</v>
      </c>
      <c r="BI118" s="151">
        <f>IF(U118="nulová",N118,0)</f>
        <v>0</v>
      </c>
      <c r="BJ118" s="18" t="s">
        <v>20</v>
      </c>
      <c r="BK118" s="151">
        <f>ROUND(L118*K118,2)</f>
        <v>0</v>
      </c>
      <c r="BL118" s="18" t="s">
        <v>503</v>
      </c>
      <c r="BM118" s="18" t="s">
        <v>509</v>
      </c>
    </row>
    <row r="119" spans="2:51" s="11" customFormat="1" ht="39.75" customHeight="1">
      <c r="B119" s="152"/>
      <c r="C119" s="153"/>
      <c r="D119" s="153"/>
      <c r="E119" s="154" t="s">
        <v>3</v>
      </c>
      <c r="F119" s="246" t="s">
        <v>510</v>
      </c>
      <c r="G119" s="247"/>
      <c r="H119" s="247"/>
      <c r="I119" s="247"/>
      <c r="J119" s="153"/>
      <c r="K119" s="154" t="s">
        <v>3</v>
      </c>
      <c r="L119" s="153"/>
      <c r="M119" s="153"/>
      <c r="N119" s="153"/>
      <c r="O119" s="153"/>
      <c r="P119" s="153"/>
      <c r="Q119" s="153"/>
      <c r="R119" s="155"/>
      <c r="T119" s="156"/>
      <c r="U119" s="153"/>
      <c r="V119" s="153"/>
      <c r="W119" s="153"/>
      <c r="X119" s="153"/>
      <c r="Y119" s="153"/>
      <c r="Z119" s="153"/>
      <c r="AA119" s="157"/>
      <c r="AT119" s="158" t="s">
        <v>150</v>
      </c>
      <c r="AU119" s="158" t="s">
        <v>91</v>
      </c>
      <c r="AV119" s="11" t="s">
        <v>20</v>
      </c>
      <c r="AW119" s="11" t="s">
        <v>39</v>
      </c>
      <c r="AX119" s="11" t="s">
        <v>82</v>
      </c>
      <c r="AY119" s="158" t="s">
        <v>142</v>
      </c>
    </row>
    <row r="120" spans="2:51" s="11" customFormat="1" ht="28.5" customHeight="1">
      <c r="B120" s="152"/>
      <c r="C120" s="153"/>
      <c r="D120" s="153"/>
      <c r="E120" s="154" t="s">
        <v>3</v>
      </c>
      <c r="F120" s="253" t="s">
        <v>511</v>
      </c>
      <c r="G120" s="247"/>
      <c r="H120" s="247"/>
      <c r="I120" s="247"/>
      <c r="J120" s="153"/>
      <c r="K120" s="154" t="s">
        <v>3</v>
      </c>
      <c r="L120" s="153"/>
      <c r="M120" s="153"/>
      <c r="N120" s="153"/>
      <c r="O120" s="153"/>
      <c r="P120" s="153"/>
      <c r="Q120" s="153"/>
      <c r="R120" s="155"/>
      <c r="T120" s="156"/>
      <c r="U120" s="153"/>
      <c r="V120" s="153"/>
      <c r="W120" s="153"/>
      <c r="X120" s="153"/>
      <c r="Y120" s="153"/>
      <c r="Z120" s="153"/>
      <c r="AA120" s="157"/>
      <c r="AT120" s="158" t="s">
        <v>150</v>
      </c>
      <c r="AU120" s="158" t="s">
        <v>91</v>
      </c>
      <c r="AV120" s="11" t="s">
        <v>20</v>
      </c>
      <c r="AW120" s="11" t="s">
        <v>39</v>
      </c>
      <c r="AX120" s="11" t="s">
        <v>82</v>
      </c>
      <c r="AY120" s="158" t="s">
        <v>142</v>
      </c>
    </row>
    <row r="121" spans="2:51" s="12" customFormat="1" ht="20.25" customHeight="1">
      <c r="B121" s="159"/>
      <c r="C121" s="161"/>
      <c r="D121" s="161"/>
      <c r="E121" s="162" t="s">
        <v>3</v>
      </c>
      <c r="F121" s="248" t="s">
        <v>20</v>
      </c>
      <c r="G121" s="249"/>
      <c r="H121" s="249"/>
      <c r="I121" s="249"/>
      <c r="J121" s="161"/>
      <c r="K121" s="163">
        <v>1</v>
      </c>
      <c r="L121" s="161"/>
      <c r="M121" s="161"/>
      <c r="N121" s="161"/>
      <c r="O121" s="161"/>
      <c r="P121" s="161"/>
      <c r="Q121" s="161"/>
      <c r="R121" s="164"/>
      <c r="T121" s="165"/>
      <c r="U121" s="161"/>
      <c r="V121" s="161"/>
      <c r="W121" s="161"/>
      <c r="X121" s="161"/>
      <c r="Y121" s="161"/>
      <c r="Z121" s="161"/>
      <c r="AA121" s="166"/>
      <c r="AT121" s="167" t="s">
        <v>150</v>
      </c>
      <c r="AU121" s="167" t="s">
        <v>91</v>
      </c>
      <c r="AV121" s="12" t="s">
        <v>91</v>
      </c>
      <c r="AW121" s="12" t="s">
        <v>39</v>
      </c>
      <c r="AX121" s="12" t="s">
        <v>20</v>
      </c>
      <c r="AY121" s="167" t="s">
        <v>142</v>
      </c>
    </row>
    <row r="122" spans="2:65" s="1" customFormat="1" ht="20.25" customHeight="1">
      <c r="B122" s="142"/>
      <c r="C122" s="143" t="s">
        <v>147</v>
      </c>
      <c r="D122" s="143" t="s">
        <v>143</v>
      </c>
      <c r="E122" s="144" t="s">
        <v>512</v>
      </c>
      <c r="F122" s="243" t="s">
        <v>513</v>
      </c>
      <c r="G122" s="244"/>
      <c r="H122" s="244"/>
      <c r="I122" s="244"/>
      <c r="J122" s="145" t="s">
        <v>252</v>
      </c>
      <c r="K122" s="146">
        <v>1</v>
      </c>
      <c r="L122" s="245"/>
      <c r="M122" s="244"/>
      <c r="N122" s="245">
        <f>ROUND(L122*K122,2)</f>
        <v>0</v>
      </c>
      <c r="O122" s="244"/>
      <c r="P122" s="244"/>
      <c r="Q122" s="244"/>
      <c r="R122" s="147"/>
      <c r="T122" s="148" t="s">
        <v>3</v>
      </c>
      <c r="U122" s="180" t="s">
        <v>47</v>
      </c>
      <c r="V122" s="181">
        <v>0</v>
      </c>
      <c r="W122" s="181">
        <f>V122*K122</f>
        <v>0</v>
      </c>
      <c r="X122" s="181">
        <v>0</v>
      </c>
      <c r="Y122" s="181">
        <f>X122*K122</f>
        <v>0</v>
      </c>
      <c r="Z122" s="181">
        <v>0</v>
      </c>
      <c r="AA122" s="182">
        <f>Z122*K122</f>
        <v>0</v>
      </c>
      <c r="AR122" s="18" t="s">
        <v>503</v>
      </c>
      <c r="AT122" s="18" t="s">
        <v>143</v>
      </c>
      <c r="AU122" s="18" t="s">
        <v>91</v>
      </c>
      <c r="AY122" s="18" t="s">
        <v>142</v>
      </c>
      <c r="BE122" s="151">
        <f>IF(U122="základní",N122,0)</f>
        <v>0</v>
      </c>
      <c r="BF122" s="151">
        <f>IF(U122="snížená",N122,0)</f>
        <v>0</v>
      </c>
      <c r="BG122" s="151">
        <f>IF(U122="zákl. přenesená",N122,0)</f>
        <v>0</v>
      </c>
      <c r="BH122" s="151">
        <f>IF(U122="sníž. přenesená",N122,0)</f>
        <v>0</v>
      </c>
      <c r="BI122" s="151">
        <f>IF(U122="nulová",N122,0)</f>
        <v>0</v>
      </c>
      <c r="BJ122" s="18" t="s">
        <v>20</v>
      </c>
      <c r="BK122" s="151">
        <f>ROUND(L122*K122,2)</f>
        <v>0</v>
      </c>
      <c r="BL122" s="18" t="s">
        <v>503</v>
      </c>
      <c r="BM122" s="18" t="s">
        <v>514</v>
      </c>
    </row>
    <row r="123" spans="2:18" s="1" customFormat="1" ht="6.75" customHeight="1"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8"/>
    </row>
  </sheetData>
  <sheetProtection/>
  <mergeCells count="70">
    <mergeCell ref="F122:I122"/>
    <mergeCell ref="L122:M122"/>
    <mergeCell ref="N122:Q122"/>
    <mergeCell ref="N111:Q111"/>
    <mergeCell ref="N112:Q112"/>
    <mergeCell ref="N113:Q113"/>
    <mergeCell ref="F118:I118"/>
    <mergeCell ref="L118:M118"/>
    <mergeCell ref="F116:I116"/>
    <mergeCell ref="F117:I117"/>
    <mergeCell ref="H1:K1"/>
    <mergeCell ref="S2:AC2"/>
    <mergeCell ref="F114:I114"/>
    <mergeCell ref="L114:M114"/>
    <mergeCell ref="N114:Q114"/>
    <mergeCell ref="F115:I115"/>
    <mergeCell ref="N118:Q118"/>
    <mergeCell ref="F119:I119"/>
    <mergeCell ref="F120:I120"/>
    <mergeCell ref="F121:I121"/>
    <mergeCell ref="M107:Q107"/>
    <mergeCell ref="M108:Q108"/>
    <mergeCell ref="F110:I110"/>
    <mergeCell ref="L110:M110"/>
    <mergeCell ref="N110:Q110"/>
    <mergeCell ref="C100:Q100"/>
    <mergeCell ref="F102:P102"/>
    <mergeCell ref="F103:P103"/>
    <mergeCell ref="M105:P105"/>
    <mergeCell ref="N89:Q89"/>
    <mergeCell ref="N90:Q90"/>
    <mergeCell ref="N92:Q92"/>
    <mergeCell ref="L94:Q94"/>
    <mergeCell ref="M84:Q84"/>
    <mergeCell ref="C86:G86"/>
    <mergeCell ref="N86:Q86"/>
    <mergeCell ref="N88:Q88"/>
    <mergeCell ref="F78:P78"/>
    <mergeCell ref="F79:P79"/>
    <mergeCell ref="M81:P81"/>
    <mergeCell ref="M83:Q83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6"/>
  <sheetViews>
    <sheetView showGridLines="0" zoomScalePageLayoutView="0" workbookViewId="0" topLeftCell="A1">
      <pane ySplit="1" topLeftCell="BM97" activePane="bottomLeft" state="frozen"/>
      <selection pane="topLeft" activeCell="A1" sqref="A1"/>
      <selection pane="bottomLeft" activeCell="L135" sqref="L135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96"/>
      <c r="B1" s="193"/>
      <c r="C1" s="193"/>
      <c r="D1" s="194" t="s">
        <v>1</v>
      </c>
      <c r="E1" s="193"/>
      <c r="F1" s="195" t="s">
        <v>529</v>
      </c>
      <c r="G1" s="195"/>
      <c r="H1" s="259" t="s">
        <v>530</v>
      </c>
      <c r="I1" s="259"/>
      <c r="J1" s="259"/>
      <c r="K1" s="259"/>
      <c r="L1" s="195" t="s">
        <v>531</v>
      </c>
      <c r="M1" s="193"/>
      <c r="N1" s="193"/>
      <c r="O1" s="194" t="s">
        <v>106</v>
      </c>
      <c r="P1" s="193"/>
      <c r="Q1" s="193"/>
      <c r="R1" s="193"/>
      <c r="S1" s="195" t="s">
        <v>532</v>
      </c>
      <c r="T1" s="195"/>
      <c r="U1" s="196"/>
      <c r="V1" s="19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7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S2" s="200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18" t="s">
        <v>101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91</v>
      </c>
    </row>
    <row r="4" spans="2:46" ht="36.75" customHeight="1">
      <c r="B4" s="22"/>
      <c r="C4" s="217" t="s">
        <v>107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29" t="s">
        <v>15</v>
      </c>
      <c r="E6" s="23"/>
      <c r="F6" s="206" t="str">
        <f>'Rekapitulace stavby'!K6</f>
        <v>Šumperk, ul. Třebízského - MŠ, komunikace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3"/>
      <c r="R6" s="24"/>
    </row>
    <row r="7" spans="2:18" s="1" customFormat="1" ht="32.25" customHeight="1">
      <c r="B7" s="32"/>
      <c r="C7" s="33"/>
      <c r="D7" s="28" t="s">
        <v>108</v>
      </c>
      <c r="E7" s="33"/>
      <c r="F7" s="220" t="s">
        <v>515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3"/>
      <c r="R7" s="34"/>
    </row>
    <row r="8" spans="2:18" s="1" customFormat="1" ht="14.25" customHeight="1">
      <c r="B8" s="32"/>
      <c r="C8" s="33"/>
      <c r="D8" s="29" t="s">
        <v>18</v>
      </c>
      <c r="E8" s="33"/>
      <c r="F8" s="27" t="s">
        <v>3</v>
      </c>
      <c r="G8" s="33"/>
      <c r="H8" s="33"/>
      <c r="I8" s="33"/>
      <c r="J8" s="33"/>
      <c r="K8" s="33"/>
      <c r="L8" s="33"/>
      <c r="M8" s="29" t="s">
        <v>19</v>
      </c>
      <c r="N8" s="33"/>
      <c r="O8" s="27" t="s">
        <v>3</v>
      </c>
      <c r="P8" s="33"/>
      <c r="Q8" s="33"/>
      <c r="R8" s="34"/>
    </row>
    <row r="9" spans="2:18" s="1" customFormat="1" ht="14.25" customHeight="1">
      <c r="B9" s="32"/>
      <c r="C9" s="33"/>
      <c r="D9" s="29" t="s">
        <v>21</v>
      </c>
      <c r="E9" s="33"/>
      <c r="F9" s="27" t="s">
        <v>22</v>
      </c>
      <c r="G9" s="33"/>
      <c r="H9" s="33"/>
      <c r="I9" s="33"/>
      <c r="J9" s="33"/>
      <c r="K9" s="33"/>
      <c r="L9" s="33"/>
      <c r="M9" s="29" t="s">
        <v>23</v>
      </c>
      <c r="N9" s="33"/>
      <c r="O9" s="207" t="str">
        <f>'Rekapitulace stavby'!AN8</f>
        <v>18.8.2016</v>
      </c>
      <c r="P9" s="228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9" t="s">
        <v>27</v>
      </c>
      <c r="E11" s="33"/>
      <c r="F11" s="33"/>
      <c r="G11" s="33"/>
      <c r="H11" s="33"/>
      <c r="I11" s="33"/>
      <c r="J11" s="33"/>
      <c r="K11" s="33"/>
      <c r="L11" s="33"/>
      <c r="M11" s="29" t="s">
        <v>28</v>
      </c>
      <c r="N11" s="33"/>
      <c r="O11" s="219" t="s">
        <v>29</v>
      </c>
      <c r="P11" s="228"/>
      <c r="Q11" s="33"/>
      <c r="R11" s="34"/>
    </row>
    <row r="12" spans="2:18" s="1" customFormat="1" ht="18" customHeight="1">
      <c r="B12" s="32"/>
      <c r="C12" s="33"/>
      <c r="D12" s="33"/>
      <c r="E12" s="27" t="s">
        <v>30</v>
      </c>
      <c r="F12" s="33"/>
      <c r="G12" s="33"/>
      <c r="H12" s="33"/>
      <c r="I12" s="33"/>
      <c r="J12" s="33"/>
      <c r="K12" s="33"/>
      <c r="L12" s="33"/>
      <c r="M12" s="29" t="s">
        <v>31</v>
      </c>
      <c r="N12" s="33"/>
      <c r="O12" s="219" t="s">
        <v>32</v>
      </c>
      <c r="P12" s="228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9" t="s">
        <v>33</v>
      </c>
      <c r="E14" s="33"/>
      <c r="F14" s="33"/>
      <c r="G14" s="33"/>
      <c r="H14" s="33"/>
      <c r="I14" s="33"/>
      <c r="J14" s="33"/>
      <c r="K14" s="33"/>
      <c r="L14" s="33"/>
      <c r="M14" s="29" t="s">
        <v>28</v>
      </c>
      <c r="N14" s="33"/>
      <c r="O14" s="219">
        <f>IF('Rekapitulace stavby'!AN13="","",'Rekapitulace stavby'!AN13)</f>
      </c>
      <c r="P14" s="228"/>
      <c r="Q14" s="33"/>
      <c r="R14" s="34"/>
    </row>
    <row r="15" spans="2:18" s="1" customFormat="1" ht="18" customHeight="1">
      <c r="B15" s="32"/>
      <c r="C15" s="33"/>
      <c r="D15" s="33"/>
      <c r="E15" s="27" t="str">
        <f>IF('Rekapitulace stavby'!E14="","",'Rekapitulace stavby'!E14)</f>
        <v> </v>
      </c>
      <c r="F15" s="33"/>
      <c r="G15" s="33"/>
      <c r="H15" s="33"/>
      <c r="I15" s="33"/>
      <c r="J15" s="33"/>
      <c r="K15" s="33"/>
      <c r="L15" s="33"/>
      <c r="M15" s="29" t="s">
        <v>31</v>
      </c>
      <c r="N15" s="33"/>
      <c r="O15" s="219">
        <f>IF('Rekapitulace stavby'!AN14="","",'Rekapitulace stavby'!AN14)</f>
      </c>
      <c r="P15" s="228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9" t="s">
        <v>35</v>
      </c>
      <c r="E17" s="33"/>
      <c r="F17" s="33"/>
      <c r="G17" s="33"/>
      <c r="H17" s="33"/>
      <c r="I17" s="33"/>
      <c r="J17" s="33"/>
      <c r="K17" s="33"/>
      <c r="L17" s="33"/>
      <c r="M17" s="29" t="s">
        <v>28</v>
      </c>
      <c r="N17" s="33"/>
      <c r="O17" s="219" t="s">
        <v>36</v>
      </c>
      <c r="P17" s="228"/>
      <c r="Q17" s="33"/>
      <c r="R17" s="34"/>
    </row>
    <row r="18" spans="2:18" s="1" customFormat="1" ht="18" customHeight="1">
      <c r="B18" s="32"/>
      <c r="C18" s="33"/>
      <c r="D18" s="33"/>
      <c r="E18" s="27" t="s">
        <v>37</v>
      </c>
      <c r="F18" s="33"/>
      <c r="G18" s="33"/>
      <c r="H18" s="33"/>
      <c r="I18" s="33"/>
      <c r="J18" s="33"/>
      <c r="K18" s="33"/>
      <c r="L18" s="33"/>
      <c r="M18" s="29" t="s">
        <v>31</v>
      </c>
      <c r="N18" s="33"/>
      <c r="O18" s="219" t="s">
        <v>38</v>
      </c>
      <c r="P18" s="228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9" t="s">
        <v>40</v>
      </c>
      <c r="E20" s="33"/>
      <c r="F20" s="33"/>
      <c r="G20" s="33"/>
      <c r="H20" s="33"/>
      <c r="I20" s="33"/>
      <c r="J20" s="33"/>
      <c r="K20" s="33"/>
      <c r="L20" s="33"/>
      <c r="M20" s="29" t="s">
        <v>28</v>
      </c>
      <c r="N20" s="33"/>
      <c r="O20" s="219" t="s">
        <v>3</v>
      </c>
      <c r="P20" s="228"/>
      <c r="Q20" s="33"/>
      <c r="R20" s="34"/>
    </row>
    <row r="21" spans="2:18" s="1" customFormat="1" ht="18" customHeight="1">
      <c r="B21" s="32"/>
      <c r="C21" s="33"/>
      <c r="D21" s="33"/>
      <c r="E21" s="27" t="s">
        <v>41</v>
      </c>
      <c r="F21" s="33"/>
      <c r="G21" s="33"/>
      <c r="H21" s="33"/>
      <c r="I21" s="33"/>
      <c r="J21" s="33"/>
      <c r="K21" s="33"/>
      <c r="L21" s="33"/>
      <c r="M21" s="29" t="s">
        <v>31</v>
      </c>
      <c r="N21" s="33"/>
      <c r="O21" s="219" t="s">
        <v>3</v>
      </c>
      <c r="P21" s="228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9" t="s">
        <v>42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0.25" customHeight="1">
      <c r="B24" s="32"/>
      <c r="C24" s="33"/>
      <c r="D24" s="33"/>
      <c r="E24" s="221" t="s">
        <v>3</v>
      </c>
      <c r="F24" s="228"/>
      <c r="G24" s="228"/>
      <c r="H24" s="228"/>
      <c r="I24" s="228"/>
      <c r="J24" s="228"/>
      <c r="K24" s="228"/>
      <c r="L24" s="228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07" t="s">
        <v>112</v>
      </c>
      <c r="E27" s="33"/>
      <c r="F27" s="33"/>
      <c r="G27" s="33"/>
      <c r="H27" s="33"/>
      <c r="I27" s="33"/>
      <c r="J27" s="33"/>
      <c r="K27" s="33"/>
      <c r="L27" s="33"/>
      <c r="M27" s="222">
        <f>N88</f>
        <v>0</v>
      </c>
      <c r="N27" s="228"/>
      <c r="O27" s="228"/>
      <c r="P27" s="228"/>
      <c r="Q27" s="33"/>
      <c r="R27" s="34"/>
    </row>
    <row r="28" spans="2:18" s="1" customFormat="1" ht="14.25" customHeight="1">
      <c r="B28" s="32"/>
      <c r="C28" s="33"/>
      <c r="D28" s="31" t="s">
        <v>97</v>
      </c>
      <c r="E28" s="33"/>
      <c r="F28" s="33"/>
      <c r="G28" s="33"/>
      <c r="H28" s="33"/>
      <c r="I28" s="33"/>
      <c r="J28" s="33"/>
      <c r="K28" s="33"/>
      <c r="L28" s="33"/>
      <c r="M28" s="222">
        <f>N92</f>
        <v>0</v>
      </c>
      <c r="N28" s="228"/>
      <c r="O28" s="228"/>
      <c r="P28" s="228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08" t="s">
        <v>45</v>
      </c>
      <c r="E30" s="33"/>
      <c r="F30" s="33"/>
      <c r="G30" s="33"/>
      <c r="H30" s="33"/>
      <c r="I30" s="33"/>
      <c r="J30" s="33"/>
      <c r="K30" s="33"/>
      <c r="L30" s="33"/>
      <c r="M30" s="160">
        <f>ROUND(M27+M28,2)</f>
        <v>0</v>
      </c>
      <c r="N30" s="228"/>
      <c r="O30" s="228"/>
      <c r="P30" s="228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46</v>
      </c>
      <c r="E32" s="39" t="s">
        <v>47</v>
      </c>
      <c r="F32" s="40">
        <v>0.21</v>
      </c>
      <c r="G32" s="109" t="s">
        <v>48</v>
      </c>
      <c r="H32" s="126">
        <f>ROUND((SUM(BE92:BE93)+SUM(BE111:BE115)),2)</f>
        <v>0</v>
      </c>
      <c r="I32" s="228"/>
      <c r="J32" s="228"/>
      <c r="K32" s="33"/>
      <c r="L32" s="33"/>
      <c r="M32" s="126">
        <f>ROUND(ROUND((SUM(BE92:BE93)+SUM(BE111:BE115)),2)*F32,2)</f>
        <v>0</v>
      </c>
      <c r="N32" s="228"/>
      <c r="O32" s="228"/>
      <c r="P32" s="228"/>
      <c r="Q32" s="33"/>
      <c r="R32" s="34"/>
    </row>
    <row r="33" spans="2:18" s="1" customFormat="1" ht="14.25" customHeight="1">
      <c r="B33" s="32"/>
      <c r="C33" s="33"/>
      <c r="D33" s="33"/>
      <c r="E33" s="39" t="s">
        <v>49</v>
      </c>
      <c r="F33" s="40">
        <v>0.15</v>
      </c>
      <c r="G33" s="109" t="s">
        <v>48</v>
      </c>
      <c r="H33" s="126">
        <f>ROUND((SUM(BF92:BF93)+SUM(BF111:BF115)),2)</f>
        <v>0</v>
      </c>
      <c r="I33" s="228"/>
      <c r="J33" s="228"/>
      <c r="K33" s="33"/>
      <c r="L33" s="33"/>
      <c r="M33" s="126">
        <f>ROUND(ROUND((SUM(BF92:BF93)+SUM(BF111:BF115)),2)*F33,2)</f>
        <v>0</v>
      </c>
      <c r="N33" s="228"/>
      <c r="O33" s="228"/>
      <c r="P33" s="228"/>
      <c r="Q33" s="33"/>
      <c r="R33" s="34"/>
    </row>
    <row r="34" spans="2:18" s="1" customFormat="1" ht="14.25" customHeight="1" hidden="1">
      <c r="B34" s="32"/>
      <c r="C34" s="33"/>
      <c r="D34" s="33"/>
      <c r="E34" s="39" t="s">
        <v>50</v>
      </c>
      <c r="F34" s="40">
        <v>0.21</v>
      </c>
      <c r="G34" s="109" t="s">
        <v>48</v>
      </c>
      <c r="H34" s="126">
        <f>ROUND((SUM(BG92:BG93)+SUM(BG111:BG115)),2)</f>
        <v>0</v>
      </c>
      <c r="I34" s="228"/>
      <c r="J34" s="228"/>
      <c r="K34" s="33"/>
      <c r="L34" s="33"/>
      <c r="M34" s="126">
        <v>0</v>
      </c>
      <c r="N34" s="228"/>
      <c r="O34" s="228"/>
      <c r="P34" s="22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51</v>
      </c>
      <c r="F35" s="40">
        <v>0.15</v>
      </c>
      <c r="G35" s="109" t="s">
        <v>48</v>
      </c>
      <c r="H35" s="126">
        <f>ROUND((SUM(BH92:BH93)+SUM(BH111:BH115)),2)</f>
        <v>0</v>
      </c>
      <c r="I35" s="228"/>
      <c r="J35" s="228"/>
      <c r="K35" s="33"/>
      <c r="L35" s="33"/>
      <c r="M35" s="126">
        <v>0</v>
      </c>
      <c r="N35" s="228"/>
      <c r="O35" s="228"/>
      <c r="P35" s="228"/>
      <c r="Q35" s="33"/>
      <c r="R35" s="34"/>
    </row>
    <row r="36" spans="2:18" s="1" customFormat="1" ht="14.25" customHeight="1" hidden="1">
      <c r="B36" s="32"/>
      <c r="C36" s="33"/>
      <c r="D36" s="33"/>
      <c r="E36" s="39" t="s">
        <v>52</v>
      </c>
      <c r="F36" s="40">
        <v>0</v>
      </c>
      <c r="G36" s="109" t="s">
        <v>48</v>
      </c>
      <c r="H36" s="126">
        <f>ROUND((SUM(BI92:BI93)+SUM(BI111:BI115)),2)</f>
        <v>0</v>
      </c>
      <c r="I36" s="228"/>
      <c r="J36" s="228"/>
      <c r="K36" s="33"/>
      <c r="L36" s="33"/>
      <c r="M36" s="126">
        <v>0</v>
      </c>
      <c r="N36" s="228"/>
      <c r="O36" s="228"/>
      <c r="P36" s="228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43"/>
      <c r="D38" s="44" t="s">
        <v>53</v>
      </c>
      <c r="E38" s="45"/>
      <c r="F38" s="45"/>
      <c r="G38" s="110" t="s">
        <v>54</v>
      </c>
      <c r="H38" s="46" t="s">
        <v>55</v>
      </c>
      <c r="I38" s="45"/>
      <c r="J38" s="45"/>
      <c r="K38" s="45"/>
      <c r="L38" s="235">
        <f>SUM(M30:M36)</f>
        <v>0</v>
      </c>
      <c r="M38" s="231"/>
      <c r="N38" s="231"/>
      <c r="O38" s="231"/>
      <c r="P38" s="233"/>
      <c r="Q38" s="4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2"/>
      <c r="C50" s="33"/>
      <c r="D50" s="47" t="s">
        <v>56</v>
      </c>
      <c r="E50" s="48"/>
      <c r="F50" s="48"/>
      <c r="G50" s="48"/>
      <c r="H50" s="49"/>
      <c r="I50" s="33"/>
      <c r="J50" s="47" t="s">
        <v>57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22"/>
      <c r="C51" s="23"/>
      <c r="D51" s="50"/>
      <c r="E51" s="23"/>
      <c r="F51" s="23"/>
      <c r="G51" s="23"/>
      <c r="H51" s="51"/>
      <c r="I51" s="23"/>
      <c r="J51" s="50"/>
      <c r="K51" s="23"/>
      <c r="L51" s="23"/>
      <c r="M51" s="23"/>
      <c r="N51" s="23"/>
      <c r="O51" s="23"/>
      <c r="P51" s="51"/>
      <c r="Q51" s="23"/>
      <c r="R51" s="24"/>
    </row>
    <row r="52" spans="2:18" ht="13.5">
      <c r="B52" s="22"/>
      <c r="C52" s="23"/>
      <c r="D52" s="50"/>
      <c r="E52" s="23" t="str">
        <f>'[1]Rekapitulace stavby'!F60</f>
        <v>Cekr CZ s.r.o.</v>
      </c>
      <c r="F52" s="23"/>
      <c r="G52" s="23"/>
      <c r="H52" s="51"/>
      <c r="I52" s="23"/>
      <c r="J52" s="50"/>
      <c r="K52" s="23" t="s">
        <v>538</v>
      </c>
      <c r="L52" s="23"/>
      <c r="M52" s="23"/>
      <c r="N52" s="23"/>
      <c r="O52" s="23"/>
      <c r="P52" s="51"/>
      <c r="Q52" s="23"/>
      <c r="R52" s="24"/>
    </row>
    <row r="53" spans="2:18" ht="13.5">
      <c r="B53" s="22"/>
      <c r="C53" s="23"/>
      <c r="D53" s="50"/>
      <c r="E53" s="23" t="str">
        <f>'[1]Rekapitulace stavby'!F61</f>
        <v>Mazalova 57/2</v>
      </c>
      <c r="F53" s="23"/>
      <c r="G53" s="23"/>
      <c r="H53" s="51"/>
      <c r="I53" s="23"/>
      <c r="J53" s="50"/>
      <c r="K53" s="23" t="s">
        <v>539</v>
      </c>
      <c r="L53" s="23"/>
      <c r="M53" s="23"/>
      <c r="N53" s="23"/>
      <c r="O53" s="23"/>
      <c r="P53" s="51"/>
      <c r="Q53" s="23"/>
      <c r="R53" s="24"/>
    </row>
    <row r="54" spans="2:18" ht="13.5">
      <c r="B54" s="22"/>
      <c r="C54" s="23"/>
      <c r="D54" s="50"/>
      <c r="E54" s="23" t="str">
        <f>'[1]Rekapitulace stavby'!F62</f>
        <v>787 01  ŠUMPERK</v>
      </c>
      <c r="F54" s="23"/>
      <c r="G54" s="23"/>
      <c r="H54" s="51"/>
      <c r="I54" s="23"/>
      <c r="J54" s="50"/>
      <c r="K54" s="23" t="s">
        <v>535</v>
      </c>
      <c r="L54" s="23"/>
      <c r="M54" s="23"/>
      <c r="N54" s="23"/>
      <c r="O54" s="23"/>
      <c r="P54" s="51"/>
      <c r="Q54" s="23"/>
      <c r="R54" s="24"/>
    </row>
    <row r="55" spans="2:18" ht="13.5">
      <c r="B55" s="22"/>
      <c r="C55" s="23"/>
      <c r="D55" s="50"/>
      <c r="E55" s="23" t="str">
        <f>'[1]Rekapitulace stavby'!F63</f>
        <v>IČO: 278 21 251</v>
      </c>
      <c r="F55" s="23"/>
      <c r="G55" s="23"/>
      <c r="H55" s="51"/>
      <c r="I55" s="23"/>
      <c r="J55" s="50"/>
      <c r="K55" s="23" t="s">
        <v>540</v>
      </c>
      <c r="L55" s="23"/>
      <c r="M55" s="23"/>
      <c r="N55" s="23"/>
      <c r="O55" s="23"/>
      <c r="P55" s="51"/>
      <c r="Q55" s="23"/>
      <c r="R55" s="24"/>
    </row>
    <row r="56" spans="2:18" ht="13.5">
      <c r="B56" s="22"/>
      <c r="C56" s="23"/>
      <c r="D56" s="50"/>
      <c r="E56" s="23" t="str">
        <f>'[1]Rekapitulace stavby'!F64</f>
        <v>DIČ: CZ27821251</v>
      </c>
      <c r="F56" s="23"/>
      <c r="G56" s="23"/>
      <c r="H56" s="51"/>
      <c r="I56" s="23"/>
      <c r="J56" s="50"/>
      <c r="K56" s="23"/>
      <c r="L56" s="23"/>
      <c r="M56" s="23"/>
      <c r="N56" s="23"/>
      <c r="O56" s="23"/>
      <c r="P56" s="51"/>
      <c r="Q56" s="23"/>
      <c r="R56" s="24"/>
    </row>
    <row r="57" spans="2:18" ht="13.5">
      <c r="B57" s="22"/>
      <c r="C57" s="23"/>
      <c r="D57" s="50"/>
      <c r="E57" s="23"/>
      <c r="F57" s="23"/>
      <c r="G57" s="23"/>
      <c r="H57" s="51"/>
      <c r="I57" s="23"/>
      <c r="J57" s="50"/>
      <c r="K57" s="23"/>
      <c r="L57" s="23"/>
      <c r="M57" s="23"/>
      <c r="N57" s="23"/>
      <c r="O57" s="23"/>
      <c r="P57" s="51"/>
      <c r="Q57" s="23"/>
      <c r="R57" s="24"/>
    </row>
    <row r="58" spans="2:18" ht="13.5">
      <c r="B58" s="22"/>
      <c r="C58" s="23"/>
      <c r="D58" s="50"/>
      <c r="E58" s="23"/>
      <c r="F58" s="23"/>
      <c r="G58" s="23"/>
      <c r="H58" s="51"/>
      <c r="I58" s="23"/>
      <c r="J58" s="50"/>
      <c r="K58" s="23"/>
      <c r="L58" s="23"/>
      <c r="M58" s="23"/>
      <c r="N58" s="23"/>
      <c r="O58" s="23"/>
      <c r="P58" s="51"/>
      <c r="Q58" s="23"/>
      <c r="R58" s="24"/>
    </row>
    <row r="59" spans="2:18" s="1" customFormat="1" ht="15">
      <c r="B59" s="32"/>
      <c r="C59" s="33"/>
      <c r="D59" s="52" t="s">
        <v>58</v>
      </c>
      <c r="E59" s="53"/>
      <c r="F59" s="53"/>
      <c r="G59" s="54" t="s">
        <v>59</v>
      </c>
      <c r="H59" s="55"/>
      <c r="I59" s="33"/>
      <c r="J59" s="52" t="s">
        <v>58</v>
      </c>
      <c r="K59" s="53"/>
      <c r="L59" s="53"/>
      <c r="M59" s="53"/>
      <c r="N59" s="54" t="s">
        <v>59</v>
      </c>
      <c r="O59" s="53"/>
      <c r="P59" s="55"/>
      <c r="Q59" s="33"/>
      <c r="R59" s="34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2"/>
      <c r="C61" s="33"/>
      <c r="D61" s="47" t="s">
        <v>60</v>
      </c>
      <c r="E61" s="48"/>
      <c r="F61" s="48"/>
      <c r="G61" s="48"/>
      <c r="H61" s="49"/>
      <c r="I61" s="33"/>
      <c r="J61" s="47" t="s">
        <v>61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22"/>
      <c r="C62" s="23"/>
      <c r="D62" s="50"/>
      <c r="E62" s="23"/>
      <c r="F62" s="23"/>
      <c r="G62" s="23"/>
      <c r="H62" s="51"/>
      <c r="I62" s="23"/>
      <c r="J62" s="50"/>
      <c r="K62" s="23"/>
      <c r="L62" s="23"/>
      <c r="M62" s="23"/>
      <c r="N62" s="23"/>
      <c r="O62" s="23"/>
      <c r="P62" s="51"/>
      <c r="Q62" s="23"/>
      <c r="R62" s="24"/>
    </row>
    <row r="63" spans="2:18" ht="13.5">
      <c r="B63" s="22"/>
      <c r="C63" s="23"/>
      <c r="D63" s="50"/>
      <c r="E63" s="23" t="s">
        <v>541</v>
      </c>
      <c r="F63" s="23"/>
      <c r="G63" s="23"/>
      <c r="H63" s="51"/>
      <c r="I63" s="23"/>
      <c r="J63" s="50"/>
      <c r="K63" s="23"/>
      <c r="L63" s="23"/>
      <c r="M63" s="23"/>
      <c r="N63" s="23"/>
      <c r="O63" s="23"/>
      <c r="P63" s="51"/>
      <c r="Q63" s="23"/>
      <c r="R63" s="24"/>
    </row>
    <row r="64" spans="2:18" ht="13.5">
      <c r="B64" s="22"/>
      <c r="C64" s="23"/>
      <c r="D64" s="50"/>
      <c r="E64" s="23" t="s">
        <v>542</v>
      </c>
      <c r="F64" s="23"/>
      <c r="G64" s="23"/>
      <c r="H64" s="51"/>
      <c r="I64" s="23"/>
      <c r="J64" s="50"/>
      <c r="K64" s="23"/>
      <c r="L64" s="23"/>
      <c r="M64" s="23"/>
      <c r="N64" s="23"/>
      <c r="O64" s="23"/>
      <c r="P64" s="51"/>
      <c r="Q64" s="23"/>
      <c r="R64" s="24"/>
    </row>
    <row r="65" spans="2:18" ht="13.5">
      <c r="B65" s="22"/>
      <c r="C65" s="23"/>
      <c r="D65" s="50"/>
      <c r="E65" s="23" t="s">
        <v>535</v>
      </c>
      <c r="F65" s="23"/>
      <c r="G65" s="23"/>
      <c r="H65" s="51"/>
      <c r="I65" s="23"/>
      <c r="J65" s="50"/>
      <c r="K65" s="23"/>
      <c r="L65" s="23"/>
      <c r="M65" s="23"/>
      <c r="N65" s="23"/>
      <c r="O65" s="23"/>
      <c r="P65" s="51"/>
      <c r="Q65" s="23"/>
      <c r="R65" s="24"/>
    </row>
    <row r="66" spans="2:18" ht="13.5">
      <c r="B66" s="22"/>
      <c r="C66" s="23"/>
      <c r="D66" s="50"/>
      <c r="E66" s="23" t="s">
        <v>543</v>
      </c>
      <c r="F66" s="23"/>
      <c r="G66" s="23"/>
      <c r="H66" s="51"/>
      <c r="I66" s="23"/>
      <c r="J66" s="50"/>
      <c r="K66" s="23"/>
      <c r="L66" s="23"/>
      <c r="M66" s="23"/>
      <c r="N66" s="23"/>
      <c r="O66" s="23"/>
      <c r="P66" s="51"/>
      <c r="Q66" s="23"/>
      <c r="R66" s="24"/>
    </row>
    <row r="67" spans="2:18" ht="13.5">
      <c r="B67" s="22"/>
      <c r="C67" s="23"/>
      <c r="D67" s="50"/>
      <c r="E67" s="23" t="s">
        <v>544</v>
      </c>
      <c r="F67" s="23"/>
      <c r="G67" s="23"/>
      <c r="H67" s="51"/>
      <c r="I67" s="23"/>
      <c r="J67" s="50"/>
      <c r="K67" s="23"/>
      <c r="L67" s="23"/>
      <c r="M67" s="23"/>
      <c r="N67" s="23"/>
      <c r="O67" s="23"/>
      <c r="P67" s="51"/>
      <c r="Q67" s="23"/>
      <c r="R67" s="24"/>
    </row>
    <row r="68" spans="2:18" ht="13.5">
      <c r="B68" s="22"/>
      <c r="C68" s="23"/>
      <c r="D68" s="50"/>
      <c r="E68" s="23"/>
      <c r="F68" s="23"/>
      <c r="G68" s="23"/>
      <c r="H68" s="51"/>
      <c r="I68" s="23"/>
      <c r="J68" s="50"/>
      <c r="K68" s="23"/>
      <c r="L68" s="23"/>
      <c r="M68" s="23"/>
      <c r="N68" s="23"/>
      <c r="O68" s="23"/>
      <c r="P68" s="51"/>
      <c r="Q68" s="23"/>
      <c r="R68" s="24"/>
    </row>
    <row r="69" spans="2:18" ht="13.5">
      <c r="B69" s="22"/>
      <c r="C69" s="23"/>
      <c r="D69" s="50"/>
      <c r="E69" s="23"/>
      <c r="F69" s="23"/>
      <c r="G69" s="23"/>
      <c r="H69" s="51"/>
      <c r="I69" s="23"/>
      <c r="J69" s="50"/>
      <c r="K69" s="23"/>
      <c r="L69" s="23"/>
      <c r="M69" s="23"/>
      <c r="N69" s="23"/>
      <c r="O69" s="23"/>
      <c r="P69" s="51"/>
      <c r="Q69" s="23"/>
      <c r="R69" s="24"/>
    </row>
    <row r="70" spans="2:18" s="1" customFormat="1" ht="15">
      <c r="B70" s="32"/>
      <c r="C70" s="33"/>
      <c r="D70" s="52" t="s">
        <v>58</v>
      </c>
      <c r="E70" s="53"/>
      <c r="F70" s="53"/>
      <c r="G70" s="54" t="s">
        <v>59</v>
      </c>
      <c r="H70" s="55"/>
      <c r="I70" s="33"/>
      <c r="J70" s="52" t="s">
        <v>58</v>
      </c>
      <c r="K70" s="53"/>
      <c r="L70" s="53"/>
      <c r="M70" s="53"/>
      <c r="N70" s="54" t="s">
        <v>59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217" t="s">
        <v>113</v>
      </c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206" t="str">
        <f>F6</f>
        <v>Šumperk, ul. Třebízského - MŠ, komunikace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3"/>
      <c r="R78" s="34"/>
    </row>
    <row r="79" spans="2:18" s="1" customFormat="1" ht="36.75" customHeight="1">
      <c r="B79" s="32"/>
      <c r="C79" s="66" t="s">
        <v>108</v>
      </c>
      <c r="D79" s="33"/>
      <c r="E79" s="33"/>
      <c r="F79" s="201" t="str">
        <f>F7</f>
        <v>1020 - VRN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9" t="s">
        <v>21</v>
      </c>
      <c r="D81" s="33"/>
      <c r="E81" s="33"/>
      <c r="F81" s="27" t="str">
        <f>F9</f>
        <v>Šumperk</v>
      </c>
      <c r="G81" s="33"/>
      <c r="H81" s="33"/>
      <c r="I81" s="33"/>
      <c r="J81" s="33"/>
      <c r="K81" s="29" t="s">
        <v>23</v>
      </c>
      <c r="L81" s="33"/>
      <c r="M81" s="207" t="str">
        <f>IF(O9="","",O9)</f>
        <v>18.8.2016</v>
      </c>
      <c r="N81" s="228"/>
      <c r="O81" s="228"/>
      <c r="P81" s="228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9" t="s">
        <v>27</v>
      </c>
      <c r="D83" s="33"/>
      <c r="E83" s="33"/>
      <c r="F83" s="27" t="str">
        <f>E12</f>
        <v>Město Šumperk, nám. Míru 1, Šumperk</v>
      </c>
      <c r="G83" s="33"/>
      <c r="H83" s="33"/>
      <c r="I83" s="33"/>
      <c r="J83" s="33"/>
      <c r="K83" s="29" t="s">
        <v>35</v>
      </c>
      <c r="L83" s="33"/>
      <c r="M83" s="219" t="str">
        <f>E18</f>
        <v>Cekr CZ s.r.o., Mazalova 57/2, Šumperk</v>
      </c>
      <c r="N83" s="228"/>
      <c r="O83" s="228"/>
      <c r="P83" s="228"/>
      <c r="Q83" s="228"/>
      <c r="R83" s="34"/>
    </row>
    <row r="84" spans="2:18" s="1" customFormat="1" ht="14.25" customHeight="1">
      <c r="B84" s="32"/>
      <c r="C84" s="29" t="s">
        <v>33</v>
      </c>
      <c r="D84" s="33"/>
      <c r="E84" s="33"/>
      <c r="F84" s="27" t="str">
        <f>IF(E15="","",E15)</f>
        <v> </v>
      </c>
      <c r="G84" s="33"/>
      <c r="H84" s="33"/>
      <c r="I84" s="33"/>
      <c r="J84" s="33"/>
      <c r="K84" s="29" t="s">
        <v>40</v>
      </c>
      <c r="L84" s="33"/>
      <c r="M84" s="219" t="str">
        <f>E21</f>
        <v>Sv. Čech</v>
      </c>
      <c r="N84" s="228"/>
      <c r="O84" s="228"/>
      <c r="P84" s="228"/>
      <c r="Q84" s="228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127" t="s">
        <v>114</v>
      </c>
      <c r="D86" s="128"/>
      <c r="E86" s="128"/>
      <c r="F86" s="128"/>
      <c r="G86" s="128"/>
      <c r="H86" s="43"/>
      <c r="I86" s="43"/>
      <c r="J86" s="43"/>
      <c r="K86" s="43"/>
      <c r="L86" s="43"/>
      <c r="M86" s="43"/>
      <c r="N86" s="127" t="s">
        <v>115</v>
      </c>
      <c r="O86" s="228"/>
      <c r="P86" s="228"/>
      <c r="Q86" s="228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11" t="s">
        <v>116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198">
        <f>N111</f>
        <v>0</v>
      </c>
      <c r="O88" s="228"/>
      <c r="P88" s="228"/>
      <c r="Q88" s="228"/>
      <c r="R88" s="34"/>
      <c r="AU88" s="18" t="s">
        <v>117</v>
      </c>
    </row>
    <row r="89" spans="2:18" s="7" customFormat="1" ht="24.75" customHeight="1">
      <c r="B89" s="112"/>
      <c r="C89" s="113"/>
      <c r="D89" s="114" t="s">
        <v>516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6">
        <f>N112</f>
        <v>0</v>
      </c>
      <c r="O89" s="237"/>
      <c r="P89" s="237"/>
      <c r="Q89" s="237"/>
      <c r="R89" s="115"/>
    </row>
    <row r="90" spans="2:18" s="8" customFormat="1" ht="19.5" customHeight="1">
      <c r="B90" s="116"/>
      <c r="C90" s="94"/>
      <c r="D90" s="117" t="s">
        <v>517</v>
      </c>
      <c r="E90" s="94"/>
      <c r="F90" s="94"/>
      <c r="G90" s="94"/>
      <c r="H90" s="94"/>
      <c r="I90" s="94"/>
      <c r="J90" s="94"/>
      <c r="K90" s="94"/>
      <c r="L90" s="94"/>
      <c r="M90" s="94"/>
      <c r="N90" s="212">
        <f>N113</f>
        <v>0</v>
      </c>
      <c r="O90" s="213"/>
      <c r="P90" s="213"/>
      <c r="Q90" s="213"/>
      <c r="R90" s="118"/>
    </row>
    <row r="91" spans="2:18" s="1" customFormat="1" ht="21.7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21" s="1" customFormat="1" ht="29.25" customHeight="1">
      <c r="B92" s="32"/>
      <c r="C92" s="111" t="s">
        <v>127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38">
        <v>0</v>
      </c>
      <c r="O92" s="228"/>
      <c r="P92" s="228"/>
      <c r="Q92" s="228"/>
      <c r="R92" s="34"/>
      <c r="T92" s="119"/>
      <c r="U92" s="120" t="s">
        <v>46</v>
      </c>
    </row>
    <row r="93" spans="2:18" s="1" customFormat="1" ht="18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18" s="1" customFormat="1" ht="29.25" customHeight="1">
      <c r="B94" s="32"/>
      <c r="C94" s="106" t="s">
        <v>105</v>
      </c>
      <c r="D94" s="43"/>
      <c r="E94" s="43"/>
      <c r="F94" s="43"/>
      <c r="G94" s="43"/>
      <c r="H94" s="43"/>
      <c r="I94" s="43"/>
      <c r="J94" s="43"/>
      <c r="K94" s="43"/>
      <c r="L94" s="199">
        <f>ROUND(SUM(N88+N92),2)</f>
        <v>0</v>
      </c>
      <c r="M94" s="128"/>
      <c r="N94" s="128"/>
      <c r="O94" s="128"/>
      <c r="P94" s="128"/>
      <c r="Q94" s="128"/>
      <c r="R94" s="34"/>
    </row>
    <row r="95" spans="2:18" s="1" customFormat="1" ht="6.75" customHeight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9" spans="2:18" s="1" customFormat="1" ht="6.7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0" spans="2:18" s="1" customFormat="1" ht="36.75" customHeight="1">
      <c r="B100" s="32"/>
      <c r="C100" s="217" t="s">
        <v>128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34"/>
    </row>
    <row r="101" spans="2:18" s="1" customFormat="1" ht="6.75" customHeight="1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18" s="1" customFormat="1" ht="30" customHeight="1">
      <c r="B102" s="32"/>
      <c r="C102" s="29" t="s">
        <v>15</v>
      </c>
      <c r="D102" s="33"/>
      <c r="E102" s="33"/>
      <c r="F102" s="206" t="str">
        <f>F6</f>
        <v>Šumperk, ul. Třebízského - MŠ, komunikace</v>
      </c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33"/>
      <c r="R102" s="34"/>
    </row>
    <row r="103" spans="2:18" s="1" customFormat="1" ht="36.75" customHeight="1">
      <c r="B103" s="32"/>
      <c r="C103" s="66" t="s">
        <v>108</v>
      </c>
      <c r="D103" s="33"/>
      <c r="E103" s="33"/>
      <c r="F103" s="201" t="str">
        <f>F7</f>
        <v>1020 - VRN</v>
      </c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33"/>
      <c r="R103" s="34"/>
    </row>
    <row r="104" spans="2:18" s="1" customFormat="1" ht="6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18" customHeight="1">
      <c r="B105" s="32"/>
      <c r="C105" s="29" t="s">
        <v>21</v>
      </c>
      <c r="D105" s="33"/>
      <c r="E105" s="33"/>
      <c r="F105" s="27" t="str">
        <f>F9</f>
        <v>Šumperk</v>
      </c>
      <c r="G105" s="33"/>
      <c r="H105" s="33"/>
      <c r="I105" s="33"/>
      <c r="J105" s="33"/>
      <c r="K105" s="29" t="s">
        <v>23</v>
      </c>
      <c r="L105" s="33"/>
      <c r="M105" s="207" t="str">
        <f>IF(O9="","",O9)</f>
        <v>18.8.2016</v>
      </c>
      <c r="N105" s="228"/>
      <c r="O105" s="228"/>
      <c r="P105" s="228"/>
      <c r="Q105" s="33"/>
      <c r="R105" s="34"/>
    </row>
    <row r="106" spans="2:18" s="1" customFormat="1" ht="6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18" s="1" customFormat="1" ht="15">
      <c r="B107" s="32"/>
      <c r="C107" s="29" t="s">
        <v>27</v>
      </c>
      <c r="D107" s="33"/>
      <c r="E107" s="33"/>
      <c r="F107" s="27" t="str">
        <f>E12</f>
        <v>Město Šumperk, nám. Míru 1, Šumperk</v>
      </c>
      <c r="G107" s="33"/>
      <c r="H107" s="33"/>
      <c r="I107" s="33"/>
      <c r="J107" s="33"/>
      <c r="K107" s="29" t="s">
        <v>35</v>
      </c>
      <c r="L107" s="33"/>
      <c r="M107" s="219" t="str">
        <f>E18</f>
        <v>Cekr CZ s.r.o., Mazalova 57/2, Šumperk</v>
      </c>
      <c r="N107" s="228"/>
      <c r="O107" s="228"/>
      <c r="P107" s="228"/>
      <c r="Q107" s="228"/>
      <c r="R107" s="34"/>
    </row>
    <row r="108" spans="2:18" s="1" customFormat="1" ht="14.25" customHeight="1">
      <c r="B108" s="32"/>
      <c r="C108" s="29" t="s">
        <v>33</v>
      </c>
      <c r="D108" s="33"/>
      <c r="E108" s="33"/>
      <c r="F108" s="27" t="str">
        <f>IF(E15="","",E15)</f>
        <v> </v>
      </c>
      <c r="G108" s="33"/>
      <c r="H108" s="33"/>
      <c r="I108" s="33"/>
      <c r="J108" s="33"/>
      <c r="K108" s="29" t="s">
        <v>40</v>
      </c>
      <c r="L108" s="33"/>
      <c r="M108" s="219" t="str">
        <f>E21</f>
        <v>Sv. Čech</v>
      </c>
      <c r="N108" s="228"/>
      <c r="O108" s="228"/>
      <c r="P108" s="228"/>
      <c r="Q108" s="228"/>
      <c r="R108" s="34"/>
    </row>
    <row r="109" spans="2:18" s="1" customFormat="1" ht="9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7" s="9" customFormat="1" ht="29.25" customHeight="1">
      <c r="B110" s="121"/>
      <c r="C110" s="122" t="s">
        <v>129</v>
      </c>
      <c r="D110" s="123" t="s">
        <v>130</v>
      </c>
      <c r="E110" s="123" t="s">
        <v>64</v>
      </c>
      <c r="F110" s="239" t="s">
        <v>131</v>
      </c>
      <c r="G110" s="240"/>
      <c r="H110" s="240"/>
      <c r="I110" s="240"/>
      <c r="J110" s="123" t="s">
        <v>132</v>
      </c>
      <c r="K110" s="123" t="s">
        <v>133</v>
      </c>
      <c r="L110" s="241" t="s">
        <v>134</v>
      </c>
      <c r="M110" s="240"/>
      <c r="N110" s="239" t="s">
        <v>115</v>
      </c>
      <c r="O110" s="240"/>
      <c r="P110" s="240"/>
      <c r="Q110" s="242"/>
      <c r="R110" s="124"/>
      <c r="T110" s="72" t="s">
        <v>135</v>
      </c>
      <c r="U110" s="73" t="s">
        <v>46</v>
      </c>
      <c r="V110" s="73" t="s">
        <v>136</v>
      </c>
      <c r="W110" s="73" t="s">
        <v>137</v>
      </c>
      <c r="X110" s="73" t="s">
        <v>138</v>
      </c>
      <c r="Y110" s="73" t="s">
        <v>139</v>
      </c>
      <c r="Z110" s="73" t="s">
        <v>140</v>
      </c>
      <c r="AA110" s="74" t="s">
        <v>141</v>
      </c>
    </row>
    <row r="111" spans="2:63" s="1" customFormat="1" ht="29.25" customHeight="1">
      <c r="B111" s="32"/>
      <c r="C111" s="76" t="s">
        <v>112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260">
        <f>BK111</f>
        <v>0</v>
      </c>
      <c r="O111" s="261"/>
      <c r="P111" s="261"/>
      <c r="Q111" s="261"/>
      <c r="R111" s="34"/>
      <c r="T111" s="75"/>
      <c r="U111" s="48"/>
      <c r="V111" s="48"/>
      <c r="W111" s="125">
        <f>W112</f>
        <v>0</v>
      </c>
      <c r="X111" s="48"/>
      <c r="Y111" s="125">
        <f>Y112</f>
        <v>0</v>
      </c>
      <c r="Z111" s="48"/>
      <c r="AA111" s="129">
        <f>AA112</f>
        <v>0</v>
      </c>
      <c r="AT111" s="18" t="s">
        <v>81</v>
      </c>
      <c r="AU111" s="18" t="s">
        <v>117</v>
      </c>
      <c r="BK111" s="130">
        <f>BK112</f>
        <v>0</v>
      </c>
    </row>
    <row r="112" spans="2:63" s="10" customFormat="1" ht="36.75" customHeight="1">
      <c r="B112" s="131"/>
      <c r="C112" s="132"/>
      <c r="D112" s="133" t="s">
        <v>516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262">
        <f>BK112</f>
        <v>0</v>
      </c>
      <c r="O112" s="236"/>
      <c r="P112" s="236"/>
      <c r="Q112" s="236"/>
      <c r="R112" s="134"/>
      <c r="T112" s="135"/>
      <c r="U112" s="132"/>
      <c r="V112" s="132"/>
      <c r="W112" s="136">
        <f>W113</f>
        <v>0</v>
      </c>
      <c r="X112" s="132"/>
      <c r="Y112" s="136">
        <f>Y113</f>
        <v>0</v>
      </c>
      <c r="Z112" s="132"/>
      <c r="AA112" s="137">
        <f>AA113</f>
        <v>0</v>
      </c>
      <c r="AR112" s="138" t="s">
        <v>170</v>
      </c>
      <c r="AT112" s="139" t="s">
        <v>81</v>
      </c>
      <c r="AU112" s="139" t="s">
        <v>82</v>
      </c>
      <c r="AY112" s="138" t="s">
        <v>142</v>
      </c>
      <c r="BK112" s="140">
        <f>BK113</f>
        <v>0</v>
      </c>
    </row>
    <row r="113" spans="2:63" s="10" customFormat="1" ht="19.5" customHeight="1">
      <c r="B113" s="131"/>
      <c r="C113" s="132"/>
      <c r="D113" s="141" t="s">
        <v>517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257">
        <f>BK113</f>
        <v>0</v>
      </c>
      <c r="O113" s="258"/>
      <c r="P113" s="258"/>
      <c r="Q113" s="258"/>
      <c r="R113" s="134"/>
      <c r="T113" s="135"/>
      <c r="U113" s="132"/>
      <c r="V113" s="132"/>
      <c r="W113" s="136">
        <f>SUM(W114:W115)</f>
        <v>0</v>
      </c>
      <c r="X113" s="132"/>
      <c r="Y113" s="136">
        <f>SUM(Y114:Y115)</f>
        <v>0</v>
      </c>
      <c r="Z113" s="132"/>
      <c r="AA113" s="137">
        <f>SUM(AA114:AA115)</f>
        <v>0</v>
      </c>
      <c r="AR113" s="138" t="s">
        <v>170</v>
      </c>
      <c r="AT113" s="139" t="s">
        <v>81</v>
      </c>
      <c r="AU113" s="139" t="s">
        <v>20</v>
      </c>
      <c r="AY113" s="138" t="s">
        <v>142</v>
      </c>
      <c r="BK113" s="140">
        <f>SUM(BK114:BK115)</f>
        <v>0</v>
      </c>
    </row>
    <row r="114" spans="2:65" s="1" customFormat="1" ht="20.25" customHeight="1">
      <c r="B114" s="142"/>
      <c r="C114" s="143" t="s">
        <v>20</v>
      </c>
      <c r="D114" s="143" t="s">
        <v>143</v>
      </c>
      <c r="E114" s="144" t="s">
        <v>518</v>
      </c>
      <c r="F114" s="243" t="s">
        <v>519</v>
      </c>
      <c r="G114" s="244"/>
      <c r="H114" s="244"/>
      <c r="I114" s="244"/>
      <c r="J114" s="145" t="s">
        <v>520</v>
      </c>
      <c r="K114" s="146">
        <v>0.5</v>
      </c>
      <c r="L114" s="245"/>
      <c r="M114" s="244"/>
      <c r="N114" s="245">
        <f>ROUND(L114*K114,2)</f>
        <v>0</v>
      </c>
      <c r="O114" s="244"/>
      <c r="P114" s="244"/>
      <c r="Q114" s="244"/>
      <c r="R114" s="147"/>
      <c r="T114" s="148" t="s">
        <v>3</v>
      </c>
      <c r="U114" s="41" t="s">
        <v>47</v>
      </c>
      <c r="V114" s="149">
        <v>0</v>
      </c>
      <c r="W114" s="149">
        <f>V114*K114</f>
        <v>0</v>
      </c>
      <c r="X114" s="149">
        <v>0</v>
      </c>
      <c r="Y114" s="149">
        <f>X114*K114</f>
        <v>0</v>
      </c>
      <c r="Z114" s="149">
        <v>0</v>
      </c>
      <c r="AA114" s="150">
        <f>Z114*K114</f>
        <v>0</v>
      </c>
      <c r="AR114" s="18" t="s">
        <v>521</v>
      </c>
      <c r="AT114" s="18" t="s">
        <v>143</v>
      </c>
      <c r="AU114" s="18" t="s">
        <v>91</v>
      </c>
      <c r="AY114" s="18" t="s">
        <v>142</v>
      </c>
      <c r="BE114" s="151">
        <f>IF(U114="základní",N114,0)</f>
        <v>0</v>
      </c>
      <c r="BF114" s="151">
        <f>IF(U114="snížená",N114,0)</f>
        <v>0</v>
      </c>
      <c r="BG114" s="151">
        <f>IF(U114="zákl. přenesená",N114,0)</f>
        <v>0</v>
      </c>
      <c r="BH114" s="151">
        <f>IF(U114="sníž. přenesená",N114,0)</f>
        <v>0</v>
      </c>
      <c r="BI114" s="151">
        <f>IF(U114="nulová",N114,0)</f>
        <v>0</v>
      </c>
      <c r="BJ114" s="18" t="s">
        <v>20</v>
      </c>
      <c r="BK114" s="151">
        <f>ROUND(L114*K114,2)</f>
        <v>0</v>
      </c>
      <c r="BL114" s="18" t="s">
        <v>521</v>
      </c>
      <c r="BM114" s="18" t="s">
        <v>522</v>
      </c>
    </row>
    <row r="115" spans="2:65" s="1" customFormat="1" ht="20.25" customHeight="1">
      <c r="B115" s="142"/>
      <c r="C115" s="143" t="s">
        <v>91</v>
      </c>
      <c r="D115" s="143" t="s">
        <v>143</v>
      </c>
      <c r="E115" s="144" t="s">
        <v>523</v>
      </c>
      <c r="F115" s="243" t="s">
        <v>524</v>
      </c>
      <c r="G115" s="244"/>
      <c r="H115" s="244"/>
      <c r="I115" s="244"/>
      <c r="J115" s="145" t="s">
        <v>520</v>
      </c>
      <c r="K115" s="146">
        <v>0.5</v>
      </c>
      <c r="L115" s="245"/>
      <c r="M115" s="244"/>
      <c r="N115" s="245">
        <f>ROUND(L115*K115,2)</f>
        <v>0</v>
      </c>
      <c r="O115" s="244"/>
      <c r="P115" s="244"/>
      <c r="Q115" s="244"/>
      <c r="R115" s="147"/>
      <c r="T115" s="148" t="s">
        <v>3</v>
      </c>
      <c r="U115" s="180" t="s">
        <v>47</v>
      </c>
      <c r="V115" s="181">
        <v>0</v>
      </c>
      <c r="W115" s="181">
        <f>V115*K115</f>
        <v>0</v>
      </c>
      <c r="X115" s="181">
        <v>0</v>
      </c>
      <c r="Y115" s="181">
        <f>X115*K115</f>
        <v>0</v>
      </c>
      <c r="Z115" s="181">
        <v>0</v>
      </c>
      <c r="AA115" s="182">
        <f>Z115*K115</f>
        <v>0</v>
      </c>
      <c r="AR115" s="18" t="s">
        <v>521</v>
      </c>
      <c r="AT115" s="18" t="s">
        <v>143</v>
      </c>
      <c r="AU115" s="18" t="s">
        <v>91</v>
      </c>
      <c r="AY115" s="18" t="s">
        <v>142</v>
      </c>
      <c r="BE115" s="151">
        <f>IF(U115="základní",N115,0)</f>
        <v>0</v>
      </c>
      <c r="BF115" s="151">
        <f>IF(U115="snížená",N115,0)</f>
        <v>0</v>
      </c>
      <c r="BG115" s="151">
        <f>IF(U115="zákl. přenesená",N115,0)</f>
        <v>0</v>
      </c>
      <c r="BH115" s="151">
        <f>IF(U115="sníž. přenesená",N115,0)</f>
        <v>0</v>
      </c>
      <c r="BI115" s="151">
        <f>IF(U115="nulová",N115,0)</f>
        <v>0</v>
      </c>
      <c r="BJ115" s="18" t="s">
        <v>20</v>
      </c>
      <c r="BK115" s="151">
        <f>ROUND(L115*K115,2)</f>
        <v>0</v>
      </c>
      <c r="BL115" s="18" t="s">
        <v>521</v>
      </c>
      <c r="BM115" s="18" t="s">
        <v>525</v>
      </c>
    </row>
    <row r="116" spans="2:18" s="1" customFormat="1" ht="6.75" customHeight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8"/>
    </row>
  </sheetData>
  <sheetProtection/>
  <mergeCells count="61">
    <mergeCell ref="S2:AC2"/>
    <mergeCell ref="F114:I114"/>
    <mergeCell ref="L114:M114"/>
    <mergeCell ref="N114:Q114"/>
    <mergeCell ref="N89:Q89"/>
    <mergeCell ref="N90:Q90"/>
    <mergeCell ref="N111:Q111"/>
    <mergeCell ref="N112:Q112"/>
    <mergeCell ref="N113:Q113"/>
    <mergeCell ref="H1:K1"/>
    <mergeCell ref="F115:I115"/>
    <mergeCell ref="L115:M115"/>
    <mergeCell ref="N115:Q115"/>
    <mergeCell ref="F103:P103"/>
    <mergeCell ref="M105:P105"/>
    <mergeCell ref="M107:Q107"/>
    <mergeCell ref="M108:Q108"/>
    <mergeCell ref="F110:I110"/>
    <mergeCell ref="L110:M110"/>
    <mergeCell ref="N110:Q110"/>
    <mergeCell ref="C100:Q100"/>
    <mergeCell ref="F102:P102"/>
    <mergeCell ref="M81:P81"/>
    <mergeCell ref="M83:Q83"/>
    <mergeCell ref="M84:Q84"/>
    <mergeCell ref="C86:G86"/>
    <mergeCell ref="N86:Q86"/>
    <mergeCell ref="N88:Q88"/>
    <mergeCell ref="F78:P78"/>
    <mergeCell ref="F79:P79"/>
    <mergeCell ref="N92:Q92"/>
    <mergeCell ref="L94:Q94"/>
    <mergeCell ref="H36:J36"/>
    <mergeCell ref="M36:P36"/>
    <mergeCell ref="L38:P38"/>
    <mergeCell ref="C76:Q76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O21:P21"/>
    <mergeCell ref="E24:L24"/>
    <mergeCell ref="M27:P27"/>
    <mergeCell ref="M28:P28"/>
    <mergeCell ref="O15:P15"/>
    <mergeCell ref="O17:P17"/>
    <mergeCell ref="O18:P18"/>
    <mergeCell ref="O20:P20"/>
    <mergeCell ref="O9:P9"/>
    <mergeCell ref="O11:P11"/>
    <mergeCell ref="O12:P12"/>
    <mergeCell ref="O14:P14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Kubickova</cp:lastModifiedBy>
  <cp:lastPrinted>2016-08-22T14:36:14Z</cp:lastPrinted>
  <dcterms:created xsi:type="dcterms:W3CDTF">2016-08-19T15:32:46Z</dcterms:created>
  <dcterms:modified xsi:type="dcterms:W3CDTF">2017-02-03T09:33:52Z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