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55" activeTab="1"/>
  </bookViews>
  <sheets>
    <sheet name="Rekapitulace stavby" sheetId="1" r:id="rId1"/>
    <sheet name="T-2016-03 - K1 - Oprava r..." sheetId="2" r:id="rId2"/>
    <sheet name="Pokyny pro vyplnění" sheetId="3" r:id="rId3"/>
  </sheets>
  <definedNames>
    <definedName name="_xlnm._FilterDatabase" localSheetId="1" hidden="1">'T-2016-03 - K1 - Oprava r...'!$C$82:$K$82</definedName>
    <definedName name="_xlnm.Print_Titles" localSheetId="0">'Rekapitulace stavby'!$49:$49</definedName>
    <definedName name="_xlnm.Print_Titles" localSheetId="1">'T-2016-03 - K1 - Oprava r...'!$82:$82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  <definedName name="_xlnm.Print_Area" localSheetId="1">'T-2016-03 - K1 - Oprava r...'!$C$4:$J$34,'T-2016-03 - K1 - Oprava r...'!$C$40:$J$66,'T-2016-03 - K1 - Oprava r...'!$C$72:$K$226</definedName>
  </definedNames>
  <calcPr fullCalcOnLoad="1"/>
</workbook>
</file>

<file path=xl/sharedStrings.xml><?xml version="1.0" encoding="utf-8"?>
<sst xmlns="http://schemas.openxmlformats.org/spreadsheetml/2006/main" count="2438" uniqueCount="727">
  <si>
    <t>Export VZ</t>
  </si>
  <si>
    <t>List obsahuje:</t>
  </si>
  <si>
    <t>3.0</t>
  </si>
  <si>
    <t>ZAMOK</t>
  </si>
  <si>
    <t>False</t>
  </si>
  <si>
    <t>{81a0d440-9947-449b-bb95-605d5fd43bb8}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</si>
  <si>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</si>
  <si>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</si>
  <si>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</si>
  <si>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</si>
  <si>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</si>
  <si>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</si>
  <si>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</si>
  <si>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</si>
  <si>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T-2016-03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</si>
  <si>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</si>
  <si>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</si>
  <si>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K1 - Oprava rozvodů tepla a teplé užitkové vody na zdroji VST K1-Prievidzská, topná větev „B“ Bludovská 2, 4, 6</t>
  </si>
  <si>
    <t>0,1</t>
  </si>
  <si>
    <t>KSO:</t>
  </si>
  <si>
    <t/>
  </si>
  <si>
    <t>CC-CZ:</t>
  </si>
  <si>
    <t>1</t>
  </si>
  <si>
    <t>Místo:</t>
  </si>
  <si>
    <t>Šumperk</t>
  </si>
  <si>
    <t>Datum:</t>
  </si>
  <si>
    <t>10</t>
  </si>
  <si>
    <t>100</t>
  </si>
  <si>
    <t>Zadavatel:</t>
  </si>
  <si>
    <t>IČ:</t>
  </si>
  <si>
    <t>65138163</t>
  </si>
  <si>
    <t>Podniky města Šumperka a.s.</t>
  </si>
  <si>
    <t>DIČ:</t>
  </si>
  <si>
    <t>CZ65138163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</si>
  <si>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</si>
  <si>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</si>
  <si>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</si>
  <si>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</si>
  <si>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</si>
  <si>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</si>
  <si>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</si>
  <si>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</si>
  <si>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</si>
  <si>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</si>
  <si>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</si>
  <si>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</si>
  <si>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</si>
  <si>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</si>
  <si>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</si>
  <si>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</si>
  <si>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</si>
  <si>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</si>
  <si>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</si>
  <si>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</si>
  <si>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</si>
  <si>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</si>
  <si>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</si>
  <si>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</si>
  <si>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</si>
  <si>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</si>
  <si>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</si>
  <si>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</si>
  <si>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</si>
  <si>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</si>
  <si>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</si>
  <si>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</si>
  <si>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</si>
  <si>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</si>
  <si>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</si>
  <si>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</si>
  <si>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</si>
  <si>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</si>
  <si>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</si>
  <si>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</si>
  <si>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</si>
  <si>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</si>
  <si>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</si>
  <si>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</si>
  <si>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</si>
  <si>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</si>
  <si>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trav</t>
  </si>
  <si>
    <t>zatravněná plocha</t>
  </si>
  <si>
    <t>m2</t>
  </si>
  <si>
    <t>17,25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</si>
  <si>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</si>
  <si>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</si>
  <si>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</si>
  <si>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</si>
  <si>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</si>
  <si>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</si>
  <si>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</si>
  <si>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</si>
  <si>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</si>
  <si>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</si>
  <si>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</si>
  <si>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</si>
  <si>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</si>
  <si>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</si>
  <si>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</si>
  <si>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</si>
  <si>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</si>
  <si>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</si>
  <si>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</si>
  <si>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</si>
  <si>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</si>
  <si>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</si>
  <si>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</si>
  <si>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</si>
  <si>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</si>
  <si>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</si>
  <si>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</si>
  <si>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</si>
  <si>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</si>
  <si>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</si>
  <si>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</si>
  <si>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</si>
  <si>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</si>
  <si>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</si>
  <si>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</si>
  <si>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</si>
  <si>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</si>
  <si>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</si>
  <si>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</si>
  <si>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113107130</t>
  </si>
  <si>
    <t>Odstranění podkladu pl do 50 m2 z betonu prostého tl 100 mm-chodník</t>
  </si>
  <si>
    <t>CS ÚRS 2016 01</t>
  </si>
  <si>
    <t>4</t>
  </si>
  <si>
    <t>926814452</t>
  </si>
  <si>
    <t>VV</t>
  </si>
  <si>
    <t>1,7*13</t>
  </si>
  <si>
    <t>113107142</t>
  </si>
  <si>
    <t>Odstranění podkladu pl do 50 m2 živičných tl 100 mm-chodník</t>
  </si>
  <si>
    <t>12762422</t>
  </si>
  <si>
    <t>1,7*49</t>
  </si>
  <si>
    <t>3</t>
  </si>
  <si>
    <t>113107112</t>
  </si>
  <si>
    <t>Odstranění podkladu pl do 50 m2 z kameniva těženého do tl 200 mm</t>
  </si>
  <si>
    <t>1377165960</t>
  </si>
  <si>
    <t>(13+49)*1,7</t>
  </si>
  <si>
    <t>121101101</t>
  </si>
  <si>
    <t>Sejmutí ornice s přemístěním na vzdálenost do 50 m</t>
  </si>
  <si>
    <t>m3</t>
  </si>
  <si>
    <t>1186751362</t>
  </si>
  <si>
    <t>1,5*(7+19+12,5+7+6+6)*0,2</t>
  </si>
  <si>
    <t>5</t>
  </si>
  <si>
    <t>122201101</t>
  </si>
  <si>
    <t>Odkopávky a prokopávky nezapažené v hornině tř. 3 objem do 100 m3</t>
  </si>
  <si>
    <t>1959145856</t>
  </si>
  <si>
    <t>(5+7+19+12,5+7+6+6)*1,5*0,4+62*1,5*0,3</t>
  </si>
  <si>
    <t>6</t>
  </si>
  <si>
    <t>122201109</t>
  </si>
  <si>
    <t>Příplatek za lepivost u odkopávek v hornině tř. 1 až 3</t>
  </si>
  <si>
    <t>1777325991</t>
  </si>
  <si>
    <t>65,4</t>
  </si>
  <si>
    <t>7</t>
  </si>
  <si>
    <t>130001101</t>
  </si>
  <si>
    <t>Příplatek za ztížení vykopávky v blízkosti podzemního vedení</t>
  </si>
  <si>
    <t>963024890</t>
  </si>
  <si>
    <t>8*1*1,5*0,4</t>
  </si>
  <si>
    <t>8</t>
  </si>
  <si>
    <t>162301101</t>
  </si>
  <si>
    <t>Vodorovné přemístění do 500 m výkopku/sypaniny z horniny tř. 1 až 4</t>
  </si>
  <si>
    <t>-1438065482</t>
  </si>
  <si>
    <t>9</t>
  </si>
  <si>
    <t>174101101</t>
  </si>
  <si>
    <t>Zásyp jam, šachet rýh nebo kolem objektů sypaninou se zhutněním</t>
  </si>
  <si>
    <t>-176511205</t>
  </si>
  <si>
    <t>175151101</t>
  </si>
  <si>
    <t>Obsypání potrubí strojně sypaninou bez prohození, uloženou do 3 m</t>
  </si>
  <si>
    <t>439994365</t>
  </si>
  <si>
    <t>(5+21+7+19+12,5+7+62+6+6)*1*0,45</t>
  </si>
  <si>
    <t>-(6+42+6+19+12,5+7)*0,0717</t>
  </si>
  <si>
    <t>-20*0,062</t>
  </si>
  <si>
    <t>-(5+21+7)*0,098</t>
  </si>
  <si>
    <t>Součet</t>
  </si>
  <si>
    <t>11</t>
  </si>
  <si>
    <t>M</t>
  </si>
  <si>
    <t>583312000</t>
  </si>
  <si>
    <t>štěrkopísek zásypový materiál</t>
  </si>
  <si>
    <t>t</t>
  </si>
  <si>
    <t>-1795192379</t>
  </si>
  <si>
    <t>54,369*2 'Přepočtené koeficientem množství</t>
  </si>
  <si>
    <t>12</t>
  </si>
  <si>
    <t>181301102</t>
  </si>
  <si>
    <t>Rozprostření ornice tl vrstvy do 150 mm pl do 500 m2 v rovině nebo ve svahu do 1:5</t>
  </si>
  <si>
    <t>610063066</t>
  </si>
  <si>
    <t>Svislé a kompletní konstrukce</t>
  </si>
  <si>
    <t>13</t>
  </si>
  <si>
    <t>310239211</t>
  </si>
  <si>
    <t>Zapravení prostupu potrubí do objektu, včetně doplnění hydroizolace</t>
  </si>
  <si>
    <t>ks</t>
  </si>
  <si>
    <t>-1195872542</t>
  </si>
  <si>
    <t>14</t>
  </si>
  <si>
    <t>388129720</t>
  </si>
  <si>
    <t>Montáž ŽB krycích desek prefabrikovaných kanálů pro IS hmotnosti do 1 t</t>
  </si>
  <si>
    <t>kus</t>
  </si>
  <si>
    <t>1827674812</t>
  </si>
  <si>
    <t>Vodorovné konstrukce</t>
  </si>
  <si>
    <t>451573111</t>
  </si>
  <si>
    <t>Lože pod potrubí otevřený výkop ze štěrkopísku</t>
  </si>
  <si>
    <t>-1258770245</t>
  </si>
  <si>
    <t>145,5*1*0,2</t>
  </si>
  <si>
    <t>Trubní vedení</t>
  </si>
  <si>
    <t>16</t>
  </si>
  <si>
    <t>871171941.2</t>
  </si>
  <si>
    <t>Výměna stávajícího potrubí TV otevřený výkop DN32</t>
  </si>
  <si>
    <t>m</t>
  </si>
  <si>
    <t>1863320215</t>
  </si>
  <si>
    <t>17</t>
  </si>
  <si>
    <t>286165570.1</t>
  </si>
  <si>
    <t>potrubí PEX S 32/75 v roli</t>
  </si>
  <si>
    <t>-790331696</t>
  </si>
  <si>
    <t>P</t>
  </si>
  <si>
    <t>Poznámka k položce:
Tepelná ztráta potrubí qmax=5,579 W/m při TM=50K</t>
  </si>
  <si>
    <t>18</t>
  </si>
  <si>
    <t>286167080.1</t>
  </si>
  <si>
    <t>přechod šroub. PEX-ocel s vnějším závitem, mosazná, S32x4,4-1"</t>
  </si>
  <si>
    <t>-109306049</t>
  </si>
  <si>
    <t>19</t>
  </si>
  <si>
    <t>286165570.1a</t>
  </si>
  <si>
    <t>smršť. víko PEX DHEC 32/75</t>
  </si>
  <si>
    <t>-323581658</t>
  </si>
  <si>
    <t>20</t>
  </si>
  <si>
    <t>286165570.1b</t>
  </si>
  <si>
    <t>těsnící kruh PEX pr.75</t>
  </si>
  <si>
    <t>-423149119</t>
  </si>
  <si>
    <t>871181941.2</t>
  </si>
  <si>
    <t>Výměna stávajícího potrubí TV otevřený výkop DN40+DN50</t>
  </si>
  <si>
    <t>-1269783670</t>
  </si>
  <si>
    <t>22</t>
  </si>
  <si>
    <t>286165590.1</t>
  </si>
  <si>
    <t>potrubí PEX S 40/90 v roli</t>
  </si>
  <si>
    <t>-132359283</t>
  </si>
  <si>
    <t>Poznámka k položce:
Tepelná ztráta potrubí qmax=5,829 W/m při TM=50K</t>
  </si>
  <si>
    <t>23</t>
  </si>
  <si>
    <t>286167790.1</t>
  </si>
  <si>
    <t>T kus šroub. PEX S 40/32/32 mosaz</t>
  </si>
  <si>
    <t>-1173774459</t>
  </si>
  <si>
    <t>24</t>
  </si>
  <si>
    <t>286167790.2</t>
  </si>
  <si>
    <t>T kus obj. děl. PEX 90/75/75 40/32/32</t>
  </si>
  <si>
    <t>828168572</t>
  </si>
  <si>
    <t>25</t>
  </si>
  <si>
    <t>286167080.2</t>
  </si>
  <si>
    <t>přechod šroub. PEX-ocel s vnějším závitem, S 40x5,5-1,1/4"</t>
  </si>
  <si>
    <t>689538671</t>
  </si>
  <si>
    <t>26</t>
  </si>
  <si>
    <t>286165590.1a</t>
  </si>
  <si>
    <t>smršt. víko PEX DHEC 40/90</t>
  </si>
  <si>
    <t>955127510</t>
  </si>
  <si>
    <t>27</t>
  </si>
  <si>
    <t>286165590.1b</t>
  </si>
  <si>
    <t>těsnící kruh PEX pr.90</t>
  </si>
  <si>
    <t>-358412688</t>
  </si>
  <si>
    <t>28</t>
  </si>
  <si>
    <t>871231941.2</t>
  </si>
  <si>
    <t>Výměna stávajícího potrubí TV otevřený výkop DN65+DN50</t>
  </si>
  <si>
    <t>1753734216</t>
  </si>
  <si>
    <t>29</t>
  </si>
  <si>
    <t>286165620.1</t>
  </si>
  <si>
    <t>potrubí PEX S 50/110 v roli</t>
  </si>
  <si>
    <t>-1600999868</t>
  </si>
  <si>
    <t>Poznámka k položce:
Tepelná ztráta potrubí qmax=6,011 W/m při TM=50K</t>
  </si>
  <si>
    <t>30</t>
  </si>
  <si>
    <t>286167790.3</t>
  </si>
  <si>
    <t>T kus šroub. PEX S 50/40/40 mosaz</t>
  </si>
  <si>
    <t>-2065546706</t>
  </si>
  <si>
    <t>31</t>
  </si>
  <si>
    <t>286167790.4</t>
  </si>
  <si>
    <t>T obj. děl. PEX 110/90/90 50/40/40</t>
  </si>
  <si>
    <t>915533677</t>
  </si>
  <si>
    <t>32</t>
  </si>
  <si>
    <t>286167080.3</t>
  </si>
  <si>
    <t xml:space="preserve">přechod šroub. PEX-ocel s vnějším závitem S 50x6,9-1,1/2" </t>
  </si>
  <si>
    <t>-565090943</t>
  </si>
  <si>
    <t>33</t>
  </si>
  <si>
    <t>286165620.1a</t>
  </si>
  <si>
    <t>smrst. víko PEX DHEC 50/110</t>
  </si>
  <si>
    <t>-363643675</t>
  </si>
  <si>
    <t>34</t>
  </si>
  <si>
    <t>286165620.1b</t>
  </si>
  <si>
    <t>těsnící kruh PEX pr.110</t>
  </si>
  <si>
    <t>-1290673362</t>
  </si>
  <si>
    <t>35</t>
  </si>
  <si>
    <t>871241941.2</t>
  </si>
  <si>
    <t>Výměna stávajícího potrubí TV otevřený výkop DN75</t>
  </si>
  <si>
    <t>1592807401</t>
  </si>
  <si>
    <t>36</t>
  </si>
  <si>
    <t>286165650.1</t>
  </si>
  <si>
    <t>trubka PEX S 63/125 v roli</t>
  </si>
  <si>
    <t>-1441790235</t>
  </si>
  <si>
    <t>Poznámka k položce:
Tepelná ztráta potrubí qmax=6,791 W/m při TM=50K</t>
  </si>
  <si>
    <t>37</t>
  </si>
  <si>
    <t>286167790.5</t>
  </si>
  <si>
    <t>T kus šroub. PEX S 63/50/50 mosaz</t>
  </si>
  <si>
    <t>2069256670</t>
  </si>
  <si>
    <t>38</t>
  </si>
  <si>
    <t>286167790.6</t>
  </si>
  <si>
    <t>T obj. děl. PEX 125/110/110 63/50/50</t>
  </si>
  <si>
    <t>344166857</t>
  </si>
  <si>
    <t>39</t>
  </si>
  <si>
    <t>286167080.4</t>
  </si>
  <si>
    <t>přechod šroub. PEX-ocel s vnějším závitem, S 63x8,7-2"</t>
  </si>
  <si>
    <t>-606960773</t>
  </si>
  <si>
    <t>40</t>
  </si>
  <si>
    <t>286165650.1a</t>
  </si>
  <si>
    <t>smršt. víko PEX DHEC 63/125</t>
  </si>
  <si>
    <t>944638293</t>
  </si>
  <si>
    <t>41</t>
  </si>
  <si>
    <t>286165650.1b</t>
  </si>
  <si>
    <t>těsnící kruh PEX pr.125</t>
  </si>
  <si>
    <t>1504702331</t>
  </si>
  <si>
    <t>42</t>
  </si>
  <si>
    <t>871231941.1</t>
  </si>
  <si>
    <t>Výměna stávajícího potrubí UT otevřený výkop DN65</t>
  </si>
  <si>
    <t>-2035706716</t>
  </si>
  <si>
    <t>43</t>
  </si>
  <si>
    <t>552711160.1</t>
  </si>
  <si>
    <t>trubka 12m 76,1*3,2/160 IPS</t>
  </si>
  <si>
    <t>-1291133165</t>
  </si>
  <si>
    <t>Poznámka k položce:
Tepelná ztráta potrubí qmax=14,776 W/m při TM=70K</t>
  </si>
  <si>
    <t>6*12</t>
  </si>
  <si>
    <t>44</t>
  </si>
  <si>
    <t>552711160.11</t>
  </si>
  <si>
    <t>trubka 6m 76,1*3,2/160 IPS</t>
  </si>
  <si>
    <t>-120899032</t>
  </si>
  <si>
    <t>6*6</t>
  </si>
  <si>
    <t>45</t>
  </si>
  <si>
    <t>552711160.1a</t>
  </si>
  <si>
    <t>ohyb 90° 76,1*3,2/160-1*1 BA 5 IPS</t>
  </si>
  <si>
    <t>797636523</t>
  </si>
  <si>
    <t>46</t>
  </si>
  <si>
    <t>552715040.1</t>
  </si>
  <si>
    <t>PE smršt. objímka komplet 76,1/160 L=0,7m</t>
  </si>
  <si>
    <t>-2029505739</t>
  </si>
  <si>
    <t>47</t>
  </si>
  <si>
    <t>871241941.1</t>
  </si>
  <si>
    <t>Výměna stávajícího potrubí UT otevřený výkop DN80</t>
  </si>
  <si>
    <t>-1346789829</t>
  </si>
  <si>
    <t>48</t>
  </si>
  <si>
    <t>552711190.1</t>
  </si>
  <si>
    <t>trubka 12m 88,9*3,2/180 IPS</t>
  </si>
  <si>
    <t>419386859</t>
  </si>
  <si>
    <t>Poznámka k položce:
Tepelná ztráta potrubí qmax=15,480 W/m při TM=70K</t>
  </si>
  <si>
    <t>49</t>
  </si>
  <si>
    <t>552711190.11</t>
  </si>
  <si>
    <t>trubka 6m 88,9*3,2/180 IPS</t>
  </si>
  <si>
    <t>1201356846</t>
  </si>
  <si>
    <t>50</t>
  </si>
  <si>
    <t>552711190.1a</t>
  </si>
  <si>
    <t>ohyb 90° 88,9*3,2/180-1*1 BA 5 IPS</t>
  </si>
  <si>
    <t>1271582789</t>
  </si>
  <si>
    <t>51</t>
  </si>
  <si>
    <t>552711190.1b</t>
  </si>
  <si>
    <t>odbočka paralel. 88,9*3,2/180-76,1*3,2/160 IPS</t>
  </si>
  <si>
    <t>1080779035</t>
  </si>
  <si>
    <t>52</t>
  </si>
  <si>
    <t>552711190.1c</t>
  </si>
  <si>
    <t>ocel. redukce bezešvá 88,9-76,1</t>
  </si>
  <si>
    <t>-2106807083</t>
  </si>
  <si>
    <t>53</t>
  </si>
  <si>
    <t>552715050.1</t>
  </si>
  <si>
    <t>PE smrst. redukční obj. komplet 88/9/180-76,1/160</t>
  </si>
  <si>
    <t>-1382928942</t>
  </si>
  <si>
    <t>54</t>
  </si>
  <si>
    <t>552715050.2</t>
  </si>
  <si>
    <t>PE smršt. objímka komplet 88,9/180 L=0,7m</t>
  </si>
  <si>
    <t>796724333</t>
  </si>
  <si>
    <t>55</t>
  </si>
  <si>
    <t>552715050.3</t>
  </si>
  <si>
    <t>smršt. víko CSS-80 95-50/195-130</t>
  </si>
  <si>
    <t>-1269741866</t>
  </si>
  <si>
    <t>56</t>
  </si>
  <si>
    <t>552715050.4</t>
  </si>
  <si>
    <t>těsnící kruh pr.180</t>
  </si>
  <si>
    <t>320005108</t>
  </si>
  <si>
    <t>57</t>
  </si>
  <si>
    <t>871251941.1</t>
  </si>
  <si>
    <t>Výměna stávajícího potrubí UT otevřený výkop DN100</t>
  </si>
  <si>
    <t>-420908432</t>
  </si>
  <si>
    <t>58</t>
  </si>
  <si>
    <t>552711220.1</t>
  </si>
  <si>
    <t>trubka 12m 114,3*3,6/225 IPS</t>
  </si>
  <si>
    <t>2141374709</t>
  </si>
  <si>
    <t>Poznámka k položce:
Tepelná ztráta potrubí qmax=16,253 W/m při TM=70K</t>
  </si>
  <si>
    <t>4*12</t>
  </si>
  <si>
    <t>59</t>
  </si>
  <si>
    <t>552711220.11</t>
  </si>
  <si>
    <t>trubka 6m 114,3*3,6/225 IPS</t>
  </si>
  <si>
    <t>-938488724</t>
  </si>
  <si>
    <t>60</t>
  </si>
  <si>
    <t>552711220.1a</t>
  </si>
  <si>
    <t>ohyb 45° 114,3*3,6/225-1*1 IPS</t>
  </si>
  <si>
    <t>-633879389</t>
  </si>
  <si>
    <t>61</t>
  </si>
  <si>
    <t>552711220.1d</t>
  </si>
  <si>
    <t>ohyb 90° 114,3*3,6/225-1*1 IPS</t>
  </si>
  <si>
    <t>611647312</t>
  </si>
  <si>
    <t>62</t>
  </si>
  <si>
    <t>552711220.1b</t>
  </si>
  <si>
    <t>odbočka paralel. 114,3*3,6/225-88,9*3,2/180 IPS</t>
  </si>
  <si>
    <t>-1545335188</t>
  </si>
  <si>
    <t>63</t>
  </si>
  <si>
    <t>552711220.1c</t>
  </si>
  <si>
    <t>ocel. redukce bezešvá 114,3-88,9</t>
  </si>
  <si>
    <t>-1360603949</t>
  </si>
  <si>
    <t>64</t>
  </si>
  <si>
    <t>552715070.1</t>
  </si>
  <si>
    <t>PE smršt. redukční obj. komplet 114,3/225-88,9/180</t>
  </si>
  <si>
    <t>-1910965888</t>
  </si>
  <si>
    <t>65</t>
  </si>
  <si>
    <t>552715070.2</t>
  </si>
  <si>
    <t>PE smršt. objímka komplet 114,3/225 L=0,7m</t>
  </si>
  <si>
    <t>1668530723</t>
  </si>
  <si>
    <t>66</t>
  </si>
  <si>
    <t>552715070.3</t>
  </si>
  <si>
    <t>smršt. víko CSS-90 145-68/240-145</t>
  </si>
  <si>
    <t>783785607</t>
  </si>
  <si>
    <t>67</t>
  </si>
  <si>
    <t>552715070.4</t>
  </si>
  <si>
    <t>těsnící kruh pr.225</t>
  </si>
  <si>
    <t>-1414664987</t>
  </si>
  <si>
    <t>68</t>
  </si>
  <si>
    <t>552001</t>
  </si>
  <si>
    <t>dilatační polštář 1000*240*40</t>
  </si>
  <si>
    <t>2036411859</t>
  </si>
  <si>
    <t>69</t>
  </si>
  <si>
    <t>552002</t>
  </si>
  <si>
    <t>dilatační polštář 1000*120*40</t>
  </si>
  <si>
    <t>857755450</t>
  </si>
  <si>
    <t>70</t>
  </si>
  <si>
    <t>605120030</t>
  </si>
  <si>
    <t>podkladní trámky</t>
  </si>
  <si>
    <t>2090850786</t>
  </si>
  <si>
    <t>156*0,012</t>
  </si>
  <si>
    <t>71</t>
  </si>
  <si>
    <t>892271111</t>
  </si>
  <si>
    <t xml:space="preserve">Tlaková zkouška vodou potrubí do DN 100 </t>
  </si>
  <si>
    <t>166528386</t>
  </si>
  <si>
    <t>145,5*4</t>
  </si>
  <si>
    <t>72</t>
  </si>
  <si>
    <t>892271111.1</t>
  </si>
  <si>
    <t>Rentgenování svarů předizolovaného potrubí v rozsahu 20%</t>
  </si>
  <si>
    <t>kpl</t>
  </si>
  <si>
    <t>-42604079</t>
  </si>
  <si>
    <t>73</t>
  </si>
  <si>
    <t>899722111</t>
  </si>
  <si>
    <t>Krytí potrubí z plastů výstražnou fólií z PVC 25 cm-zelená</t>
  </si>
  <si>
    <t>881615836</t>
  </si>
  <si>
    <t>(5+21+7+19+12,5+7+20+6+42+6)*4</t>
  </si>
  <si>
    <t>Ostatní konstrukce a práce, bourání</t>
  </si>
  <si>
    <t>74</t>
  </si>
  <si>
    <t>963015111</t>
  </si>
  <si>
    <t>Demontáž prefabrikovaných krycích desek kanálů, šachet nebo žump do hmotnosti 0,06 t</t>
  </si>
  <si>
    <t>-689164977</t>
  </si>
  <si>
    <t>145,5/0,3</t>
  </si>
  <si>
    <t>75</t>
  </si>
  <si>
    <t>965042141.1</t>
  </si>
  <si>
    <t xml:space="preserve">Bourání mazanin betonových tl do 100 mm </t>
  </si>
  <si>
    <t>-784039153</t>
  </si>
  <si>
    <t>145,5*1,2*0,1</t>
  </si>
  <si>
    <t>997</t>
  </si>
  <si>
    <t>Přesun sutě</t>
  </si>
  <si>
    <t>76</t>
  </si>
  <si>
    <t>997013501.1</t>
  </si>
  <si>
    <t>Odvoz demontovaného potrubí do sběrného dvora do 1 km snaložením a složením složením</t>
  </si>
  <si>
    <t>-864233964</t>
  </si>
  <si>
    <t>Poznámka k položce:
doložit vážní lístky, viz smlouva o dílo</t>
  </si>
  <si>
    <t>2,400+1,520</t>
  </si>
  <si>
    <t>77</t>
  </si>
  <si>
    <t>997013831</t>
  </si>
  <si>
    <t>Poplatek za uložení stavebního směsného odpadu na skládce (skládkovné)</t>
  </si>
  <si>
    <t>698579974</t>
  </si>
  <si>
    <t>38,412+15,077+4,089+26,19/2+3,2</t>
  </si>
  <si>
    <t>78</t>
  </si>
  <si>
    <t>997221571</t>
  </si>
  <si>
    <t>Vodorovná doprava vybouraných hmot do 1 km</t>
  </si>
  <si>
    <t>-1932721202</t>
  </si>
  <si>
    <t>79</t>
  </si>
  <si>
    <t>997221579</t>
  </si>
  <si>
    <t>Příplatek ZKD 1 km u vodorovné dopravy vybouraných hmot</t>
  </si>
  <si>
    <t>-866672979</t>
  </si>
  <si>
    <t>Poznámka k položce:
na veřejnou skládku na vzdálenost 7km za posledních 6km</t>
  </si>
  <si>
    <t>73,873*6 'Přepočtené koeficientem množství</t>
  </si>
  <si>
    <t>998</t>
  </si>
  <si>
    <t>Přesun hmot</t>
  </si>
  <si>
    <t>80</t>
  </si>
  <si>
    <t>998276101</t>
  </si>
  <si>
    <t>Přesun hmot pro trubní vedení z trub z plastických hmot otevřený výkop</t>
  </si>
  <si>
    <t>1071635797</t>
  </si>
  <si>
    <t>81</t>
  </si>
  <si>
    <t>998276129.1</t>
  </si>
  <si>
    <t>Doprava potrubí PEX na staveniště</t>
  </si>
  <si>
    <t>-267631568</t>
  </si>
  <si>
    <t>82</t>
  </si>
  <si>
    <t>998276129.2</t>
  </si>
  <si>
    <t>Doprava ocelového potrubí na staveniště</t>
  </si>
  <si>
    <t>208046049</t>
  </si>
  <si>
    <t>PSV</t>
  </si>
  <si>
    <t>Práce a dodávky PSV</t>
  </si>
  <si>
    <t>713</t>
  </si>
  <si>
    <t>Izolace tepelné</t>
  </si>
  <si>
    <t>83</t>
  </si>
  <si>
    <t>713410833</t>
  </si>
  <si>
    <t>Odstanění izolace tepelné potrubí pásy nebo rohožemi s AL fólií staženými drátem tl přes 50 mm</t>
  </si>
  <si>
    <t>-360494694</t>
  </si>
  <si>
    <t>145,5*4*0,57</t>
  </si>
  <si>
    <t>VRN</t>
  </si>
  <si>
    <t>Vedlejší rozpočtové náklady</t>
  </si>
  <si>
    <t>VRN1</t>
  </si>
  <si>
    <t>Průzkumné, geodetické a projektové práce</t>
  </si>
  <si>
    <t>84</t>
  </si>
  <si>
    <t>012103000.1</t>
  </si>
  <si>
    <t>Geodetické práce před výstavbou-vytyčení inženýrských sítí</t>
  </si>
  <si>
    <t>1024</t>
  </si>
  <si>
    <t>-311120386</t>
  </si>
  <si>
    <t>85</t>
  </si>
  <si>
    <t>012303000</t>
  </si>
  <si>
    <t>Geodetické práce po výstavbě</t>
  </si>
  <si>
    <t>-699274255</t>
  </si>
  <si>
    <t>86</t>
  </si>
  <si>
    <t>012403000.1</t>
  </si>
  <si>
    <t>Aktualizace map</t>
  </si>
  <si>
    <t>386737394</t>
  </si>
  <si>
    <t>87</t>
  </si>
  <si>
    <t>013254000</t>
  </si>
  <si>
    <t>Dokumentace skutečného provedení stavby</t>
  </si>
  <si>
    <t>-302855081</t>
  </si>
  <si>
    <t>VRN3</t>
  </si>
  <si>
    <t>Zařízení staveniště</t>
  </si>
  <si>
    <t>88</t>
  </si>
  <si>
    <t>031203000.1</t>
  </si>
  <si>
    <t>Zařízení staveniště 3%</t>
  </si>
  <si>
    <t>%</t>
  </si>
  <si>
    <t>-886498302</t>
  </si>
  <si>
    <t>90</t>
  </si>
  <si>
    <t>034203000.1</t>
  </si>
  <si>
    <t>Zabezpečení staveniště 1%</t>
  </si>
  <si>
    <t>-1582791741</t>
  </si>
  <si>
    <t>91</t>
  </si>
  <si>
    <t>039203000.1</t>
  </si>
  <si>
    <t>Úprava terénu po zrušení zařízení staveniště 2%</t>
  </si>
  <si>
    <t>-472267927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</si>
  <si>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</si>
  <si>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</si>
  <si>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</si>
  <si>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</si>
  <si>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</si>
  <si>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</si>
  <si>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</si>
  <si>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</si>
  <si>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</si>
  <si>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</si>
  <si>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</si>
  <si>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</si>
  <si>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</si>
  <si>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</si>
  <si>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</si>
  <si>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</si>
  <si>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</si>
  <si>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</si>
  <si>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</si>
  <si>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</si>
  <si>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</si>
  <si>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</si>
  <si>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</si>
  <si>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</si>
  <si>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</si>
  <si>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</si>
  <si>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</si>
  <si>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</si>
  <si>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</si>
  <si>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</si>
  <si>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</si>
  <si>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</si>
  <si>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</si>
  <si>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</si>
  <si>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</si>
  <si>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</si>
  <si>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</si>
  <si>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</si>
  <si>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</si>
  <si>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</si>
  <si>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</si>
  <si>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</si>
  <si>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</si>
  <si>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</si>
  <si>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</si>
  <si>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</si>
  <si>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</si>
  <si>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</si>
  <si>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</si>
  <si>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</si>
  <si>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</si>
  <si>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</si>
  <si>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</si>
  <si>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</si>
  <si>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</si>
  <si>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</si>
  <si>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</si>
  <si>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</si>
  <si>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</si>
  <si>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</si>
  <si>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</si>
  <si>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</si>
  <si>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</si>
  <si>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</si>
  <si>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</si>
  <si>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</si>
  <si>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</si>
  <si>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</si>
  <si>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</si>
  <si>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</si>
  <si>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</si>
  <si>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</si>
  <si>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</si>
  <si>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</si>
  <si>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</si>
  <si>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</si>
  <si>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</si>
  <si>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</si>
  <si>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</si>
  <si>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</si>
  <si>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</si>
  <si>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</si>
  <si>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</si>
  <si>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</si>
  <si>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</si>
  <si>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</si>
  <si>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</si>
  <si>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</si>
  <si>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</si>
  <si>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</si>
  <si>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</si>
  <si>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</si>
  <si>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</si>
  <si>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</si>
  <si>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</si>
  <si>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</si>
  <si>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</si>
  <si>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</si>
  <si>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</si>
  <si>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</si>
  <si>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</si>
  <si>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</si>
  <si>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</si>
  <si>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</si>
  <si>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</si>
  <si>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</si>
  <si>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</si>
  <si>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</si>
  <si>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</si>
  <si>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</si>
  <si>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</si>
  <si>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</si>
  <si>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</si>
  <si>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</si>
  <si>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</si>
  <si>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</si>
  <si>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</si>
  <si>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</si>
  <si>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</si>
  <si>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</si>
  <si>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</si>
  <si>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</si>
  <si>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</si>
  <si>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</si>
  <si>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</si>
  <si>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</si>
  <si>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</si>
  <si>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</si>
  <si>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</si>
  <si>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</si>
  <si>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</si>
  <si>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</si>
  <si>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</si>
  <si>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</si>
  <si>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</si>
  <si>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</si>
  <si>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</si>
  <si>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</si>
  <si>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</si>
  <si>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</si>
  <si>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</si>
  <si>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</si>
  <si>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</si>
  <si>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</si>
  <si>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</si>
  <si>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</si>
  <si>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</si>
  <si>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</si>
  <si>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</si>
  <si>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</si>
  <si>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</si>
  <si>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</si>
  <si>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</si>
  <si>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</si>
  <si>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</si>
  <si>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</si>
  <si>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</si>
  <si>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</si>
  <si>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</si>
  <si>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</si>
  <si>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</si>
  <si>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</si>
  <si>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</si>
  <si>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</si>
  <si>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</si>
  <si>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</si>
  <si>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</si>
  <si>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</si>
  <si>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</si>
  <si>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</si>
  <si>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</si>
  <si>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</si>
  <si>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</si>
  <si>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</si>
  <si>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</si>
  <si>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</si>
  <si>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</si>
  <si>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</si>
  <si>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</si>
  <si>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</si>
  <si>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</si>
  <si>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</si>
  <si>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</si>
  <si>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21. 4. 2016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</si>
</sst>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66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2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0" fillId="14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8" borderId="0" applyNumberFormat="0" applyBorder="0" applyAlignment="0" applyProtection="0"/>
    <xf numFmtId="0" fontId="50" fillId="16" borderId="0" applyNumberFormat="0" applyBorder="0" applyAlignment="0" applyProtection="0"/>
    <xf numFmtId="0" fontId="50" fillId="21" borderId="0" applyNumberFormat="0" applyBorder="0" applyAlignment="0" applyProtection="0"/>
    <xf numFmtId="0" fontId="48" fillId="3" borderId="0" applyNumberFormat="0" applyBorder="0" applyAlignment="0" applyProtection="0"/>
    <xf numFmtId="0" fontId="43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4" fillId="23" borderId="5" applyNumberFormat="0" applyAlignment="0" applyProtection="0"/>
    <xf numFmtId="0" fontId="41" fillId="7" borderId="1" applyNumberFormat="0" applyAlignment="0" applyProtection="0"/>
    <xf numFmtId="0" fontId="44" fillId="23" borderId="5" applyNumberFormat="0" applyAlignment="0" applyProtection="0"/>
    <xf numFmtId="0" fontId="45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0" fillId="0" borderId="0" applyAlignment="0">
      <protection locked="0"/>
    </xf>
    <xf numFmtId="0" fontId="0" fillId="8" borderId="10" applyNumberFormat="0" applyFont="0" applyAlignment="0" applyProtection="0"/>
    <xf numFmtId="0" fontId="42" fillId="22" borderId="11" applyNumberFormat="0" applyAlignment="0" applyProtection="0"/>
    <xf numFmtId="0" fontId="0" fillId="8" borderId="10" applyNumberFormat="0" applyFont="0" applyAlignment="0" applyProtection="0"/>
    <xf numFmtId="0" fontId="61" fillId="0" borderId="12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1" fillId="7" borderId="1" applyNumberFormat="0" applyAlignment="0" applyProtection="0"/>
    <xf numFmtId="0" fontId="63" fillId="24" borderId="1" applyNumberFormat="0" applyAlignment="0" applyProtection="0"/>
    <xf numFmtId="0" fontId="42" fillId="24" borderId="11" applyNumberFormat="0" applyAlignment="0" applyProtection="0"/>
    <xf numFmtId="0" fontId="5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1" borderId="0" applyNumberFormat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13" borderId="0" xfId="0" applyFont="1" applyFill="1" applyAlignment="1">
      <alignment horizontal="left" vertical="center"/>
    </xf>
    <xf numFmtId="0" fontId="0" fillId="13" borderId="0" xfId="0" applyFill="1" applyAlignment="1">
      <alignment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5" fillId="8" borderId="0" xfId="0" applyFont="1" applyFill="1" applyBorder="1" applyAlignment="1" applyProtection="1">
      <alignment horizontal="left" vertical="center"/>
      <protection locked="0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6" fillId="24" borderId="22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" fillId="24" borderId="31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1" fillId="0" borderId="29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74" fontId="21" fillId="0" borderId="0" xfId="0" applyNumberFormat="1" applyFont="1" applyBorder="1" applyAlignment="1">
      <alignment vertical="center"/>
    </xf>
    <xf numFmtId="4" fontId="21" fillId="0" borderId="30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26" fillId="0" borderId="36" xfId="0" applyNumberFormat="1" applyFont="1" applyBorder="1" applyAlignment="1">
      <alignment vertical="center"/>
    </xf>
    <xf numFmtId="4" fontId="26" fillId="0" borderId="37" xfId="0" applyNumberFormat="1" applyFont="1" applyBorder="1" applyAlignment="1">
      <alignment vertical="center"/>
    </xf>
    <xf numFmtId="174" fontId="26" fillId="0" borderId="37" xfId="0" applyNumberFormat="1" applyFont="1" applyBorder="1" applyAlignment="1">
      <alignment vertical="center"/>
    </xf>
    <xf numFmtId="4" fontId="26" fillId="0" borderId="38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39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4" fontId="4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 applyProtection="1">
      <alignment horizontal="right" vertical="center"/>
      <protection locked="0"/>
    </xf>
    <xf numFmtId="0" fontId="6" fillId="24" borderId="23" xfId="0" applyFont="1" applyFill="1" applyBorder="1" applyAlignment="1">
      <alignment horizontal="right" vertical="center"/>
    </xf>
    <xf numFmtId="0" fontId="0" fillId="24" borderId="23" xfId="0" applyFont="1" applyFill="1" applyBorder="1" applyAlignment="1" applyProtection="1">
      <alignment vertical="center"/>
      <protection locked="0"/>
    </xf>
    <xf numFmtId="0" fontId="0" fillId="24" borderId="40" xfId="0" applyFont="1" applyFill="1" applyBorder="1" applyAlignment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5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vertical="center"/>
    </xf>
    <xf numFmtId="0" fontId="8" fillId="0" borderId="37" xfId="0" applyFont="1" applyBorder="1" applyAlignment="1" applyProtection="1">
      <alignment vertical="center"/>
      <protection locked="0"/>
    </xf>
    <xf numFmtId="4" fontId="8" fillId="0" borderId="37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9" fillId="0" borderId="37" xfId="0" applyFont="1" applyBorder="1" applyAlignment="1" applyProtection="1">
      <alignment vertical="center"/>
      <protection locked="0"/>
    </xf>
    <xf numFmtId="4" fontId="9" fillId="0" borderId="37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wrapText="1"/>
    </xf>
    <xf numFmtId="0" fontId="28" fillId="24" borderId="33" xfId="0" applyFont="1" applyFill="1" applyBorder="1" applyAlignment="1" applyProtection="1">
      <alignment horizontal="center" vertical="center" wrapText="1"/>
      <protection locked="0"/>
    </xf>
    <xf numFmtId="0" fontId="5" fillId="24" borderId="34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74" fontId="29" fillId="0" borderId="27" xfId="0" applyNumberFormat="1" applyFont="1" applyBorder="1" applyAlignment="1">
      <alignment/>
    </xf>
    <xf numFmtId="174" fontId="29" fillId="0" borderId="28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10" fillId="0" borderId="18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29" xfId="0" applyFont="1" applyBorder="1" applyAlignment="1">
      <alignment/>
    </xf>
    <xf numFmtId="0" fontId="10" fillId="0" borderId="0" xfId="0" applyFont="1" applyBorder="1" applyAlignment="1">
      <alignment/>
    </xf>
    <xf numFmtId="174" fontId="10" fillId="0" borderId="0" xfId="0" applyNumberFormat="1" applyFont="1" applyBorder="1" applyAlignment="1">
      <alignment/>
    </xf>
    <xf numFmtId="174" fontId="10" fillId="0" borderId="3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0" fillId="0" borderId="18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49" fontId="0" fillId="0" borderId="41" xfId="0" applyNumberFormat="1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175" fontId="0" fillId="0" borderId="41" xfId="0" applyNumberFormat="1" applyFont="1" applyBorder="1" applyAlignment="1" applyProtection="1">
      <alignment vertical="center"/>
      <protection/>
    </xf>
    <xf numFmtId="4" fontId="0" fillId="8" borderId="41" xfId="0" applyNumberFormat="1" applyFont="1" applyFill="1" applyBorder="1" applyAlignment="1" applyProtection="1">
      <alignment vertical="center"/>
      <protection locked="0"/>
    </xf>
    <xf numFmtId="4" fontId="0" fillId="0" borderId="41" xfId="0" applyNumberFormat="1" applyFont="1" applyBorder="1" applyAlignment="1" applyProtection="1">
      <alignment vertical="center"/>
      <protection/>
    </xf>
    <xf numFmtId="0" fontId="4" fillId="8" borderId="4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174" fontId="4" fillId="0" borderId="0" xfId="0" applyNumberFormat="1" applyFont="1" applyBorder="1" applyAlignment="1">
      <alignment vertical="center"/>
    </xf>
    <xf numFmtId="174" fontId="4" fillId="0" borderId="3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1" fillId="0" borderId="18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75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75" fontId="11" fillId="0" borderId="0" xfId="0" applyNumberFormat="1" applyFont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75" fontId="12" fillId="0" borderId="0" xfId="0" applyNumberFormat="1" applyFont="1" applyBorder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2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32" fillId="0" borderId="41" xfId="0" applyFont="1" applyBorder="1" applyAlignment="1" applyProtection="1">
      <alignment horizontal="center" vertical="center"/>
      <protection/>
    </xf>
    <xf numFmtId="49" fontId="32" fillId="0" borderId="41" xfId="0" applyNumberFormat="1" applyFont="1" applyBorder="1" applyAlignment="1" applyProtection="1">
      <alignment horizontal="left" vertical="center" wrapText="1"/>
      <protection/>
    </xf>
    <xf numFmtId="0" fontId="32" fillId="0" borderId="41" xfId="0" applyFont="1" applyBorder="1" applyAlignment="1" applyProtection="1">
      <alignment horizontal="left" vertical="center" wrapText="1"/>
      <protection/>
    </xf>
    <xf numFmtId="0" fontId="32" fillId="0" borderId="41" xfId="0" applyFont="1" applyBorder="1" applyAlignment="1" applyProtection="1">
      <alignment horizontal="center" vertical="center" wrapText="1"/>
      <protection/>
    </xf>
    <xf numFmtId="175" fontId="32" fillId="0" borderId="41" xfId="0" applyNumberFormat="1" applyFont="1" applyBorder="1" applyAlignment="1" applyProtection="1">
      <alignment vertical="center"/>
      <protection/>
    </xf>
    <xf numFmtId="4" fontId="32" fillId="8" borderId="41" xfId="0" applyNumberFormat="1" applyFont="1" applyFill="1" applyBorder="1" applyAlignment="1" applyProtection="1">
      <alignment vertical="center"/>
      <protection locked="0"/>
    </xf>
    <xf numFmtId="4" fontId="32" fillId="0" borderId="41" xfId="0" applyNumberFormat="1" applyFont="1" applyBorder="1" applyAlignment="1" applyProtection="1">
      <alignment vertical="center"/>
      <protection/>
    </xf>
    <xf numFmtId="0" fontId="32" fillId="0" borderId="18" xfId="0" applyFont="1" applyBorder="1" applyAlignment="1">
      <alignment vertical="center"/>
    </xf>
    <xf numFmtId="0" fontId="32" fillId="8" borderId="41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175" fontId="0" fillId="8" borderId="41" xfId="0" applyNumberFormat="1" applyFont="1" applyFill="1" applyBorder="1" applyAlignment="1" applyProtection="1">
      <alignment vertical="center"/>
      <protection locked="0"/>
    </xf>
    <xf numFmtId="0" fontId="4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174" fontId="4" fillId="0" borderId="37" xfId="0" applyNumberFormat="1" applyFont="1" applyBorder="1" applyAlignment="1">
      <alignment vertical="center"/>
    </xf>
    <xf numFmtId="174" fontId="4" fillId="0" borderId="38" xfId="0" applyNumberFormat="1" applyFont="1" applyBorder="1" applyAlignment="1">
      <alignment vertical="center"/>
    </xf>
    <xf numFmtId="0" fontId="0" fillId="0" borderId="0" xfId="0" applyAlignment="1">
      <alignment/>
    </xf>
    <xf numFmtId="0" fontId="34" fillId="13" borderId="0" xfId="68" applyFill="1" applyAlignment="1">
      <alignment/>
    </xf>
    <xf numFmtId="0" fontId="53" fillId="0" borderId="0" xfId="68" applyFont="1" applyAlignment="1">
      <alignment horizontal="center" vertical="center"/>
    </xf>
    <xf numFmtId="0" fontId="54" fillId="13" borderId="0" xfId="0" applyFont="1" applyFill="1" applyAlignment="1">
      <alignment horizontal="left" vertical="center"/>
    </xf>
    <xf numFmtId="0" fontId="55" fillId="13" borderId="0" xfId="0" applyFont="1" applyFill="1" applyAlignment="1">
      <alignment vertical="center"/>
    </xf>
    <xf numFmtId="0" fontId="56" fillId="13" borderId="0" xfId="68" applyFont="1" applyFill="1" applyAlignment="1">
      <alignment vertical="center"/>
    </xf>
    <xf numFmtId="0" fontId="0" fillId="0" borderId="0" xfId="0" applyFont="1" applyBorder="1" applyAlignment="1">
      <alignment vertical="center" wrapText="1"/>
    </xf>
    <xf numFmtId="0" fontId="5" fillId="0" borderId="0" xfId="81" applyFont="1" applyBorder="1" applyAlignment="1">
      <alignment horizontal="left" vertical="center" wrapText="1"/>
      <protection locked="0"/>
    </xf>
    <xf numFmtId="0" fontId="14" fillId="0" borderId="0" xfId="81" applyFont="1" applyBorder="1" applyAlignment="1">
      <alignment horizontal="center" vertical="center" wrapText="1"/>
      <protection locked="0"/>
    </xf>
    <xf numFmtId="0" fontId="25" fillId="0" borderId="42" xfId="81" applyFont="1" applyBorder="1" applyAlignment="1">
      <alignment horizontal="left" wrapText="1"/>
      <protection locked="0"/>
    </xf>
    <xf numFmtId="49" fontId="5" fillId="0" borderId="0" xfId="81" applyNumberFormat="1" applyFont="1" applyBorder="1" applyAlignment="1">
      <alignment horizontal="left" vertical="center" wrapText="1"/>
      <protection locked="0"/>
    </xf>
    <xf numFmtId="0" fontId="14" fillId="0" borderId="0" xfId="81" applyFont="1" applyBorder="1" applyAlignment="1">
      <alignment horizontal="center" vertical="center"/>
      <protection locked="0"/>
    </xf>
    <xf numFmtId="0" fontId="5" fillId="0" borderId="0" xfId="81" applyFont="1" applyBorder="1" applyAlignment="1">
      <alignment horizontal="left" vertical="center"/>
      <protection locked="0"/>
    </xf>
    <xf numFmtId="0" fontId="25" fillId="0" borderId="42" xfId="81" applyFont="1" applyBorder="1" applyAlignment="1">
      <alignment horizontal="left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13" fillId="13" borderId="0" xfId="0" applyFont="1" applyFill="1" applyAlignment="1" applyProtection="1">
      <alignment horizontal="left" vertical="center"/>
      <protection/>
    </xf>
    <xf numFmtId="0" fontId="55" fillId="13" borderId="0" xfId="0" applyFont="1" applyFill="1" applyAlignment="1" applyProtection="1">
      <alignment vertical="center"/>
      <protection/>
    </xf>
    <xf numFmtId="0" fontId="54" fillId="13" borderId="0" xfId="0" applyFont="1" applyFill="1" applyAlignment="1" applyProtection="1">
      <alignment horizontal="left" vertical="center"/>
      <protection/>
    </xf>
    <xf numFmtId="0" fontId="56" fillId="13" borderId="0" xfId="68" applyFont="1" applyFill="1" applyAlignment="1" applyProtection="1">
      <alignment vertical="center"/>
      <protection/>
    </xf>
    <xf numFmtId="0" fontId="55" fillId="13" borderId="0" xfId="0" applyFont="1" applyFill="1" applyAlignment="1" applyProtection="1">
      <alignment vertical="center"/>
      <protection locked="0"/>
    </xf>
    <xf numFmtId="0" fontId="0" fillId="0" borderId="0" xfId="81" applyAlignment="1">
      <alignment vertical="top"/>
      <protection locked="0"/>
    </xf>
    <xf numFmtId="0" fontId="0" fillId="0" borderId="43" xfId="81" applyFont="1" applyBorder="1" applyAlignment="1">
      <alignment vertical="center" wrapText="1"/>
      <protection locked="0"/>
    </xf>
    <xf numFmtId="0" fontId="0" fillId="0" borderId="44" xfId="81" applyFont="1" applyBorder="1" applyAlignment="1">
      <alignment vertical="center" wrapText="1"/>
      <protection locked="0"/>
    </xf>
    <xf numFmtId="0" fontId="0" fillId="0" borderId="45" xfId="81" applyFont="1" applyBorder="1" applyAlignment="1">
      <alignment vertical="center" wrapText="1"/>
      <protection locked="0"/>
    </xf>
    <xf numFmtId="0" fontId="0" fillId="0" borderId="46" xfId="81" applyFont="1" applyBorder="1" applyAlignment="1">
      <alignment horizontal="center" vertical="center" wrapText="1"/>
      <protection locked="0"/>
    </xf>
    <xf numFmtId="0" fontId="0" fillId="0" borderId="47" xfId="81" applyFont="1" applyBorder="1" applyAlignment="1">
      <alignment horizontal="center" vertical="center" wrapText="1"/>
      <protection locked="0"/>
    </xf>
    <xf numFmtId="0" fontId="0" fillId="0" borderId="0" xfId="81" applyAlignment="1">
      <alignment horizontal="center" vertical="center"/>
      <protection locked="0"/>
    </xf>
    <xf numFmtId="0" fontId="0" fillId="0" borderId="46" xfId="81" applyFont="1" applyBorder="1" applyAlignment="1">
      <alignment vertical="center" wrapText="1"/>
      <protection locked="0"/>
    </xf>
    <xf numFmtId="0" fontId="0" fillId="0" borderId="47" xfId="81" applyFont="1" applyBorder="1" applyAlignment="1">
      <alignment vertical="center" wrapText="1"/>
      <protection locked="0"/>
    </xf>
    <xf numFmtId="0" fontId="25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vertical="center"/>
      <protection locked="0"/>
    </xf>
    <xf numFmtId="0" fontId="5" fillId="0" borderId="0" xfId="81" applyFont="1" applyBorder="1" applyAlignment="1">
      <alignment horizontal="left" vertical="center"/>
      <protection locked="0"/>
    </xf>
    <xf numFmtId="49" fontId="5" fillId="0" borderId="0" xfId="81" applyNumberFormat="1" applyFont="1" applyBorder="1" applyAlignment="1">
      <alignment vertical="center" wrapText="1"/>
      <protection locked="0"/>
    </xf>
    <xf numFmtId="0" fontId="0" fillId="0" borderId="48" xfId="81" applyFont="1" applyBorder="1" applyAlignment="1">
      <alignment vertical="center" wrapText="1"/>
      <protection locked="0"/>
    </xf>
    <xf numFmtId="0" fontId="55" fillId="0" borderId="42" xfId="81" applyFont="1" applyBorder="1" applyAlignment="1">
      <alignment vertical="center" wrapText="1"/>
      <protection locked="0"/>
    </xf>
    <xf numFmtId="0" fontId="0" fillId="0" borderId="49" xfId="81" applyFont="1" applyBorder="1" applyAlignment="1">
      <alignment vertical="center" wrapText="1"/>
      <protection locked="0"/>
    </xf>
    <xf numFmtId="0" fontId="0" fillId="0" borderId="0" xfId="81" applyFont="1" applyBorder="1" applyAlignment="1">
      <alignment vertical="top"/>
      <protection locked="0"/>
    </xf>
    <xf numFmtId="0" fontId="0" fillId="0" borderId="0" xfId="81" applyFont="1" applyAlignment="1">
      <alignment vertical="top"/>
      <protection locked="0"/>
    </xf>
    <xf numFmtId="0" fontId="0" fillId="0" borderId="43" xfId="81" applyFont="1" applyBorder="1" applyAlignment="1">
      <alignment horizontal="left" vertical="center"/>
      <protection locked="0"/>
    </xf>
    <xf numFmtId="0" fontId="56" fillId="13" borderId="0" xfId="68" applyFont="1" applyFill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44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horizontal="left" vertical="center"/>
      <protection locked="0"/>
    </xf>
    <xf numFmtId="0" fontId="0" fillId="0" borderId="46" xfId="81" applyFont="1" applyBorder="1" applyAlignment="1">
      <alignment horizontal="left" vertical="center"/>
      <protection locked="0"/>
    </xf>
    <xf numFmtId="0" fontId="0" fillId="0" borderId="47" xfId="81" applyFont="1" applyBorder="1" applyAlignment="1">
      <alignment horizontal="left" vertical="center"/>
      <protection locked="0"/>
    </xf>
    <xf numFmtId="0" fontId="25" fillId="0" borderId="0" xfId="81" applyFont="1" applyBorder="1" applyAlignment="1">
      <alignment horizontal="left" vertical="center"/>
      <protection locked="0"/>
    </xf>
    <xf numFmtId="0" fontId="7" fillId="0" borderId="0" xfId="81" applyFont="1" applyAlignment="1">
      <alignment horizontal="left" vertical="center"/>
      <protection locked="0"/>
    </xf>
    <xf numFmtId="0" fontId="25" fillId="0" borderId="42" xfId="81" applyFont="1" applyBorder="1" applyAlignment="1">
      <alignment horizontal="left" vertical="center"/>
      <protection locked="0"/>
    </xf>
    <xf numFmtId="0" fontId="25" fillId="0" borderId="42" xfId="81" applyFont="1" applyBorder="1" applyAlignment="1">
      <alignment horizontal="center" vertical="center"/>
      <protection locked="0"/>
    </xf>
    <xf numFmtId="0" fontId="7" fillId="0" borderId="42" xfId="81" applyFont="1" applyBorder="1" applyAlignment="1">
      <alignment horizontal="left" vertical="center"/>
      <protection locked="0"/>
    </xf>
    <xf numFmtId="0" fontId="20" fillId="0" borderId="0" xfId="81" applyFont="1" applyBorder="1" applyAlignment="1">
      <alignment horizontal="left" vertical="center"/>
      <protection locked="0"/>
    </xf>
    <xf numFmtId="0" fontId="5" fillId="0" borderId="0" xfId="81" applyFont="1" applyAlignment="1">
      <alignment horizontal="left" vertical="center"/>
      <protection locked="0"/>
    </xf>
    <xf numFmtId="0" fontId="5" fillId="0" borderId="0" xfId="81" applyFont="1" applyBorder="1" applyAlignment="1">
      <alignment horizontal="center" vertical="center"/>
      <protection locked="0"/>
    </xf>
    <xf numFmtId="0" fontId="5" fillId="0" borderId="46" xfId="81" applyFont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center" vertical="center"/>
      <protection locked="0"/>
    </xf>
    <xf numFmtId="0" fontId="0" fillId="0" borderId="48" xfId="81" applyFont="1" applyBorder="1" applyAlignment="1">
      <alignment horizontal="left" vertical="center"/>
      <protection locked="0"/>
    </xf>
    <xf numFmtId="0" fontId="55" fillId="0" borderId="42" xfId="81" applyFont="1" applyBorder="1" applyAlignment="1">
      <alignment horizontal="left" vertical="center"/>
      <protection locked="0"/>
    </xf>
    <xf numFmtId="0" fontId="0" fillId="0" borderId="49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/>
      <protection locked="0"/>
    </xf>
    <xf numFmtId="0" fontId="55" fillId="0" borderId="0" xfId="81" applyFont="1" applyBorder="1" applyAlignment="1">
      <alignment horizontal="left" vertical="center"/>
      <protection locked="0"/>
    </xf>
    <xf numFmtId="0" fontId="7" fillId="0" borderId="0" xfId="81" applyFont="1" applyBorder="1" applyAlignment="1">
      <alignment horizontal="left" vertical="center"/>
      <protection locked="0"/>
    </xf>
    <xf numFmtId="0" fontId="5" fillId="0" borderId="42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center" vertical="center" wrapText="1"/>
      <protection locked="0"/>
    </xf>
    <xf numFmtId="0" fontId="0" fillId="0" borderId="43" xfId="81" applyFont="1" applyBorder="1" applyAlignment="1">
      <alignment horizontal="left" vertical="center" wrapText="1"/>
      <protection locked="0"/>
    </xf>
    <xf numFmtId="0" fontId="0" fillId="0" borderId="44" xfId="81" applyFont="1" applyBorder="1" applyAlignment="1">
      <alignment horizontal="left" vertical="center" wrapText="1"/>
      <protection locked="0"/>
    </xf>
    <xf numFmtId="0" fontId="0" fillId="0" borderId="45" xfId="81" applyFont="1" applyBorder="1" applyAlignment="1">
      <alignment horizontal="left" vertical="center" wrapText="1"/>
      <protection locked="0"/>
    </xf>
    <xf numFmtId="0" fontId="0" fillId="0" borderId="46" xfId="81" applyFont="1" applyBorder="1" applyAlignment="1">
      <alignment horizontal="left" vertical="center" wrapText="1"/>
      <protection locked="0"/>
    </xf>
    <xf numFmtId="0" fontId="0" fillId="0" borderId="47" xfId="81" applyFont="1" applyBorder="1" applyAlignment="1">
      <alignment horizontal="left" vertical="center" wrapText="1"/>
      <protection locked="0"/>
    </xf>
    <xf numFmtId="0" fontId="7" fillId="0" borderId="46" xfId="81" applyFont="1" applyBorder="1" applyAlignment="1">
      <alignment horizontal="left" vertical="center" wrapText="1"/>
      <protection locked="0"/>
    </xf>
    <xf numFmtId="0" fontId="7" fillId="0" borderId="47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 wrapText="1"/>
      <protection locked="0"/>
    </xf>
    <xf numFmtId="0" fontId="5" fillId="0" borderId="47" xfId="81" applyFont="1" applyBorder="1" applyAlignment="1">
      <alignment horizontal="left" vertical="center" wrapText="1"/>
      <protection locked="0"/>
    </xf>
    <xf numFmtId="0" fontId="5" fillId="0" borderId="47" xfId="81" applyFont="1" applyBorder="1" applyAlignment="1">
      <alignment horizontal="left" vertical="center"/>
      <protection locked="0"/>
    </xf>
    <xf numFmtId="0" fontId="5" fillId="0" borderId="48" xfId="81" applyFont="1" applyBorder="1" applyAlignment="1">
      <alignment horizontal="left" vertical="center" wrapText="1"/>
      <protection locked="0"/>
    </xf>
    <xf numFmtId="0" fontId="5" fillId="0" borderId="42" xfId="81" applyFont="1" applyBorder="1" applyAlignment="1">
      <alignment horizontal="left" vertical="center" wrapText="1"/>
      <protection locked="0"/>
    </xf>
    <xf numFmtId="0" fontId="5" fillId="0" borderId="49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5" fillId="0" borderId="0" xfId="81" applyFont="1" applyBorder="1" applyAlignment="1">
      <alignment horizontal="center" vertical="top"/>
      <protection locked="0"/>
    </xf>
    <xf numFmtId="0" fontId="5" fillId="0" borderId="48" xfId="81" applyFont="1" applyBorder="1" applyAlignment="1">
      <alignment horizontal="left" vertical="center"/>
      <protection locked="0"/>
    </xf>
    <xf numFmtId="0" fontId="5" fillId="0" borderId="49" xfId="81" applyFont="1" applyBorder="1" applyAlignment="1">
      <alignment horizontal="left" vertical="center"/>
      <protection locked="0"/>
    </xf>
    <xf numFmtId="0" fontId="7" fillId="0" borderId="0" xfId="81" applyFont="1" applyAlignment="1">
      <alignment vertical="center"/>
      <protection locked="0"/>
    </xf>
    <xf numFmtId="0" fontId="25" fillId="0" borderId="0" xfId="81" applyFont="1" applyBorder="1" applyAlignment="1">
      <alignment vertical="center"/>
      <protection locked="0"/>
    </xf>
    <xf numFmtId="0" fontId="7" fillId="0" borderId="42" xfId="81" applyFont="1" applyBorder="1" applyAlignment="1">
      <alignment vertical="center"/>
      <protection locked="0"/>
    </xf>
    <xf numFmtId="0" fontId="25" fillId="0" borderId="42" xfId="81" applyFont="1" applyBorder="1" applyAlignment="1">
      <alignment vertical="center"/>
      <protection locked="0"/>
    </xf>
    <xf numFmtId="0" fontId="0" fillId="0" borderId="0" xfId="81" applyBorder="1" applyAlignment="1">
      <alignment vertical="top"/>
      <protection locked="0"/>
    </xf>
    <xf numFmtId="49" fontId="5" fillId="0" borderId="0" xfId="81" applyNumberFormat="1" applyFont="1" applyBorder="1" applyAlignment="1">
      <alignment horizontal="left" vertical="center"/>
      <protection locked="0"/>
    </xf>
    <xf numFmtId="0" fontId="0" fillId="0" borderId="42" xfId="81" applyBorder="1" applyAlignment="1">
      <alignment vertical="top"/>
      <protection locked="0"/>
    </xf>
    <xf numFmtId="0" fontId="5" fillId="0" borderId="44" xfId="81" applyFont="1" applyBorder="1" applyAlignment="1">
      <alignment horizontal="left" vertical="center" wrapText="1"/>
      <protection locked="0"/>
    </xf>
    <xf numFmtId="0" fontId="5" fillId="0" borderId="44" xfId="81" applyFont="1" applyBorder="1" applyAlignment="1">
      <alignment horizontal="left" vertical="center"/>
      <protection locked="0"/>
    </xf>
    <xf numFmtId="0" fontId="5" fillId="0" borderId="44" xfId="81" applyFont="1" applyBorder="1" applyAlignment="1">
      <alignment horizontal="center" vertical="center"/>
      <protection locked="0"/>
    </xf>
    <xf numFmtId="0" fontId="25" fillId="0" borderId="42" xfId="81" applyFont="1" applyBorder="1" applyAlignment="1">
      <alignment horizontal="left"/>
      <protection locked="0"/>
    </xf>
    <xf numFmtId="0" fontId="7" fillId="0" borderId="42" xfId="81" applyFont="1" applyBorder="1" applyAlignment="1">
      <alignment/>
      <protection locked="0"/>
    </xf>
    <xf numFmtId="0" fontId="0" fillId="0" borderId="46" xfId="81" applyFont="1" applyBorder="1" applyAlignment="1">
      <alignment vertical="top"/>
      <protection locked="0"/>
    </xf>
    <xf numFmtId="0" fontId="0" fillId="0" borderId="47" xfId="81" applyFont="1" applyBorder="1" applyAlignment="1">
      <alignment vertical="top"/>
      <protection locked="0"/>
    </xf>
    <xf numFmtId="0" fontId="0" fillId="0" borderId="0" xfId="81" applyFont="1" applyBorder="1" applyAlignment="1">
      <alignment horizontal="center" vertical="center"/>
      <protection locked="0"/>
    </xf>
    <xf numFmtId="0" fontId="0" fillId="0" borderId="0" xfId="81" applyFont="1" applyBorder="1" applyAlignment="1">
      <alignment horizontal="left" vertical="top"/>
      <protection locked="0"/>
    </xf>
    <xf numFmtId="0" fontId="0" fillId="0" borderId="48" xfId="81" applyFont="1" applyBorder="1" applyAlignment="1">
      <alignment vertical="top"/>
      <protection locked="0"/>
    </xf>
    <xf numFmtId="0" fontId="0" fillId="0" borderId="42" xfId="81" applyFont="1" applyBorder="1" applyAlignment="1">
      <alignment vertical="top"/>
      <protection locked="0"/>
    </xf>
    <xf numFmtId="0" fontId="0" fillId="0" borderId="49" xfId="81" applyFont="1" applyBorder="1" applyAlignment="1">
      <alignment vertical="top"/>
      <protection locked="0"/>
    </xf>
    <xf numFmtId="4" fontId="19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0" fillId="0" borderId="0" xfId="0" applyAlignment="1">
      <alignment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5" fillId="24" borderId="22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1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6" fillId="24" borderId="23" xfId="0" applyFont="1" applyFill="1" applyBorder="1" applyAlignment="1">
      <alignment horizontal="left"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</cellXfs>
  <cellStyles count="9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í_VVZ" xfId="81"/>
    <cellStyle name="Note" xfId="82"/>
    <cellStyle name="Output" xfId="83"/>
    <cellStyle name="Poznámka" xfId="84"/>
    <cellStyle name="Prepojená bunka" xfId="85"/>
    <cellStyle name="Percent" xfId="86"/>
    <cellStyle name="Followed Hyperlink" xfId="87"/>
    <cellStyle name="Spolu" xfId="88"/>
    <cellStyle name="Text upozornenia" xfId="89"/>
    <cellStyle name="Title" xfId="90"/>
    <cellStyle name="Titul" xfId="91"/>
    <cellStyle name="Total" xfId="92"/>
    <cellStyle name="Vstup" xfId="93"/>
    <cellStyle name="Výpočet" xfId="94"/>
    <cellStyle name="Výstup" xfId="95"/>
    <cellStyle name="Vysvetľujúci text" xfId="96"/>
    <cellStyle name="Warning Text" xfId="97"/>
    <cellStyle name="Zlá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CA83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zoomScalePageLayoutView="0" workbookViewId="0" topLeftCell="A1">
      <pane ySplit="1" topLeftCell="BM40" activePane="bottomLeft" state="frozen"/>
      <selection pane="topLeft" activeCell="A1" sqref="A1"/>
      <selection pane="bottomLeft" activeCell="W7" sqref="W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20" t="s">
        <v>0</v>
      </c>
      <c r="B1" s="221"/>
      <c r="C1" s="221"/>
      <c r="D1" s="222" t="s">
        <v>1</v>
      </c>
      <c r="E1" s="221"/>
      <c r="F1" s="221"/>
      <c r="G1" s="221"/>
      <c r="H1" s="221"/>
      <c r="I1" s="221"/>
      <c r="J1" s="221"/>
      <c r="K1" s="223" t="s">
        <v>543</v>
      </c>
      <c r="L1" s="223"/>
      <c r="M1" s="223"/>
      <c r="N1" s="223"/>
      <c r="O1" s="223"/>
      <c r="P1" s="223"/>
      <c r="Q1" s="223"/>
      <c r="R1" s="223"/>
      <c r="S1" s="223"/>
      <c r="T1" s="221"/>
      <c r="U1" s="221"/>
      <c r="V1" s="221"/>
      <c r="W1" s="223" t="s">
        <v>544</v>
      </c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06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75" customHeight="1"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S2" s="16" t="s">
        <v>6</v>
      </c>
      <c r="BT2" s="16" t="s">
        <v>7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7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2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339" t="s">
        <v>14</v>
      </c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21"/>
      <c r="AQ5" s="23"/>
      <c r="BE5" s="337" t="s">
        <v>15</v>
      </c>
      <c r="BS5" s="16" t="s">
        <v>6</v>
      </c>
    </row>
    <row r="6" spans="2:71" ht="36.7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341" t="s">
        <v>17</v>
      </c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21"/>
      <c r="AQ6" s="23"/>
      <c r="BE6" s="314"/>
      <c r="BS6" s="16" t="s">
        <v>18</v>
      </c>
    </row>
    <row r="7" spans="2:71" ht="14.2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20</v>
      </c>
      <c r="AO7" s="21"/>
      <c r="AP7" s="21"/>
      <c r="AQ7" s="23"/>
      <c r="BE7" s="314"/>
      <c r="BS7" s="16" t="s">
        <v>22</v>
      </c>
    </row>
    <row r="8" spans="2:71" ht="14.2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726</v>
      </c>
      <c r="AO8" s="21"/>
      <c r="AP8" s="21"/>
      <c r="AQ8" s="23"/>
      <c r="BE8" s="314"/>
      <c r="BS8" s="16" t="s">
        <v>26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314"/>
      <c r="BS9" s="16" t="s">
        <v>27</v>
      </c>
    </row>
    <row r="10" spans="2:71" ht="14.25" customHeight="1">
      <c r="B10" s="20"/>
      <c r="C10" s="21"/>
      <c r="D10" s="29" t="s">
        <v>28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29</v>
      </c>
      <c r="AL10" s="21"/>
      <c r="AM10" s="21"/>
      <c r="AN10" s="27" t="s">
        <v>30</v>
      </c>
      <c r="AO10" s="21"/>
      <c r="AP10" s="21"/>
      <c r="AQ10" s="23"/>
      <c r="BE10" s="314"/>
      <c r="BS10" s="16" t="s">
        <v>18</v>
      </c>
    </row>
    <row r="11" spans="2:71" ht="18" customHeight="1">
      <c r="B11" s="20"/>
      <c r="C11" s="21"/>
      <c r="D11" s="21"/>
      <c r="E11" s="27" t="s">
        <v>31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32</v>
      </c>
      <c r="AL11" s="21"/>
      <c r="AM11" s="21"/>
      <c r="AN11" s="27" t="s">
        <v>33</v>
      </c>
      <c r="AO11" s="21"/>
      <c r="AP11" s="21"/>
      <c r="AQ11" s="23"/>
      <c r="BE11" s="314"/>
      <c r="BS11" s="16" t="s">
        <v>18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314"/>
      <c r="BS12" s="16" t="s">
        <v>18</v>
      </c>
    </row>
    <row r="13" spans="2:71" ht="14.25" customHeight="1">
      <c r="B13" s="20"/>
      <c r="C13" s="21"/>
      <c r="D13" s="29" t="s">
        <v>34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29</v>
      </c>
      <c r="AL13" s="21"/>
      <c r="AM13" s="21"/>
      <c r="AN13" s="31" t="s">
        <v>35</v>
      </c>
      <c r="AO13" s="21"/>
      <c r="AP13" s="21"/>
      <c r="AQ13" s="23"/>
      <c r="BE13" s="314"/>
      <c r="BS13" s="16" t="s">
        <v>18</v>
      </c>
    </row>
    <row r="14" spans="2:71" ht="15">
      <c r="B14" s="20"/>
      <c r="C14" s="21"/>
      <c r="D14" s="21"/>
      <c r="E14" s="342" t="s">
        <v>35</v>
      </c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29" t="s">
        <v>32</v>
      </c>
      <c r="AL14" s="21"/>
      <c r="AM14" s="21"/>
      <c r="AN14" s="31" t="s">
        <v>35</v>
      </c>
      <c r="AO14" s="21"/>
      <c r="AP14" s="21"/>
      <c r="AQ14" s="23"/>
      <c r="BE14" s="314"/>
      <c r="BS14" s="16" t="s">
        <v>18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314"/>
      <c r="BS15" s="16" t="s">
        <v>4</v>
      </c>
    </row>
    <row r="16" spans="2:71" ht="14.25" customHeight="1">
      <c r="B16" s="20"/>
      <c r="C16" s="21"/>
      <c r="D16" s="29" t="s">
        <v>36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29</v>
      </c>
      <c r="AL16" s="21"/>
      <c r="AM16" s="21"/>
      <c r="AN16" s="27" t="s">
        <v>20</v>
      </c>
      <c r="AO16" s="21"/>
      <c r="AP16" s="21"/>
      <c r="AQ16" s="23"/>
      <c r="BE16" s="314"/>
      <c r="BS16" s="16" t="s">
        <v>4</v>
      </c>
    </row>
    <row r="17" spans="2:71" ht="18" customHeight="1">
      <c r="B17" s="20"/>
      <c r="C17" s="21"/>
      <c r="D17" s="21"/>
      <c r="E17" s="27" t="s">
        <v>37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32</v>
      </c>
      <c r="AL17" s="21"/>
      <c r="AM17" s="21"/>
      <c r="AN17" s="27" t="s">
        <v>20</v>
      </c>
      <c r="AO17" s="21"/>
      <c r="AP17" s="21"/>
      <c r="AQ17" s="23"/>
      <c r="BE17" s="314"/>
      <c r="BS17" s="16" t="s">
        <v>38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314"/>
      <c r="BS18" s="16" t="s">
        <v>6</v>
      </c>
    </row>
    <row r="19" spans="2:71" ht="14.25" customHeight="1">
      <c r="B19" s="20"/>
      <c r="C19" s="21"/>
      <c r="D19" s="29" t="s">
        <v>39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314"/>
      <c r="BS19" s="16" t="s">
        <v>6</v>
      </c>
    </row>
    <row r="20" spans="2:71" ht="22.5" customHeight="1">
      <c r="B20" s="20"/>
      <c r="C20" s="21"/>
      <c r="D20" s="21"/>
      <c r="E20" s="343" t="s">
        <v>20</v>
      </c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21"/>
      <c r="AP20" s="21"/>
      <c r="AQ20" s="23"/>
      <c r="BE20" s="314"/>
      <c r="BS20" s="16" t="s">
        <v>38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314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314"/>
    </row>
    <row r="23" spans="2:57" s="1" customFormat="1" ht="25.5" customHeight="1">
      <c r="B23" s="33"/>
      <c r="C23" s="34"/>
      <c r="D23" s="35" t="s">
        <v>40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09">
        <f>ROUND(AG51,2)</f>
        <v>0</v>
      </c>
      <c r="AL23" s="310"/>
      <c r="AM23" s="310"/>
      <c r="AN23" s="310"/>
      <c r="AO23" s="310"/>
      <c r="AP23" s="34"/>
      <c r="AQ23" s="37"/>
      <c r="BE23" s="325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325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11" t="s">
        <v>41</v>
      </c>
      <c r="M25" s="330"/>
      <c r="N25" s="330"/>
      <c r="O25" s="330"/>
      <c r="P25" s="34"/>
      <c r="Q25" s="34"/>
      <c r="R25" s="34"/>
      <c r="S25" s="34"/>
      <c r="T25" s="34"/>
      <c r="U25" s="34"/>
      <c r="V25" s="34"/>
      <c r="W25" s="311" t="s">
        <v>42</v>
      </c>
      <c r="X25" s="330"/>
      <c r="Y25" s="330"/>
      <c r="Z25" s="330"/>
      <c r="AA25" s="330"/>
      <c r="AB25" s="330"/>
      <c r="AC25" s="330"/>
      <c r="AD25" s="330"/>
      <c r="AE25" s="330"/>
      <c r="AF25" s="34"/>
      <c r="AG25" s="34"/>
      <c r="AH25" s="34"/>
      <c r="AI25" s="34"/>
      <c r="AJ25" s="34"/>
      <c r="AK25" s="311" t="s">
        <v>43</v>
      </c>
      <c r="AL25" s="330"/>
      <c r="AM25" s="330"/>
      <c r="AN25" s="330"/>
      <c r="AO25" s="330"/>
      <c r="AP25" s="34"/>
      <c r="AQ25" s="37"/>
      <c r="BE25" s="325"/>
    </row>
    <row r="26" spans="2:57" s="2" customFormat="1" ht="14.25" customHeight="1" hidden="1">
      <c r="B26" s="39"/>
      <c r="C26" s="40"/>
      <c r="D26" s="41" t="s">
        <v>44</v>
      </c>
      <c r="E26" s="40"/>
      <c r="F26" s="41" t="s">
        <v>45</v>
      </c>
      <c r="G26" s="40"/>
      <c r="H26" s="40"/>
      <c r="I26" s="40"/>
      <c r="J26" s="40"/>
      <c r="K26" s="40"/>
      <c r="L26" s="331">
        <v>0.21</v>
      </c>
      <c r="M26" s="332"/>
      <c r="N26" s="332"/>
      <c r="O26" s="332"/>
      <c r="P26" s="40"/>
      <c r="Q26" s="40"/>
      <c r="R26" s="40"/>
      <c r="S26" s="40"/>
      <c r="T26" s="40"/>
      <c r="U26" s="40"/>
      <c r="V26" s="40"/>
      <c r="W26" s="333">
        <f>ROUND(AZ51,2)</f>
        <v>0</v>
      </c>
      <c r="X26" s="332"/>
      <c r="Y26" s="332"/>
      <c r="Z26" s="332"/>
      <c r="AA26" s="332"/>
      <c r="AB26" s="332"/>
      <c r="AC26" s="332"/>
      <c r="AD26" s="332"/>
      <c r="AE26" s="332"/>
      <c r="AF26" s="40"/>
      <c r="AG26" s="40"/>
      <c r="AH26" s="40"/>
      <c r="AI26" s="40"/>
      <c r="AJ26" s="40"/>
      <c r="AK26" s="333">
        <f>ROUND(AV51,2)</f>
        <v>0</v>
      </c>
      <c r="AL26" s="332"/>
      <c r="AM26" s="332"/>
      <c r="AN26" s="332"/>
      <c r="AO26" s="332"/>
      <c r="AP26" s="40"/>
      <c r="AQ26" s="42"/>
      <c r="BE26" s="338"/>
    </row>
    <row r="27" spans="2:57" s="2" customFormat="1" ht="14.25" customHeight="1" hidden="1">
      <c r="B27" s="39"/>
      <c r="C27" s="40"/>
      <c r="D27" s="40"/>
      <c r="E27" s="40"/>
      <c r="F27" s="41" t="s">
        <v>46</v>
      </c>
      <c r="G27" s="40"/>
      <c r="H27" s="40"/>
      <c r="I27" s="40"/>
      <c r="J27" s="40"/>
      <c r="K27" s="40"/>
      <c r="L27" s="331">
        <v>0.15</v>
      </c>
      <c r="M27" s="332"/>
      <c r="N27" s="332"/>
      <c r="O27" s="332"/>
      <c r="P27" s="40"/>
      <c r="Q27" s="40"/>
      <c r="R27" s="40"/>
      <c r="S27" s="40"/>
      <c r="T27" s="40"/>
      <c r="U27" s="40"/>
      <c r="V27" s="40"/>
      <c r="W27" s="333">
        <f>ROUND(BA51,2)</f>
        <v>0</v>
      </c>
      <c r="X27" s="332"/>
      <c r="Y27" s="332"/>
      <c r="Z27" s="332"/>
      <c r="AA27" s="332"/>
      <c r="AB27" s="332"/>
      <c r="AC27" s="332"/>
      <c r="AD27" s="332"/>
      <c r="AE27" s="332"/>
      <c r="AF27" s="40"/>
      <c r="AG27" s="40"/>
      <c r="AH27" s="40"/>
      <c r="AI27" s="40"/>
      <c r="AJ27" s="40"/>
      <c r="AK27" s="333">
        <f>ROUND(AW51,2)</f>
        <v>0</v>
      </c>
      <c r="AL27" s="332"/>
      <c r="AM27" s="332"/>
      <c r="AN27" s="332"/>
      <c r="AO27" s="332"/>
      <c r="AP27" s="40"/>
      <c r="AQ27" s="42"/>
      <c r="BE27" s="338"/>
    </row>
    <row r="28" spans="2:57" s="2" customFormat="1" ht="14.25" customHeight="1">
      <c r="B28" s="39"/>
      <c r="C28" s="40"/>
      <c r="D28" s="41" t="s">
        <v>44</v>
      </c>
      <c r="E28" s="40"/>
      <c r="F28" s="41" t="s">
        <v>47</v>
      </c>
      <c r="G28" s="40"/>
      <c r="H28" s="40"/>
      <c r="I28" s="40"/>
      <c r="J28" s="40"/>
      <c r="K28" s="40"/>
      <c r="L28" s="331">
        <v>0.21</v>
      </c>
      <c r="M28" s="332"/>
      <c r="N28" s="332"/>
      <c r="O28" s="332"/>
      <c r="P28" s="40"/>
      <c r="Q28" s="40"/>
      <c r="R28" s="40"/>
      <c r="S28" s="40"/>
      <c r="T28" s="40"/>
      <c r="U28" s="40"/>
      <c r="V28" s="40"/>
      <c r="W28" s="333">
        <f>ROUND(BB51,2)</f>
        <v>0</v>
      </c>
      <c r="X28" s="332"/>
      <c r="Y28" s="332"/>
      <c r="Z28" s="332"/>
      <c r="AA28" s="332"/>
      <c r="AB28" s="332"/>
      <c r="AC28" s="332"/>
      <c r="AD28" s="332"/>
      <c r="AE28" s="332"/>
      <c r="AF28" s="40"/>
      <c r="AG28" s="40"/>
      <c r="AH28" s="40"/>
      <c r="AI28" s="40"/>
      <c r="AJ28" s="40"/>
      <c r="AK28" s="333">
        <v>0</v>
      </c>
      <c r="AL28" s="332"/>
      <c r="AM28" s="332"/>
      <c r="AN28" s="332"/>
      <c r="AO28" s="332"/>
      <c r="AP28" s="40"/>
      <c r="AQ28" s="42"/>
      <c r="BE28" s="338"/>
    </row>
    <row r="29" spans="2:57" s="2" customFormat="1" ht="14.25" customHeight="1">
      <c r="B29" s="39"/>
      <c r="C29" s="40"/>
      <c r="D29" s="40"/>
      <c r="E29" s="40"/>
      <c r="F29" s="41" t="s">
        <v>48</v>
      </c>
      <c r="G29" s="40"/>
      <c r="H29" s="40"/>
      <c r="I29" s="40"/>
      <c r="J29" s="40"/>
      <c r="K29" s="40"/>
      <c r="L29" s="331">
        <v>0.15</v>
      </c>
      <c r="M29" s="332"/>
      <c r="N29" s="332"/>
      <c r="O29" s="332"/>
      <c r="P29" s="40"/>
      <c r="Q29" s="40"/>
      <c r="R29" s="40"/>
      <c r="S29" s="40"/>
      <c r="T29" s="40"/>
      <c r="U29" s="40"/>
      <c r="V29" s="40"/>
      <c r="W29" s="333">
        <f>ROUND(BC51,2)</f>
        <v>0</v>
      </c>
      <c r="X29" s="332"/>
      <c r="Y29" s="332"/>
      <c r="Z29" s="332"/>
      <c r="AA29" s="332"/>
      <c r="AB29" s="332"/>
      <c r="AC29" s="332"/>
      <c r="AD29" s="332"/>
      <c r="AE29" s="332"/>
      <c r="AF29" s="40"/>
      <c r="AG29" s="40"/>
      <c r="AH29" s="40"/>
      <c r="AI29" s="40"/>
      <c r="AJ29" s="40"/>
      <c r="AK29" s="333">
        <v>0</v>
      </c>
      <c r="AL29" s="332"/>
      <c r="AM29" s="332"/>
      <c r="AN29" s="332"/>
      <c r="AO29" s="332"/>
      <c r="AP29" s="40"/>
      <c r="AQ29" s="42"/>
      <c r="BE29" s="338"/>
    </row>
    <row r="30" spans="2:57" s="2" customFormat="1" ht="14.25" customHeight="1" hidden="1">
      <c r="B30" s="39"/>
      <c r="C30" s="40"/>
      <c r="D30" s="40"/>
      <c r="E30" s="40"/>
      <c r="F30" s="41" t="s">
        <v>49</v>
      </c>
      <c r="G30" s="40"/>
      <c r="H30" s="40"/>
      <c r="I30" s="40"/>
      <c r="J30" s="40"/>
      <c r="K30" s="40"/>
      <c r="L30" s="331">
        <v>0</v>
      </c>
      <c r="M30" s="332"/>
      <c r="N30" s="332"/>
      <c r="O30" s="332"/>
      <c r="P30" s="40"/>
      <c r="Q30" s="40"/>
      <c r="R30" s="40"/>
      <c r="S30" s="40"/>
      <c r="T30" s="40"/>
      <c r="U30" s="40"/>
      <c r="V30" s="40"/>
      <c r="W30" s="333">
        <f>ROUND(BD51,2)</f>
        <v>0</v>
      </c>
      <c r="X30" s="332"/>
      <c r="Y30" s="332"/>
      <c r="Z30" s="332"/>
      <c r="AA30" s="332"/>
      <c r="AB30" s="332"/>
      <c r="AC30" s="332"/>
      <c r="AD30" s="332"/>
      <c r="AE30" s="332"/>
      <c r="AF30" s="40"/>
      <c r="AG30" s="40"/>
      <c r="AH30" s="40"/>
      <c r="AI30" s="40"/>
      <c r="AJ30" s="40"/>
      <c r="AK30" s="333">
        <v>0</v>
      </c>
      <c r="AL30" s="332"/>
      <c r="AM30" s="332"/>
      <c r="AN30" s="332"/>
      <c r="AO30" s="332"/>
      <c r="AP30" s="40"/>
      <c r="AQ30" s="42"/>
      <c r="BE30" s="338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325"/>
    </row>
    <row r="32" spans="2:57" s="1" customFormat="1" ht="25.5" customHeight="1">
      <c r="B32" s="33"/>
      <c r="C32" s="43"/>
      <c r="D32" s="44" t="s">
        <v>50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51</v>
      </c>
      <c r="U32" s="45"/>
      <c r="V32" s="45"/>
      <c r="W32" s="45"/>
      <c r="X32" s="334" t="s">
        <v>52</v>
      </c>
      <c r="Y32" s="319"/>
      <c r="Z32" s="319"/>
      <c r="AA32" s="319"/>
      <c r="AB32" s="319"/>
      <c r="AC32" s="45"/>
      <c r="AD32" s="45"/>
      <c r="AE32" s="45"/>
      <c r="AF32" s="45"/>
      <c r="AG32" s="45"/>
      <c r="AH32" s="45"/>
      <c r="AI32" s="45"/>
      <c r="AJ32" s="45"/>
      <c r="AK32" s="335">
        <f>SUM(AK23:AK30)</f>
        <v>0</v>
      </c>
      <c r="AL32" s="319"/>
      <c r="AM32" s="319"/>
      <c r="AN32" s="319"/>
      <c r="AO32" s="336"/>
      <c r="AP32" s="43"/>
      <c r="AQ32" s="48"/>
      <c r="BE32" s="325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3"/>
    </row>
    <row r="39" spans="2:44" s="1" customFormat="1" ht="36.75" customHeight="1">
      <c r="B39" s="33"/>
      <c r="C39" s="54" t="s">
        <v>53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5"/>
      <c r="C41" s="56" t="s">
        <v>13</v>
      </c>
      <c r="L41" s="3" t="str">
        <f>K5</f>
        <v>T-2016-03</v>
      </c>
      <c r="AR41" s="55"/>
    </row>
    <row r="42" spans="2:44" s="4" customFormat="1" ht="36.75" customHeight="1">
      <c r="B42" s="57"/>
      <c r="C42" s="58" t="s">
        <v>16</v>
      </c>
      <c r="L42" s="322" t="str">
        <f>K6</f>
        <v>K1 - Oprava rozvodů tepla a teplé užitkové vody na zdroji VST K1-Prievidzská, topná větev „B“ Bludovská 2, 4, 6</v>
      </c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23"/>
      <c r="AR42" s="57"/>
    </row>
    <row r="43" spans="2:44" s="1" customFormat="1" ht="6.75" customHeight="1">
      <c r="B43" s="33"/>
      <c r="AR43" s="33"/>
    </row>
    <row r="44" spans="2:44" s="1" customFormat="1" ht="15">
      <c r="B44" s="33"/>
      <c r="C44" s="56" t="s">
        <v>23</v>
      </c>
      <c r="L44" s="59" t="str">
        <f>IF(K8="","",K8)</f>
        <v>Šumperk</v>
      </c>
      <c r="AI44" s="56" t="s">
        <v>25</v>
      </c>
      <c r="AM44" s="324" t="str">
        <f>IF(AN8="","",AN8)</f>
        <v>21. 4. 2016</v>
      </c>
      <c r="AN44" s="325"/>
      <c r="AR44" s="33"/>
    </row>
    <row r="45" spans="2:44" s="1" customFormat="1" ht="6.75" customHeight="1">
      <c r="B45" s="33"/>
      <c r="AR45" s="33"/>
    </row>
    <row r="46" spans="2:56" s="1" customFormat="1" ht="15">
      <c r="B46" s="33"/>
      <c r="C46" s="56" t="s">
        <v>28</v>
      </c>
      <c r="L46" s="3" t="str">
        <f>IF(E11="","",E11)</f>
        <v>Podniky města Šumperka a.s.</v>
      </c>
      <c r="AI46" s="56" t="s">
        <v>36</v>
      </c>
      <c r="AM46" s="326" t="str">
        <f>IF(E17="","",E17)</f>
        <v> </v>
      </c>
      <c r="AN46" s="325"/>
      <c r="AO46" s="325"/>
      <c r="AP46" s="325"/>
      <c r="AR46" s="33"/>
      <c r="AS46" s="327" t="s">
        <v>54</v>
      </c>
      <c r="AT46" s="328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3"/>
      <c r="C47" s="56" t="s">
        <v>34</v>
      </c>
      <c r="L47" s="3">
        <f>IF(E14="Vyplň údaj","",E14)</f>
      </c>
      <c r="AR47" s="33"/>
      <c r="AS47" s="329"/>
      <c r="AT47" s="330"/>
      <c r="AU47" s="34"/>
      <c r="AV47" s="34"/>
      <c r="AW47" s="34"/>
      <c r="AX47" s="34"/>
      <c r="AY47" s="34"/>
      <c r="AZ47" s="34"/>
      <c r="BA47" s="34"/>
      <c r="BB47" s="34"/>
      <c r="BC47" s="34"/>
      <c r="BD47" s="64"/>
    </row>
    <row r="48" spans="2:56" s="1" customFormat="1" ht="10.5" customHeight="1">
      <c r="B48" s="33"/>
      <c r="AR48" s="33"/>
      <c r="AS48" s="329"/>
      <c r="AT48" s="330"/>
      <c r="AU48" s="34"/>
      <c r="AV48" s="34"/>
      <c r="AW48" s="34"/>
      <c r="AX48" s="34"/>
      <c r="AY48" s="34"/>
      <c r="AZ48" s="34"/>
      <c r="BA48" s="34"/>
      <c r="BB48" s="34"/>
      <c r="BC48" s="34"/>
      <c r="BD48" s="64"/>
    </row>
    <row r="49" spans="2:56" s="1" customFormat="1" ht="29.25" customHeight="1">
      <c r="B49" s="33"/>
      <c r="C49" s="318" t="s">
        <v>55</v>
      </c>
      <c r="D49" s="319"/>
      <c r="E49" s="319"/>
      <c r="F49" s="319"/>
      <c r="G49" s="319"/>
      <c r="H49" s="45"/>
      <c r="I49" s="320" t="s">
        <v>56</v>
      </c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21" t="s">
        <v>57</v>
      </c>
      <c r="AH49" s="319"/>
      <c r="AI49" s="319"/>
      <c r="AJ49" s="319"/>
      <c r="AK49" s="319"/>
      <c r="AL49" s="319"/>
      <c r="AM49" s="319"/>
      <c r="AN49" s="320" t="s">
        <v>58</v>
      </c>
      <c r="AO49" s="319"/>
      <c r="AP49" s="319"/>
      <c r="AQ49" s="65" t="s">
        <v>59</v>
      </c>
      <c r="AR49" s="33"/>
      <c r="AS49" s="66" t="s">
        <v>60</v>
      </c>
      <c r="AT49" s="67" t="s">
        <v>61</v>
      </c>
      <c r="AU49" s="67" t="s">
        <v>62</v>
      </c>
      <c r="AV49" s="67" t="s">
        <v>63</v>
      </c>
      <c r="AW49" s="67" t="s">
        <v>64</v>
      </c>
      <c r="AX49" s="67" t="s">
        <v>65</v>
      </c>
      <c r="AY49" s="67" t="s">
        <v>66</v>
      </c>
      <c r="AZ49" s="67" t="s">
        <v>67</v>
      </c>
      <c r="BA49" s="67" t="s">
        <v>68</v>
      </c>
      <c r="BB49" s="67" t="s">
        <v>69</v>
      </c>
      <c r="BC49" s="67" t="s">
        <v>70</v>
      </c>
      <c r="BD49" s="68" t="s">
        <v>71</v>
      </c>
    </row>
    <row r="50" spans="2:56" s="1" customFormat="1" ht="10.5" customHeight="1">
      <c r="B50" s="33"/>
      <c r="AR50" s="33"/>
      <c r="AS50" s="69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70" t="s">
        <v>72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312">
        <f>ROUND(AG52,2)</f>
        <v>0</v>
      </c>
      <c r="AH51" s="312"/>
      <c r="AI51" s="312"/>
      <c r="AJ51" s="312"/>
      <c r="AK51" s="312"/>
      <c r="AL51" s="312"/>
      <c r="AM51" s="312"/>
      <c r="AN51" s="313">
        <f>SUM(AG51,AT51)</f>
        <v>0</v>
      </c>
      <c r="AO51" s="313"/>
      <c r="AP51" s="313"/>
      <c r="AQ51" s="72" t="s">
        <v>20</v>
      </c>
      <c r="AR51" s="57"/>
      <c r="AS51" s="73">
        <f>ROUND(AS52,2)</f>
        <v>0</v>
      </c>
      <c r="AT51" s="74">
        <f>ROUND(SUM(AV51:AW51),2)</f>
        <v>0</v>
      </c>
      <c r="AU51" s="75">
        <f>ROUND(AU52,5)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ROUND(AZ52,2)</f>
        <v>0</v>
      </c>
      <c r="BA51" s="74">
        <f>ROUND(BA52,2)</f>
        <v>0</v>
      </c>
      <c r="BB51" s="74">
        <f>ROUND(BB52,2)</f>
        <v>0</v>
      </c>
      <c r="BC51" s="74">
        <f>ROUND(BC52,2)</f>
        <v>0</v>
      </c>
      <c r="BD51" s="76">
        <f>ROUND(BD52,2)</f>
        <v>0</v>
      </c>
      <c r="BS51" s="58" t="s">
        <v>73</v>
      </c>
      <c r="BT51" s="58" t="s">
        <v>74</v>
      </c>
      <c r="BV51" s="58" t="s">
        <v>75</v>
      </c>
      <c r="BW51" s="58" t="s">
        <v>5</v>
      </c>
      <c r="BX51" s="58" t="s">
        <v>76</v>
      </c>
      <c r="CL51" s="58" t="s">
        <v>20</v>
      </c>
    </row>
    <row r="52" spans="1:90" s="5" customFormat="1" ht="27" customHeight="1">
      <c r="A52" s="207" t="s">
        <v>545</v>
      </c>
      <c r="B52" s="77"/>
      <c r="C52" s="78"/>
      <c r="D52" s="317" t="s">
        <v>14</v>
      </c>
      <c r="E52" s="316"/>
      <c r="F52" s="316"/>
      <c r="G52" s="316"/>
      <c r="H52" s="316"/>
      <c r="I52" s="79"/>
      <c r="J52" s="317" t="s">
        <v>17</v>
      </c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5">
        <f>'T-2016-03 - K1 - Oprava r...'!J25</f>
        <v>0</v>
      </c>
      <c r="AH52" s="316"/>
      <c r="AI52" s="316"/>
      <c r="AJ52" s="316"/>
      <c r="AK52" s="316"/>
      <c r="AL52" s="316"/>
      <c r="AM52" s="316"/>
      <c r="AN52" s="315">
        <f>SUM(AG52,AT52)</f>
        <v>0</v>
      </c>
      <c r="AO52" s="316"/>
      <c r="AP52" s="316"/>
      <c r="AQ52" s="80" t="s">
        <v>77</v>
      </c>
      <c r="AR52" s="77"/>
      <c r="AS52" s="81">
        <v>0</v>
      </c>
      <c r="AT52" s="82">
        <f>ROUND(SUM(AV52:AW52),2)</f>
        <v>0</v>
      </c>
      <c r="AU52" s="83">
        <f>'T-2016-03 - K1 - Oprava r...'!P83</f>
        <v>0</v>
      </c>
      <c r="AV52" s="82">
        <f>'T-2016-03 - K1 - Oprava r...'!J28</f>
        <v>0</v>
      </c>
      <c r="AW52" s="82">
        <f>'T-2016-03 - K1 - Oprava r...'!J29</f>
        <v>0</v>
      </c>
      <c r="AX52" s="82">
        <f>'T-2016-03 - K1 - Oprava r...'!J30</f>
        <v>0</v>
      </c>
      <c r="AY52" s="82">
        <f>'T-2016-03 - K1 - Oprava r...'!J31</f>
        <v>0</v>
      </c>
      <c r="AZ52" s="82">
        <f>'T-2016-03 - K1 - Oprava r...'!F28</f>
        <v>0</v>
      </c>
      <c r="BA52" s="82">
        <f>'T-2016-03 - K1 - Oprava r...'!F29</f>
        <v>0</v>
      </c>
      <c r="BB52" s="82">
        <f>'T-2016-03 - K1 - Oprava r...'!F30</f>
        <v>0</v>
      </c>
      <c r="BC52" s="82">
        <f>'T-2016-03 - K1 - Oprava r...'!F31</f>
        <v>0</v>
      </c>
      <c r="BD52" s="84">
        <f>'T-2016-03 - K1 - Oprava r...'!F32</f>
        <v>0</v>
      </c>
      <c r="BT52" s="85" t="s">
        <v>22</v>
      </c>
      <c r="BU52" s="85" t="s">
        <v>78</v>
      </c>
      <c r="BV52" s="85" t="s">
        <v>75</v>
      </c>
      <c r="BW52" s="85" t="s">
        <v>5</v>
      </c>
      <c r="BX52" s="85" t="s">
        <v>76</v>
      </c>
      <c r="CL52" s="85" t="s">
        <v>20</v>
      </c>
    </row>
    <row r="53" spans="2:44" s="1" customFormat="1" ht="30" customHeight="1">
      <c r="B53" s="33"/>
      <c r="AR53" s="33"/>
    </row>
    <row r="54" spans="2:44" s="1" customFormat="1" ht="6.75" customHeight="1"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33"/>
    </row>
  </sheetData>
  <sheetProtection password="CC35" sheet="1" objects="1" scenarios="1" formatColumns="0" formatRows="0" sort="0" autoFilter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AS46:AT48"/>
    <mergeCell ref="L30:O30"/>
    <mergeCell ref="W30:AE30"/>
    <mergeCell ref="AK30:AO30"/>
    <mergeCell ref="X32:AB32"/>
    <mergeCell ref="AK32:AO32"/>
    <mergeCell ref="D52:H52"/>
    <mergeCell ref="J52:AF52"/>
    <mergeCell ref="C49:G49"/>
    <mergeCell ref="I49:AF49"/>
    <mergeCell ref="AG51:AM51"/>
    <mergeCell ref="AN51:AP51"/>
    <mergeCell ref="AR2:BE2"/>
    <mergeCell ref="AN52:AP52"/>
    <mergeCell ref="AG52:AM52"/>
    <mergeCell ref="AG49:AM49"/>
    <mergeCell ref="AN49:AP49"/>
    <mergeCell ref="L42:AO42"/>
    <mergeCell ref="AM44:AN44"/>
    <mergeCell ref="AM46:AP4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T-2016-03 - K1 - Oprava r...'!C2" tooltip="T-2016-03 - K1 - Oprava r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8"/>
  <sheetViews>
    <sheetView showGridLines="0" tabSelected="1" zoomScalePageLayoutView="0" workbookViewId="0" topLeftCell="A1">
      <pane ySplit="1" topLeftCell="BM195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09"/>
      <c r="C1" s="209"/>
      <c r="D1" s="208" t="s">
        <v>1</v>
      </c>
      <c r="E1" s="209"/>
      <c r="F1" s="210" t="s">
        <v>546</v>
      </c>
      <c r="G1" s="247" t="s">
        <v>547</v>
      </c>
      <c r="H1" s="247"/>
      <c r="I1" s="224"/>
      <c r="J1" s="210" t="s">
        <v>548</v>
      </c>
      <c r="K1" s="208" t="s">
        <v>79</v>
      </c>
      <c r="L1" s="210" t="s">
        <v>549</v>
      </c>
      <c r="M1" s="210"/>
      <c r="N1" s="210"/>
      <c r="O1" s="210"/>
      <c r="P1" s="210"/>
      <c r="Q1" s="210"/>
      <c r="R1" s="210"/>
      <c r="S1" s="210"/>
      <c r="T1" s="210"/>
      <c r="U1" s="206"/>
      <c r="V1" s="20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56" ht="36.75" customHeight="1"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16" t="s">
        <v>5</v>
      </c>
      <c r="AZ2" s="16" t="s">
        <v>80</v>
      </c>
      <c r="BA2" s="16" t="s">
        <v>81</v>
      </c>
      <c r="BB2" s="16" t="s">
        <v>82</v>
      </c>
      <c r="BC2" s="16" t="s">
        <v>83</v>
      </c>
      <c r="BD2" s="16" t="s">
        <v>84</v>
      </c>
    </row>
    <row r="3" spans="2:46" ht="6.75" customHeight="1">
      <c r="B3" s="17"/>
      <c r="C3" s="18"/>
      <c r="D3" s="18"/>
      <c r="E3" s="18"/>
      <c r="F3" s="18"/>
      <c r="G3" s="18"/>
      <c r="H3" s="18"/>
      <c r="I3" s="87"/>
      <c r="J3" s="18"/>
      <c r="K3" s="19"/>
      <c r="AT3" s="16" t="s">
        <v>84</v>
      </c>
    </row>
    <row r="4" spans="2:46" ht="36.75" customHeight="1">
      <c r="B4" s="20"/>
      <c r="C4" s="21"/>
      <c r="D4" s="22" t="s">
        <v>85</v>
      </c>
      <c r="E4" s="21"/>
      <c r="F4" s="21"/>
      <c r="G4" s="21"/>
      <c r="H4" s="21"/>
      <c r="I4" s="88"/>
      <c r="J4" s="21"/>
      <c r="K4" s="23"/>
      <c r="M4" s="24" t="s">
        <v>10</v>
      </c>
      <c r="AT4" s="16" t="s">
        <v>38</v>
      </c>
    </row>
    <row r="5" spans="2:11" ht="6.75" customHeight="1">
      <c r="B5" s="20"/>
      <c r="C5" s="21"/>
      <c r="D5" s="21"/>
      <c r="E5" s="21"/>
      <c r="F5" s="21"/>
      <c r="G5" s="21"/>
      <c r="H5" s="21"/>
      <c r="I5" s="88"/>
      <c r="J5" s="21"/>
      <c r="K5" s="23"/>
    </row>
    <row r="6" spans="2:11" s="1" customFormat="1" ht="15">
      <c r="B6" s="33"/>
      <c r="C6" s="34"/>
      <c r="D6" s="29" t="s">
        <v>16</v>
      </c>
      <c r="E6" s="34"/>
      <c r="F6" s="34"/>
      <c r="G6" s="34"/>
      <c r="H6" s="34"/>
      <c r="I6" s="89"/>
      <c r="J6" s="34"/>
      <c r="K6" s="37"/>
    </row>
    <row r="7" spans="2:11" s="1" customFormat="1" ht="36.75" customHeight="1">
      <c r="B7" s="33"/>
      <c r="C7" s="34"/>
      <c r="D7" s="34"/>
      <c r="E7" s="248" t="s">
        <v>17</v>
      </c>
      <c r="F7" s="330"/>
      <c r="G7" s="330"/>
      <c r="H7" s="330"/>
      <c r="I7" s="89"/>
      <c r="J7" s="34"/>
      <c r="K7" s="37"/>
    </row>
    <row r="8" spans="2:11" s="1" customFormat="1" ht="13.5">
      <c r="B8" s="33"/>
      <c r="C8" s="34"/>
      <c r="D8" s="34"/>
      <c r="E8" s="34"/>
      <c r="F8" s="34"/>
      <c r="G8" s="34"/>
      <c r="H8" s="34"/>
      <c r="I8" s="89"/>
      <c r="J8" s="34"/>
      <c r="K8" s="37"/>
    </row>
    <row r="9" spans="2:11" s="1" customFormat="1" ht="14.25" customHeight="1">
      <c r="B9" s="33"/>
      <c r="C9" s="34"/>
      <c r="D9" s="29" t="s">
        <v>19</v>
      </c>
      <c r="E9" s="34"/>
      <c r="F9" s="27" t="s">
        <v>20</v>
      </c>
      <c r="G9" s="34"/>
      <c r="H9" s="34"/>
      <c r="I9" s="90" t="s">
        <v>21</v>
      </c>
      <c r="J9" s="27" t="s">
        <v>20</v>
      </c>
      <c r="K9" s="37"/>
    </row>
    <row r="10" spans="2:11" s="1" customFormat="1" ht="14.25" customHeight="1">
      <c r="B10" s="33"/>
      <c r="C10" s="34"/>
      <c r="D10" s="29" t="s">
        <v>23</v>
      </c>
      <c r="E10" s="34"/>
      <c r="F10" s="27" t="s">
        <v>24</v>
      </c>
      <c r="G10" s="34"/>
      <c r="H10" s="34"/>
      <c r="I10" s="90" t="s">
        <v>25</v>
      </c>
      <c r="J10" s="91" t="str">
        <f>'Rekapitulace stavby'!AN8</f>
        <v>21. 4. 2016</v>
      </c>
      <c r="K10" s="37"/>
    </row>
    <row r="11" spans="2:11" s="1" customFormat="1" ht="10.5" customHeight="1">
      <c r="B11" s="33"/>
      <c r="C11" s="34"/>
      <c r="D11" s="34"/>
      <c r="E11" s="34"/>
      <c r="F11" s="34"/>
      <c r="G11" s="34"/>
      <c r="H11" s="34"/>
      <c r="I11" s="89"/>
      <c r="J11" s="34"/>
      <c r="K11" s="37"/>
    </row>
    <row r="12" spans="2:11" s="1" customFormat="1" ht="14.25" customHeight="1">
      <c r="B12" s="33"/>
      <c r="C12" s="34"/>
      <c r="D12" s="29" t="s">
        <v>28</v>
      </c>
      <c r="E12" s="34"/>
      <c r="F12" s="34"/>
      <c r="G12" s="34"/>
      <c r="H12" s="34"/>
      <c r="I12" s="90" t="s">
        <v>29</v>
      </c>
      <c r="J12" s="27" t="s">
        <v>30</v>
      </c>
      <c r="K12" s="37"/>
    </row>
    <row r="13" spans="2:11" s="1" customFormat="1" ht="18" customHeight="1">
      <c r="B13" s="33"/>
      <c r="C13" s="34"/>
      <c r="D13" s="34"/>
      <c r="E13" s="27" t="s">
        <v>31</v>
      </c>
      <c r="F13" s="34"/>
      <c r="G13" s="34"/>
      <c r="H13" s="34"/>
      <c r="I13" s="90" t="s">
        <v>32</v>
      </c>
      <c r="J13" s="27" t="s">
        <v>33</v>
      </c>
      <c r="K13" s="37"/>
    </row>
    <row r="14" spans="2:11" s="1" customFormat="1" ht="6.75" customHeight="1">
      <c r="B14" s="33"/>
      <c r="C14" s="34"/>
      <c r="D14" s="34"/>
      <c r="E14" s="34"/>
      <c r="F14" s="34"/>
      <c r="G14" s="34"/>
      <c r="H14" s="34"/>
      <c r="I14" s="89"/>
      <c r="J14" s="34"/>
      <c r="K14" s="37"/>
    </row>
    <row r="15" spans="2:11" s="1" customFormat="1" ht="14.25" customHeight="1">
      <c r="B15" s="33"/>
      <c r="C15" s="34"/>
      <c r="D15" s="29" t="s">
        <v>34</v>
      </c>
      <c r="E15" s="34"/>
      <c r="F15" s="34"/>
      <c r="G15" s="34"/>
      <c r="H15" s="34"/>
      <c r="I15" s="90" t="s">
        <v>29</v>
      </c>
      <c r="J15" s="27">
        <f>IF('Rekapitulace stavby'!AN13="Vyplň údaj","",IF('Rekapitulace stavby'!AN13="","",'Rekapitulace stavby'!AN13))</f>
      </c>
      <c r="K15" s="37"/>
    </row>
    <row r="16" spans="2:11" s="1" customFormat="1" ht="18" customHeight="1">
      <c r="B16" s="33"/>
      <c r="C16" s="34"/>
      <c r="D16" s="34"/>
      <c r="E16" s="27">
        <f>IF('Rekapitulace stavby'!E14="Vyplň údaj","",IF('Rekapitulace stavby'!E14="","",'Rekapitulace stavby'!E14))</f>
      </c>
      <c r="F16" s="34"/>
      <c r="G16" s="34"/>
      <c r="H16" s="34"/>
      <c r="I16" s="90" t="s">
        <v>32</v>
      </c>
      <c r="J16" s="27">
        <f>IF('Rekapitulace stavby'!AN14="Vyplň údaj","",IF('Rekapitulace stavby'!AN14="","",'Rekapitulace stavby'!AN14))</f>
      </c>
      <c r="K16" s="37"/>
    </row>
    <row r="17" spans="2:11" s="1" customFormat="1" ht="6.75" customHeight="1">
      <c r="B17" s="33"/>
      <c r="C17" s="34"/>
      <c r="D17" s="34"/>
      <c r="E17" s="34"/>
      <c r="F17" s="34"/>
      <c r="G17" s="34"/>
      <c r="H17" s="34"/>
      <c r="I17" s="89"/>
      <c r="J17" s="34"/>
      <c r="K17" s="37"/>
    </row>
    <row r="18" spans="2:11" s="1" customFormat="1" ht="14.25" customHeight="1">
      <c r="B18" s="33"/>
      <c r="C18" s="34"/>
      <c r="D18" s="29" t="s">
        <v>36</v>
      </c>
      <c r="E18" s="34"/>
      <c r="F18" s="34"/>
      <c r="G18" s="34"/>
      <c r="H18" s="34"/>
      <c r="I18" s="90" t="s">
        <v>29</v>
      </c>
      <c r="J18" s="27">
        <f>IF('Rekapitulace stavby'!AN16="","",'Rekapitulace stavby'!AN16)</f>
      </c>
      <c r="K18" s="37"/>
    </row>
    <row r="19" spans="2:11" s="1" customFormat="1" ht="18" customHeight="1">
      <c r="B19" s="33"/>
      <c r="C19" s="34"/>
      <c r="D19" s="34"/>
      <c r="E19" s="27" t="str">
        <f>IF('Rekapitulace stavby'!E17="","",'Rekapitulace stavby'!E17)</f>
        <v> </v>
      </c>
      <c r="F19" s="34"/>
      <c r="G19" s="34"/>
      <c r="H19" s="34"/>
      <c r="I19" s="90" t="s">
        <v>32</v>
      </c>
      <c r="J19" s="27">
        <f>IF('Rekapitulace stavby'!AN17="","",'Rekapitulace stavby'!AN17)</f>
      </c>
      <c r="K19" s="37"/>
    </row>
    <row r="20" spans="2:11" s="1" customFormat="1" ht="6.75" customHeight="1">
      <c r="B20" s="33"/>
      <c r="C20" s="34"/>
      <c r="D20" s="34"/>
      <c r="E20" s="34"/>
      <c r="F20" s="34"/>
      <c r="G20" s="34"/>
      <c r="H20" s="34"/>
      <c r="I20" s="89"/>
      <c r="J20" s="34"/>
      <c r="K20" s="37"/>
    </row>
    <row r="21" spans="2:11" s="1" customFormat="1" ht="14.25" customHeight="1">
      <c r="B21" s="33"/>
      <c r="C21" s="34"/>
      <c r="D21" s="29" t="s">
        <v>39</v>
      </c>
      <c r="E21" s="34"/>
      <c r="F21" s="34"/>
      <c r="G21" s="34"/>
      <c r="H21" s="34"/>
      <c r="I21" s="89"/>
      <c r="J21" s="34"/>
      <c r="K21" s="37"/>
    </row>
    <row r="22" spans="2:11" s="6" customFormat="1" ht="22.5" customHeight="1">
      <c r="B22" s="92"/>
      <c r="C22" s="93"/>
      <c r="D22" s="93"/>
      <c r="E22" s="343" t="s">
        <v>20</v>
      </c>
      <c r="F22" s="211"/>
      <c r="G22" s="211"/>
      <c r="H22" s="211"/>
      <c r="I22" s="94"/>
      <c r="J22" s="93"/>
      <c r="K22" s="95"/>
    </row>
    <row r="23" spans="2:11" s="1" customFormat="1" ht="6.75" customHeight="1">
      <c r="B23" s="33"/>
      <c r="C23" s="34"/>
      <c r="D23" s="34"/>
      <c r="E23" s="34"/>
      <c r="F23" s="34"/>
      <c r="G23" s="34"/>
      <c r="H23" s="34"/>
      <c r="I23" s="89"/>
      <c r="J23" s="34"/>
      <c r="K23" s="37"/>
    </row>
    <row r="24" spans="2:11" s="1" customFormat="1" ht="6.75" customHeight="1">
      <c r="B24" s="33"/>
      <c r="C24" s="34"/>
      <c r="D24" s="61"/>
      <c r="E24" s="61"/>
      <c r="F24" s="61"/>
      <c r="G24" s="61"/>
      <c r="H24" s="61"/>
      <c r="I24" s="96"/>
      <c r="J24" s="61"/>
      <c r="K24" s="97"/>
    </row>
    <row r="25" spans="2:11" s="1" customFormat="1" ht="24.75" customHeight="1">
      <c r="B25" s="33"/>
      <c r="C25" s="34"/>
      <c r="D25" s="98" t="s">
        <v>40</v>
      </c>
      <c r="E25" s="34"/>
      <c r="F25" s="34"/>
      <c r="G25" s="34"/>
      <c r="H25" s="34"/>
      <c r="I25" s="89"/>
      <c r="J25" s="99">
        <f>ROUND(J83,2)</f>
        <v>0</v>
      </c>
      <c r="K25" s="37"/>
    </row>
    <row r="26" spans="2:11" s="1" customFormat="1" ht="6.75" customHeight="1">
      <c r="B26" s="33"/>
      <c r="C26" s="34"/>
      <c r="D26" s="61"/>
      <c r="E26" s="61"/>
      <c r="F26" s="61"/>
      <c r="G26" s="61"/>
      <c r="H26" s="61"/>
      <c r="I26" s="96"/>
      <c r="J26" s="61"/>
      <c r="K26" s="97"/>
    </row>
    <row r="27" spans="2:11" s="1" customFormat="1" ht="14.25" customHeight="1">
      <c r="B27" s="33"/>
      <c r="C27" s="34"/>
      <c r="D27" s="34"/>
      <c r="E27" s="34"/>
      <c r="F27" s="38" t="s">
        <v>42</v>
      </c>
      <c r="G27" s="34"/>
      <c r="H27" s="34"/>
      <c r="I27" s="100" t="s">
        <v>41</v>
      </c>
      <c r="J27" s="38" t="s">
        <v>43</v>
      </c>
      <c r="K27" s="37"/>
    </row>
    <row r="28" spans="2:11" s="1" customFormat="1" ht="14.25" customHeight="1" hidden="1">
      <c r="B28" s="33"/>
      <c r="C28" s="34"/>
      <c r="D28" s="41" t="s">
        <v>44</v>
      </c>
      <c r="E28" s="41" t="s">
        <v>45</v>
      </c>
      <c r="F28" s="101">
        <f>ROUND(SUM(BE83:BE226),2)</f>
        <v>0</v>
      </c>
      <c r="G28" s="34"/>
      <c r="H28" s="34"/>
      <c r="I28" s="102">
        <v>0.21</v>
      </c>
      <c r="J28" s="101">
        <f>ROUND(ROUND((SUM(BE83:BE226)),2)*I28,2)</f>
        <v>0</v>
      </c>
      <c r="K28" s="37"/>
    </row>
    <row r="29" spans="2:11" s="1" customFormat="1" ht="14.25" customHeight="1" hidden="1">
      <c r="B29" s="33"/>
      <c r="C29" s="34"/>
      <c r="D29" s="34"/>
      <c r="E29" s="41" t="s">
        <v>46</v>
      </c>
      <c r="F29" s="101">
        <f>ROUND(SUM(BF83:BF226),2)</f>
        <v>0</v>
      </c>
      <c r="G29" s="34"/>
      <c r="H29" s="34"/>
      <c r="I29" s="102">
        <v>0.15</v>
      </c>
      <c r="J29" s="101">
        <f>ROUND(ROUND((SUM(BF83:BF226)),2)*I29,2)</f>
        <v>0</v>
      </c>
      <c r="K29" s="37"/>
    </row>
    <row r="30" spans="2:11" s="1" customFormat="1" ht="14.25" customHeight="1">
      <c r="B30" s="33"/>
      <c r="C30" s="34"/>
      <c r="D30" s="41" t="s">
        <v>44</v>
      </c>
      <c r="E30" s="41" t="s">
        <v>47</v>
      </c>
      <c r="F30" s="101">
        <f>ROUND(SUM(BG83:BG226),2)</f>
        <v>0</v>
      </c>
      <c r="G30" s="34"/>
      <c r="H30" s="34"/>
      <c r="I30" s="102">
        <v>0.21</v>
      </c>
      <c r="J30" s="101">
        <v>0</v>
      </c>
      <c r="K30" s="37"/>
    </row>
    <row r="31" spans="2:11" s="1" customFormat="1" ht="14.25" customHeight="1">
      <c r="B31" s="33"/>
      <c r="C31" s="34"/>
      <c r="D31" s="34"/>
      <c r="E31" s="41" t="s">
        <v>48</v>
      </c>
      <c r="F31" s="101">
        <f>ROUND(SUM(BH83:BH226),2)</f>
        <v>0</v>
      </c>
      <c r="G31" s="34"/>
      <c r="H31" s="34"/>
      <c r="I31" s="102">
        <v>0.15</v>
      </c>
      <c r="J31" s="101"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49</v>
      </c>
      <c r="F32" s="101">
        <f>ROUND(SUM(BI83:BI226),2)</f>
        <v>0</v>
      </c>
      <c r="G32" s="34"/>
      <c r="H32" s="34"/>
      <c r="I32" s="102">
        <v>0</v>
      </c>
      <c r="J32" s="101">
        <v>0</v>
      </c>
      <c r="K32" s="37"/>
    </row>
    <row r="33" spans="2:11" s="1" customFormat="1" ht="6.75" customHeight="1">
      <c r="B33" s="33"/>
      <c r="C33" s="34"/>
      <c r="D33" s="34"/>
      <c r="E33" s="34"/>
      <c r="F33" s="34"/>
      <c r="G33" s="34"/>
      <c r="H33" s="34"/>
      <c r="I33" s="89"/>
      <c r="J33" s="34"/>
      <c r="K33" s="37"/>
    </row>
    <row r="34" spans="2:11" s="1" customFormat="1" ht="24.75" customHeight="1">
      <c r="B34" s="33"/>
      <c r="C34" s="43"/>
      <c r="D34" s="44" t="s">
        <v>50</v>
      </c>
      <c r="E34" s="45"/>
      <c r="F34" s="45"/>
      <c r="G34" s="103" t="s">
        <v>51</v>
      </c>
      <c r="H34" s="46" t="s">
        <v>52</v>
      </c>
      <c r="I34" s="104"/>
      <c r="J34" s="47">
        <f>SUM(J25:J32)</f>
        <v>0</v>
      </c>
      <c r="K34" s="105"/>
    </row>
    <row r="35" spans="2:11" s="1" customFormat="1" ht="14.25" customHeight="1">
      <c r="B35" s="49"/>
      <c r="C35" s="50"/>
      <c r="D35" s="50"/>
      <c r="E35" s="50"/>
      <c r="F35" s="50"/>
      <c r="G35" s="50"/>
      <c r="H35" s="50"/>
      <c r="I35" s="106"/>
      <c r="J35" s="50"/>
      <c r="K35" s="51"/>
    </row>
    <row r="39" spans="2:11" s="1" customFormat="1" ht="6.75" customHeight="1">
      <c r="B39" s="52"/>
      <c r="C39" s="53"/>
      <c r="D39" s="53"/>
      <c r="E39" s="53"/>
      <c r="F39" s="53"/>
      <c r="G39" s="53"/>
      <c r="H39" s="53"/>
      <c r="I39" s="107"/>
      <c r="J39" s="53"/>
      <c r="K39" s="108"/>
    </row>
    <row r="40" spans="2:11" s="1" customFormat="1" ht="36.75" customHeight="1">
      <c r="B40" s="33"/>
      <c r="C40" s="22" t="s">
        <v>86</v>
      </c>
      <c r="D40" s="34"/>
      <c r="E40" s="34"/>
      <c r="F40" s="34"/>
      <c r="G40" s="34"/>
      <c r="H40" s="34"/>
      <c r="I40" s="89"/>
      <c r="J40" s="34"/>
      <c r="K40" s="37"/>
    </row>
    <row r="41" spans="2:11" s="1" customFormat="1" ht="6.75" customHeight="1">
      <c r="B41" s="33"/>
      <c r="C41" s="34"/>
      <c r="D41" s="34"/>
      <c r="E41" s="34"/>
      <c r="F41" s="34"/>
      <c r="G41" s="34"/>
      <c r="H41" s="34"/>
      <c r="I41" s="89"/>
      <c r="J41" s="34"/>
      <c r="K41" s="37"/>
    </row>
    <row r="42" spans="2:11" s="1" customFormat="1" ht="14.25" customHeight="1">
      <c r="B42" s="33"/>
      <c r="C42" s="29" t="s">
        <v>16</v>
      </c>
      <c r="D42" s="34"/>
      <c r="E42" s="34"/>
      <c r="F42" s="34"/>
      <c r="G42" s="34"/>
      <c r="H42" s="34"/>
      <c r="I42" s="89"/>
      <c r="J42" s="34"/>
      <c r="K42" s="37"/>
    </row>
    <row r="43" spans="2:11" s="1" customFormat="1" ht="27" customHeight="1">
      <c r="B43" s="33"/>
      <c r="C43" s="34"/>
      <c r="D43" s="34"/>
      <c r="E43" s="248" t="str">
        <f>E7</f>
        <v>K1 - Oprava rozvodů tepla a teplé užitkové vody na zdroji VST K1-Prievidzská, topná větev „B“ Bludovská 2, 4, 6</v>
      </c>
      <c r="F43" s="330"/>
      <c r="G43" s="330"/>
      <c r="H43" s="330"/>
      <c r="I43" s="89"/>
      <c r="J43" s="34"/>
      <c r="K43" s="37"/>
    </row>
    <row r="44" spans="2:11" s="1" customFormat="1" ht="6.75" customHeight="1">
      <c r="B44" s="33"/>
      <c r="C44" s="34"/>
      <c r="D44" s="34"/>
      <c r="E44" s="34"/>
      <c r="F44" s="34"/>
      <c r="G44" s="34"/>
      <c r="H44" s="34"/>
      <c r="I44" s="89"/>
      <c r="J44" s="34"/>
      <c r="K44" s="37"/>
    </row>
    <row r="45" spans="2:11" s="1" customFormat="1" ht="18" customHeight="1">
      <c r="B45" s="33"/>
      <c r="C45" s="29" t="s">
        <v>23</v>
      </c>
      <c r="D45" s="34"/>
      <c r="E45" s="34"/>
      <c r="F45" s="27" t="str">
        <f>F10</f>
        <v>Šumperk</v>
      </c>
      <c r="G45" s="34"/>
      <c r="H45" s="34"/>
      <c r="I45" s="90" t="s">
        <v>25</v>
      </c>
      <c r="J45" s="91" t="str">
        <f>IF(J10="","",J10)</f>
        <v>21. 4. 2016</v>
      </c>
      <c r="K45" s="37"/>
    </row>
    <row r="46" spans="2:11" s="1" customFormat="1" ht="6.75" customHeight="1">
      <c r="B46" s="33"/>
      <c r="C46" s="34"/>
      <c r="D46" s="34"/>
      <c r="E46" s="34"/>
      <c r="F46" s="34"/>
      <c r="G46" s="34"/>
      <c r="H46" s="34"/>
      <c r="I46" s="89"/>
      <c r="J46" s="34"/>
      <c r="K46" s="37"/>
    </row>
    <row r="47" spans="2:11" s="1" customFormat="1" ht="15">
      <c r="B47" s="33"/>
      <c r="C47" s="29" t="s">
        <v>28</v>
      </c>
      <c r="D47" s="34"/>
      <c r="E47" s="34"/>
      <c r="F47" s="27" t="str">
        <f>E13</f>
        <v>Podniky města Šumperka a.s.</v>
      </c>
      <c r="G47" s="34"/>
      <c r="H47" s="34"/>
      <c r="I47" s="90" t="s">
        <v>36</v>
      </c>
      <c r="J47" s="27" t="str">
        <f>E19</f>
        <v> </v>
      </c>
      <c r="K47" s="37"/>
    </row>
    <row r="48" spans="2:11" s="1" customFormat="1" ht="14.25" customHeight="1">
      <c r="B48" s="33"/>
      <c r="C48" s="29" t="s">
        <v>34</v>
      </c>
      <c r="D48" s="34"/>
      <c r="E48" s="34"/>
      <c r="F48" s="27">
        <f>IF(E16="","",E16)</f>
      </c>
      <c r="G48" s="34"/>
      <c r="H48" s="34"/>
      <c r="I48" s="89"/>
      <c r="J48" s="34"/>
      <c r="K48" s="37"/>
    </row>
    <row r="49" spans="2:11" s="1" customFormat="1" ht="9.75" customHeight="1">
      <c r="B49" s="33"/>
      <c r="C49" s="34"/>
      <c r="D49" s="34"/>
      <c r="E49" s="34"/>
      <c r="F49" s="34"/>
      <c r="G49" s="34"/>
      <c r="H49" s="34"/>
      <c r="I49" s="89"/>
      <c r="J49" s="34"/>
      <c r="K49" s="37"/>
    </row>
    <row r="50" spans="2:11" s="1" customFormat="1" ht="29.25" customHeight="1">
      <c r="B50" s="33"/>
      <c r="C50" s="109" t="s">
        <v>87</v>
      </c>
      <c r="D50" s="43"/>
      <c r="E50" s="43"/>
      <c r="F50" s="43"/>
      <c r="G50" s="43"/>
      <c r="H50" s="43"/>
      <c r="I50" s="110"/>
      <c r="J50" s="111" t="s">
        <v>88</v>
      </c>
      <c r="K50" s="48"/>
    </row>
    <row r="51" spans="2:11" s="1" customFormat="1" ht="9.75" customHeight="1">
      <c r="B51" s="33"/>
      <c r="C51" s="34"/>
      <c r="D51" s="34"/>
      <c r="E51" s="34"/>
      <c r="F51" s="34"/>
      <c r="G51" s="34"/>
      <c r="H51" s="34"/>
      <c r="I51" s="89"/>
      <c r="J51" s="34"/>
      <c r="K51" s="37"/>
    </row>
    <row r="52" spans="2:47" s="1" customFormat="1" ht="29.25" customHeight="1">
      <c r="B52" s="33"/>
      <c r="C52" s="112" t="s">
        <v>89</v>
      </c>
      <c r="D52" s="34"/>
      <c r="E52" s="34"/>
      <c r="F52" s="34"/>
      <c r="G52" s="34"/>
      <c r="H52" s="34"/>
      <c r="I52" s="89"/>
      <c r="J52" s="99">
        <f>J83</f>
        <v>0</v>
      </c>
      <c r="K52" s="37"/>
      <c r="AU52" s="16" t="s">
        <v>90</v>
      </c>
    </row>
    <row r="53" spans="2:11" s="7" customFormat="1" ht="24.75" customHeight="1">
      <c r="B53" s="113"/>
      <c r="C53" s="114"/>
      <c r="D53" s="115" t="s">
        <v>91</v>
      </c>
      <c r="E53" s="116"/>
      <c r="F53" s="116"/>
      <c r="G53" s="116"/>
      <c r="H53" s="116"/>
      <c r="I53" s="117"/>
      <c r="J53" s="118">
        <f>J84</f>
        <v>0</v>
      </c>
      <c r="K53" s="119"/>
    </row>
    <row r="54" spans="2:11" s="8" customFormat="1" ht="19.5" customHeight="1">
      <c r="B54" s="120"/>
      <c r="C54" s="121"/>
      <c r="D54" s="122" t="s">
        <v>92</v>
      </c>
      <c r="E54" s="123"/>
      <c r="F54" s="123"/>
      <c r="G54" s="123"/>
      <c r="H54" s="123"/>
      <c r="I54" s="124"/>
      <c r="J54" s="125">
        <f>J85</f>
        <v>0</v>
      </c>
      <c r="K54" s="126"/>
    </row>
    <row r="55" spans="2:11" s="8" customFormat="1" ht="19.5" customHeight="1">
      <c r="B55" s="120"/>
      <c r="C55" s="121"/>
      <c r="D55" s="122" t="s">
        <v>93</v>
      </c>
      <c r="E55" s="123"/>
      <c r="F55" s="123"/>
      <c r="G55" s="123"/>
      <c r="H55" s="123"/>
      <c r="I55" s="124"/>
      <c r="J55" s="125">
        <f>J113</f>
        <v>0</v>
      </c>
      <c r="K55" s="126"/>
    </row>
    <row r="56" spans="2:11" s="8" customFormat="1" ht="19.5" customHeight="1">
      <c r="B56" s="120"/>
      <c r="C56" s="121"/>
      <c r="D56" s="122" t="s">
        <v>94</v>
      </c>
      <c r="E56" s="123"/>
      <c r="F56" s="123"/>
      <c r="G56" s="123"/>
      <c r="H56" s="123"/>
      <c r="I56" s="124"/>
      <c r="J56" s="125">
        <f>J116</f>
        <v>0</v>
      </c>
      <c r="K56" s="126"/>
    </row>
    <row r="57" spans="2:11" s="8" customFormat="1" ht="19.5" customHeight="1">
      <c r="B57" s="120"/>
      <c r="C57" s="121"/>
      <c r="D57" s="122" t="s">
        <v>95</v>
      </c>
      <c r="E57" s="123"/>
      <c r="F57" s="123"/>
      <c r="G57" s="123"/>
      <c r="H57" s="123"/>
      <c r="I57" s="124"/>
      <c r="J57" s="125">
        <f>J119</f>
        <v>0</v>
      </c>
      <c r="K57" s="126"/>
    </row>
    <row r="58" spans="2:11" s="8" customFormat="1" ht="19.5" customHeight="1">
      <c r="B58" s="120"/>
      <c r="C58" s="121"/>
      <c r="D58" s="122" t="s">
        <v>96</v>
      </c>
      <c r="E58" s="123"/>
      <c r="F58" s="123"/>
      <c r="G58" s="123"/>
      <c r="H58" s="123"/>
      <c r="I58" s="124"/>
      <c r="J58" s="125">
        <f>J194</f>
        <v>0</v>
      </c>
      <c r="K58" s="126"/>
    </row>
    <row r="59" spans="2:11" s="8" customFormat="1" ht="19.5" customHeight="1">
      <c r="B59" s="120"/>
      <c r="C59" s="121"/>
      <c r="D59" s="122" t="s">
        <v>97</v>
      </c>
      <c r="E59" s="123"/>
      <c r="F59" s="123"/>
      <c r="G59" s="123"/>
      <c r="H59" s="123"/>
      <c r="I59" s="124"/>
      <c r="J59" s="125">
        <f>J199</f>
        <v>0</v>
      </c>
      <c r="K59" s="126"/>
    </row>
    <row r="60" spans="2:11" s="8" customFormat="1" ht="19.5" customHeight="1">
      <c r="B60" s="120"/>
      <c r="C60" s="121"/>
      <c r="D60" s="122" t="s">
        <v>98</v>
      </c>
      <c r="E60" s="123"/>
      <c r="F60" s="123"/>
      <c r="G60" s="123"/>
      <c r="H60" s="123"/>
      <c r="I60" s="124"/>
      <c r="J60" s="125">
        <f>J209</f>
        <v>0</v>
      </c>
      <c r="K60" s="126"/>
    </row>
    <row r="61" spans="2:11" s="7" customFormat="1" ht="24.75" customHeight="1">
      <c r="B61" s="113"/>
      <c r="C61" s="114"/>
      <c r="D61" s="115" t="s">
        <v>99</v>
      </c>
      <c r="E61" s="116"/>
      <c r="F61" s="116"/>
      <c r="G61" s="116"/>
      <c r="H61" s="116"/>
      <c r="I61" s="117"/>
      <c r="J61" s="118">
        <f>J213</f>
        <v>0</v>
      </c>
      <c r="K61" s="119"/>
    </row>
    <row r="62" spans="2:11" s="8" customFormat="1" ht="19.5" customHeight="1">
      <c r="B62" s="120"/>
      <c r="C62" s="121"/>
      <c r="D62" s="122" t="s">
        <v>100</v>
      </c>
      <c r="E62" s="123"/>
      <c r="F62" s="123"/>
      <c r="G62" s="123"/>
      <c r="H62" s="123"/>
      <c r="I62" s="124"/>
      <c r="J62" s="125">
        <f>J214</f>
        <v>0</v>
      </c>
      <c r="K62" s="126"/>
    </row>
    <row r="63" spans="2:11" s="7" customFormat="1" ht="24.75" customHeight="1">
      <c r="B63" s="113"/>
      <c r="C63" s="114"/>
      <c r="D63" s="115" t="s">
        <v>101</v>
      </c>
      <c r="E63" s="116"/>
      <c r="F63" s="116"/>
      <c r="G63" s="116"/>
      <c r="H63" s="116"/>
      <c r="I63" s="117"/>
      <c r="J63" s="118">
        <f>J217</f>
        <v>0</v>
      </c>
      <c r="K63" s="119"/>
    </row>
    <row r="64" spans="2:11" s="8" customFormat="1" ht="19.5" customHeight="1">
      <c r="B64" s="120"/>
      <c r="C64" s="121"/>
      <c r="D64" s="122" t="s">
        <v>102</v>
      </c>
      <c r="E64" s="123"/>
      <c r="F64" s="123"/>
      <c r="G64" s="123"/>
      <c r="H64" s="123"/>
      <c r="I64" s="124"/>
      <c r="J64" s="125">
        <f>J218</f>
        <v>0</v>
      </c>
      <c r="K64" s="126"/>
    </row>
    <row r="65" spans="2:11" s="8" customFormat="1" ht="19.5" customHeight="1">
      <c r="B65" s="120"/>
      <c r="C65" s="121"/>
      <c r="D65" s="122" t="s">
        <v>103</v>
      </c>
      <c r="E65" s="123"/>
      <c r="F65" s="123"/>
      <c r="G65" s="123"/>
      <c r="H65" s="123"/>
      <c r="I65" s="124"/>
      <c r="J65" s="125">
        <f>J223</f>
        <v>0</v>
      </c>
      <c r="K65" s="126"/>
    </row>
    <row r="66" spans="2:11" s="1" customFormat="1" ht="21.75" customHeight="1">
      <c r="B66" s="33"/>
      <c r="C66" s="34"/>
      <c r="D66" s="34"/>
      <c r="E66" s="34"/>
      <c r="F66" s="34"/>
      <c r="G66" s="34"/>
      <c r="H66" s="34"/>
      <c r="I66" s="89"/>
      <c r="J66" s="34"/>
      <c r="K66" s="37"/>
    </row>
    <row r="67" spans="2:11" s="1" customFormat="1" ht="6.75" customHeight="1">
      <c r="B67" s="49"/>
      <c r="C67" s="50"/>
      <c r="D67" s="50"/>
      <c r="E67" s="50"/>
      <c r="F67" s="50"/>
      <c r="G67" s="50"/>
      <c r="H67" s="50"/>
      <c r="I67" s="106"/>
      <c r="J67" s="50"/>
      <c r="K67" s="51"/>
    </row>
    <row r="71" spans="2:12" s="1" customFormat="1" ht="6.75" customHeight="1">
      <c r="B71" s="52"/>
      <c r="C71" s="53"/>
      <c r="D71" s="53"/>
      <c r="E71" s="53"/>
      <c r="F71" s="53"/>
      <c r="G71" s="53"/>
      <c r="H71" s="53"/>
      <c r="I71" s="107"/>
      <c r="J71" s="53"/>
      <c r="K71" s="53"/>
      <c r="L71" s="33"/>
    </row>
    <row r="72" spans="2:12" s="1" customFormat="1" ht="36.75" customHeight="1">
      <c r="B72" s="33"/>
      <c r="C72" s="54" t="s">
        <v>104</v>
      </c>
      <c r="I72" s="127"/>
      <c r="L72" s="33"/>
    </row>
    <row r="73" spans="2:12" s="1" customFormat="1" ht="6.75" customHeight="1">
      <c r="B73" s="33"/>
      <c r="I73" s="127"/>
      <c r="L73" s="33"/>
    </row>
    <row r="74" spans="2:12" s="1" customFormat="1" ht="14.25" customHeight="1">
      <c r="B74" s="33"/>
      <c r="C74" s="56" t="s">
        <v>16</v>
      </c>
      <c r="I74" s="127"/>
      <c r="L74" s="33"/>
    </row>
    <row r="75" spans="2:12" s="1" customFormat="1" ht="27.75" customHeight="1">
      <c r="B75" s="33"/>
      <c r="E75" s="322" t="str">
        <f>E7</f>
        <v>K1 - Oprava rozvodů tepla a teplé užitkové vody na zdroji VST K1-Prievidzská, topná větev „B“ Bludovská 2, 4, 6</v>
      </c>
      <c r="F75" s="325"/>
      <c r="G75" s="325"/>
      <c r="H75" s="325"/>
      <c r="I75" s="127"/>
      <c r="L75" s="33"/>
    </row>
    <row r="76" spans="2:12" s="1" customFormat="1" ht="6.75" customHeight="1">
      <c r="B76" s="33"/>
      <c r="I76" s="127"/>
      <c r="L76" s="33"/>
    </row>
    <row r="77" spans="2:12" s="1" customFormat="1" ht="18" customHeight="1">
      <c r="B77" s="33"/>
      <c r="C77" s="56" t="s">
        <v>23</v>
      </c>
      <c r="F77" s="128" t="str">
        <f>F10</f>
        <v>Šumperk</v>
      </c>
      <c r="I77" s="129" t="s">
        <v>25</v>
      </c>
      <c r="J77" s="60" t="str">
        <f>IF(J10="","",J10)</f>
        <v>21. 4. 2016</v>
      </c>
      <c r="L77" s="33"/>
    </row>
    <row r="78" spans="2:12" s="1" customFormat="1" ht="6.75" customHeight="1">
      <c r="B78" s="33"/>
      <c r="I78" s="127"/>
      <c r="L78" s="33"/>
    </row>
    <row r="79" spans="2:12" s="1" customFormat="1" ht="15">
      <c r="B79" s="33"/>
      <c r="C79" s="56" t="s">
        <v>28</v>
      </c>
      <c r="F79" s="128" t="str">
        <f>E13</f>
        <v>Podniky města Šumperka a.s.</v>
      </c>
      <c r="I79" s="129" t="s">
        <v>36</v>
      </c>
      <c r="J79" s="128" t="str">
        <f>E19</f>
        <v> </v>
      </c>
      <c r="L79" s="33"/>
    </row>
    <row r="80" spans="2:12" s="1" customFormat="1" ht="14.25" customHeight="1">
      <c r="B80" s="33"/>
      <c r="C80" s="56" t="s">
        <v>34</v>
      </c>
      <c r="F80" s="128">
        <f>IF(E16="","",E16)</f>
      </c>
      <c r="I80" s="127"/>
      <c r="L80" s="33"/>
    </row>
    <row r="81" spans="2:12" s="1" customFormat="1" ht="9.75" customHeight="1">
      <c r="B81" s="33"/>
      <c r="I81" s="127"/>
      <c r="L81" s="33"/>
    </row>
    <row r="82" spans="2:20" s="9" customFormat="1" ht="29.25" customHeight="1">
      <c r="B82" s="130"/>
      <c r="C82" s="131" t="s">
        <v>105</v>
      </c>
      <c r="D82" s="132" t="s">
        <v>59</v>
      </c>
      <c r="E82" s="132" t="s">
        <v>55</v>
      </c>
      <c r="F82" s="132" t="s">
        <v>106</v>
      </c>
      <c r="G82" s="132" t="s">
        <v>107</v>
      </c>
      <c r="H82" s="132" t="s">
        <v>108</v>
      </c>
      <c r="I82" s="133" t="s">
        <v>109</v>
      </c>
      <c r="J82" s="132" t="s">
        <v>88</v>
      </c>
      <c r="K82" s="134" t="s">
        <v>110</v>
      </c>
      <c r="L82" s="130"/>
      <c r="M82" s="66" t="s">
        <v>111</v>
      </c>
      <c r="N82" s="67" t="s">
        <v>44</v>
      </c>
      <c r="O82" s="67" t="s">
        <v>112</v>
      </c>
      <c r="P82" s="67" t="s">
        <v>113</v>
      </c>
      <c r="Q82" s="67" t="s">
        <v>114</v>
      </c>
      <c r="R82" s="67" t="s">
        <v>115</v>
      </c>
      <c r="S82" s="67" t="s">
        <v>116</v>
      </c>
      <c r="T82" s="68" t="s">
        <v>117</v>
      </c>
    </row>
    <row r="83" spans="2:63" s="1" customFormat="1" ht="29.25" customHeight="1">
      <c r="B83" s="33"/>
      <c r="C83" s="70" t="s">
        <v>89</v>
      </c>
      <c r="I83" s="127"/>
      <c r="J83" s="135">
        <f>BK83</f>
        <v>0</v>
      </c>
      <c r="L83" s="33"/>
      <c r="M83" s="69"/>
      <c r="N83" s="61"/>
      <c r="O83" s="61"/>
      <c r="P83" s="136">
        <f>P84+P213+P217</f>
        <v>0</v>
      </c>
      <c r="Q83" s="61"/>
      <c r="R83" s="136">
        <f>R84+R213+R217</f>
        <v>126.11975999999999</v>
      </c>
      <c r="S83" s="61"/>
      <c r="T83" s="137">
        <f>T84+T213+T217</f>
        <v>111.4456932</v>
      </c>
      <c r="AT83" s="16" t="s">
        <v>73</v>
      </c>
      <c r="AU83" s="16" t="s">
        <v>90</v>
      </c>
      <c r="BK83" s="138">
        <f>BK84+BK213+BK217</f>
        <v>0</v>
      </c>
    </row>
    <row r="84" spans="2:63" s="10" customFormat="1" ht="36.75" customHeight="1">
      <c r="B84" s="139"/>
      <c r="D84" s="140" t="s">
        <v>73</v>
      </c>
      <c r="E84" s="141" t="s">
        <v>118</v>
      </c>
      <c r="F84" s="141" t="s">
        <v>119</v>
      </c>
      <c r="I84" s="142"/>
      <c r="J84" s="143">
        <f>BK84</f>
        <v>0</v>
      </c>
      <c r="L84" s="139"/>
      <c r="M84" s="144"/>
      <c r="N84" s="145"/>
      <c r="O84" s="145"/>
      <c r="P84" s="146">
        <f>P85+P113+P116+P119+P194+P199+P209</f>
        <v>0</v>
      </c>
      <c r="Q84" s="145"/>
      <c r="R84" s="146">
        <f>R85+R113+R116+R119+R194+R199+R209</f>
        <v>126.11975999999999</v>
      </c>
      <c r="S84" s="145"/>
      <c r="T84" s="147">
        <f>T85+T113+T116+T119+T194+T199+T209</f>
        <v>109.0638</v>
      </c>
      <c r="AR84" s="140" t="s">
        <v>22</v>
      </c>
      <c r="AT84" s="148" t="s">
        <v>73</v>
      </c>
      <c r="AU84" s="148" t="s">
        <v>74</v>
      </c>
      <c r="AY84" s="140" t="s">
        <v>120</v>
      </c>
      <c r="BK84" s="149">
        <f>BK85+BK113+BK116+BK119+BK194+BK199+BK209</f>
        <v>0</v>
      </c>
    </row>
    <row r="85" spans="2:63" s="10" customFormat="1" ht="19.5" customHeight="1">
      <c r="B85" s="139"/>
      <c r="D85" s="150" t="s">
        <v>73</v>
      </c>
      <c r="E85" s="151" t="s">
        <v>22</v>
      </c>
      <c r="F85" s="151" t="s">
        <v>121</v>
      </c>
      <c r="I85" s="142"/>
      <c r="J85" s="152">
        <f>BK85</f>
        <v>0</v>
      </c>
      <c r="L85" s="139"/>
      <c r="M85" s="144"/>
      <c r="N85" s="145"/>
      <c r="O85" s="145"/>
      <c r="P85" s="146">
        <f>SUM(P86:P112)</f>
        <v>0</v>
      </c>
      <c r="Q85" s="145"/>
      <c r="R85" s="146">
        <f>SUM(R86:R112)</f>
        <v>108.738</v>
      </c>
      <c r="S85" s="145"/>
      <c r="T85" s="147">
        <f>SUM(T86:T112)</f>
        <v>44.4618</v>
      </c>
      <c r="AR85" s="140" t="s">
        <v>22</v>
      </c>
      <c r="AT85" s="148" t="s">
        <v>73</v>
      </c>
      <c r="AU85" s="148" t="s">
        <v>22</v>
      </c>
      <c r="AY85" s="140" t="s">
        <v>120</v>
      </c>
      <c r="BK85" s="149">
        <f>SUM(BK86:BK112)</f>
        <v>0</v>
      </c>
    </row>
    <row r="86" spans="2:65" s="1" customFormat="1" ht="22.5" customHeight="1">
      <c r="B86" s="153"/>
      <c r="C86" s="154" t="s">
        <v>22</v>
      </c>
      <c r="D86" s="154" t="s">
        <v>122</v>
      </c>
      <c r="E86" s="155" t="s">
        <v>123</v>
      </c>
      <c r="F86" s="156" t="s">
        <v>124</v>
      </c>
      <c r="G86" s="157" t="s">
        <v>82</v>
      </c>
      <c r="H86" s="158">
        <v>22.1</v>
      </c>
      <c r="I86" s="159"/>
      <c r="J86" s="160">
        <f>ROUND(I86*H86,2)</f>
        <v>0</v>
      </c>
      <c r="K86" s="156" t="s">
        <v>125</v>
      </c>
      <c r="L86" s="33"/>
      <c r="M86" s="161" t="s">
        <v>20</v>
      </c>
      <c r="N86" s="162" t="s">
        <v>47</v>
      </c>
      <c r="O86" s="34"/>
      <c r="P86" s="163">
        <f>O86*H86</f>
        <v>0</v>
      </c>
      <c r="Q86" s="163">
        <v>0</v>
      </c>
      <c r="R86" s="163">
        <f>Q86*H86</f>
        <v>0</v>
      </c>
      <c r="S86" s="163">
        <v>0.185</v>
      </c>
      <c r="T86" s="164">
        <f>S86*H86</f>
        <v>4.0885</v>
      </c>
      <c r="AR86" s="16" t="s">
        <v>126</v>
      </c>
      <c r="AT86" s="16" t="s">
        <v>122</v>
      </c>
      <c r="AU86" s="16" t="s">
        <v>84</v>
      </c>
      <c r="AY86" s="16" t="s">
        <v>120</v>
      </c>
      <c r="BE86" s="165">
        <f>IF(N86="základní",J86,0)</f>
        <v>0</v>
      </c>
      <c r="BF86" s="165">
        <f>IF(N86="snížená",J86,0)</f>
        <v>0</v>
      </c>
      <c r="BG86" s="165">
        <f>IF(N86="zákl. přenesená",J86,0)</f>
        <v>0</v>
      </c>
      <c r="BH86" s="165">
        <f>IF(N86="sníž. přenesená",J86,0)</f>
        <v>0</v>
      </c>
      <c r="BI86" s="165">
        <f>IF(N86="nulová",J86,0)</f>
        <v>0</v>
      </c>
      <c r="BJ86" s="16" t="s">
        <v>126</v>
      </c>
      <c r="BK86" s="165">
        <f>ROUND(I86*H86,2)</f>
        <v>0</v>
      </c>
      <c r="BL86" s="16" t="s">
        <v>126</v>
      </c>
      <c r="BM86" s="16" t="s">
        <v>127</v>
      </c>
    </row>
    <row r="87" spans="2:51" s="11" customFormat="1" ht="13.5">
      <c r="B87" s="166"/>
      <c r="D87" s="167" t="s">
        <v>128</v>
      </c>
      <c r="E87" s="168" t="s">
        <v>20</v>
      </c>
      <c r="F87" s="169" t="s">
        <v>129</v>
      </c>
      <c r="H87" s="170">
        <v>22.1</v>
      </c>
      <c r="I87" s="171"/>
      <c r="L87" s="166"/>
      <c r="M87" s="172"/>
      <c r="N87" s="173"/>
      <c r="O87" s="173"/>
      <c r="P87" s="173"/>
      <c r="Q87" s="173"/>
      <c r="R87" s="173"/>
      <c r="S87" s="173"/>
      <c r="T87" s="174"/>
      <c r="AT87" s="175" t="s">
        <v>128</v>
      </c>
      <c r="AU87" s="175" t="s">
        <v>84</v>
      </c>
      <c r="AV87" s="11" t="s">
        <v>84</v>
      </c>
      <c r="AW87" s="11" t="s">
        <v>38</v>
      </c>
      <c r="AX87" s="11" t="s">
        <v>22</v>
      </c>
      <c r="AY87" s="175" t="s">
        <v>120</v>
      </c>
    </row>
    <row r="88" spans="2:65" s="1" customFormat="1" ht="22.5" customHeight="1">
      <c r="B88" s="153"/>
      <c r="C88" s="154" t="s">
        <v>84</v>
      </c>
      <c r="D88" s="154" t="s">
        <v>122</v>
      </c>
      <c r="E88" s="155" t="s">
        <v>130</v>
      </c>
      <c r="F88" s="156" t="s">
        <v>131</v>
      </c>
      <c r="G88" s="157" t="s">
        <v>82</v>
      </c>
      <c r="H88" s="158">
        <v>83.3</v>
      </c>
      <c r="I88" s="159"/>
      <c r="J88" s="160">
        <f>ROUND(I88*H88,2)</f>
        <v>0</v>
      </c>
      <c r="K88" s="156" t="s">
        <v>125</v>
      </c>
      <c r="L88" s="33"/>
      <c r="M88" s="161" t="s">
        <v>20</v>
      </c>
      <c r="N88" s="162" t="s">
        <v>47</v>
      </c>
      <c r="O88" s="34"/>
      <c r="P88" s="163">
        <f>O88*H88</f>
        <v>0</v>
      </c>
      <c r="Q88" s="163">
        <v>0</v>
      </c>
      <c r="R88" s="163">
        <f>Q88*H88</f>
        <v>0</v>
      </c>
      <c r="S88" s="163">
        <v>0.181</v>
      </c>
      <c r="T88" s="164">
        <f>S88*H88</f>
        <v>15.0773</v>
      </c>
      <c r="AR88" s="16" t="s">
        <v>126</v>
      </c>
      <c r="AT88" s="16" t="s">
        <v>122</v>
      </c>
      <c r="AU88" s="16" t="s">
        <v>84</v>
      </c>
      <c r="AY88" s="16" t="s">
        <v>120</v>
      </c>
      <c r="BE88" s="165">
        <f>IF(N88="základní",J88,0)</f>
        <v>0</v>
      </c>
      <c r="BF88" s="165">
        <f>IF(N88="snížená",J88,0)</f>
        <v>0</v>
      </c>
      <c r="BG88" s="165">
        <f>IF(N88="zákl. přenesená",J88,0)</f>
        <v>0</v>
      </c>
      <c r="BH88" s="165">
        <f>IF(N88="sníž. přenesená",J88,0)</f>
        <v>0</v>
      </c>
      <c r="BI88" s="165">
        <f>IF(N88="nulová",J88,0)</f>
        <v>0</v>
      </c>
      <c r="BJ88" s="16" t="s">
        <v>126</v>
      </c>
      <c r="BK88" s="165">
        <f>ROUND(I88*H88,2)</f>
        <v>0</v>
      </c>
      <c r="BL88" s="16" t="s">
        <v>126</v>
      </c>
      <c r="BM88" s="16" t="s">
        <v>132</v>
      </c>
    </row>
    <row r="89" spans="2:51" s="11" customFormat="1" ht="13.5">
      <c r="B89" s="166"/>
      <c r="D89" s="167" t="s">
        <v>128</v>
      </c>
      <c r="E89" s="168" t="s">
        <v>20</v>
      </c>
      <c r="F89" s="169" t="s">
        <v>133</v>
      </c>
      <c r="H89" s="170">
        <v>83.3</v>
      </c>
      <c r="I89" s="171"/>
      <c r="L89" s="166"/>
      <c r="M89" s="172"/>
      <c r="N89" s="173"/>
      <c r="O89" s="173"/>
      <c r="P89" s="173"/>
      <c r="Q89" s="173"/>
      <c r="R89" s="173"/>
      <c r="S89" s="173"/>
      <c r="T89" s="174"/>
      <c r="AT89" s="175" t="s">
        <v>128</v>
      </c>
      <c r="AU89" s="175" t="s">
        <v>84</v>
      </c>
      <c r="AV89" s="11" t="s">
        <v>84</v>
      </c>
      <c r="AW89" s="11" t="s">
        <v>38</v>
      </c>
      <c r="AX89" s="11" t="s">
        <v>22</v>
      </c>
      <c r="AY89" s="175" t="s">
        <v>120</v>
      </c>
    </row>
    <row r="90" spans="2:65" s="1" customFormat="1" ht="22.5" customHeight="1">
      <c r="B90" s="153"/>
      <c r="C90" s="154" t="s">
        <v>134</v>
      </c>
      <c r="D90" s="154" t="s">
        <v>122</v>
      </c>
      <c r="E90" s="155" t="s">
        <v>135</v>
      </c>
      <c r="F90" s="156" t="s">
        <v>136</v>
      </c>
      <c r="G90" s="157" t="s">
        <v>82</v>
      </c>
      <c r="H90" s="158">
        <v>105.4</v>
      </c>
      <c r="I90" s="159"/>
      <c r="J90" s="160">
        <f>ROUND(I90*H90,2)</f>
        <v>0</v>
      </c>
      <c r="K90" s="156" t="s">
        <v>125</v>
      </c>
      <c r="L90" s="33"/>
      <c r="M90" s="161" t="s">
        <v>20</v>
      </c>
      <c r="N90" s="162" t="s">
        <v>47</v>
      </c>
      <c r="O90" s="34"/>
      <c r="P90" s="163">
        <f>O90*H90</f>
        <v>0</v>
      </c>
      <c r="Q90" s="163">
        <v>0</v>
      </c>
      <c r="R90" s="163">
        <f>Q90*H90</f>
        <v>0</v>
      </c>
      <c r="S90" s="163">
        <v>0.24</v>
      </c>
      <c r="T90" s="164">
        <f>S90*H90</f>
        <v>25.296</v>
      </c>
      <c r="AR90" s="16" t="s">
        <v>126</v>
      </c>
      <c r="AT90" s="16" t="s">
        <v>122</v>
      </c>
      <c r="AU90" s="16" t="s">
        <v>84</v>
      </c>
      <c r="AY90" s="16" t="s">
        <v>120</v>
      </c>
      <c r="BE90" s="165">
        <f>IF(N90="základní",J90,0)</f>
        <v>0</v>
      </c>
      <c r="BF90" s="165">
        <f>IF(N90="snížená",J90,0)</f>
        <v>0</v>
      </c>
      <c r="BG90" s="165">
        <f>IF(N90="zákl. přenesená",J90,0)</f>
        <v>0</v>
      </c>
      <c r="BH90" s="165">
        <f>IF(N90="sníž. přenesená",J90,0)</f>
        <v>0</v>
      </c>
      <c r="BI90" s="165">
        <f>IF(N90="nulová",J90,0)</f>
        <v>0</v>
      </c>
      <c r="BJ90" s="16" t="s">
        <v>126</v>
      </c>
      <c r="BK90" s="165">
        <f>ROUND(I90*H90,2)</f>
        <v>0</v>
      </c>
      <c r="BL90" s="16" t="s">
        <v>126</v>
      </c>
      <c r="BM90" s="16" t="s">
        <v>137</v>
      </c>
    </row>
    <row r="91" spans="2:51" s="11" customFormat="1" ht="13.5">
      <c r="B91" s="166"/>
      <c r="D91" s="167" t="s">
        <v>128</v>
      </c>
      <c r="E91" s="168" t="s">
        <v>20</v>
      </c>
      <c r="F91" s="169" t="s">
        <v>138</v>
      </c>
      <c r="H91" s="170">
        <v>105.4</v>
      </c>
      <c r="I91" s="171"/>
      <c r="L91" s="166"/>
      <c r="M91" s="172"/>
      <c r="N91" s="173"/>
      <c r="O91" s="173"/>
      <c r="P91" s="173"/>
      <c r="Q91" s="173"/>
      <c r="R91" s="173"/>
      <c r="S91" s="173"/>
      <c r="T91" s="174"/>
      <c r="AT91" s="175" t="s">
        <v>128</v>
      </c>
      <c r="AU91" s="175" t="s">
        <v>84</v>
      </c>
      <c r="AV91" s="11" t="s">
        <v>84</v>
      </c>
      <c r="AW91" s="11" t="s">
        <v>38</v>
      </c>
      <c r="AX91" s="11" t="s">
        <v>22</v>
      </c>
      <c r="AY91" s="175" t="s">
        <v>120</v>
      </c>
    </row>
    <row r="92" spans="2:65" s="1" customFormat="1" ht="22.5" customHeight="1">
      <c r="B92" s="153"/>
      <c r="C92" s="154" t="s">
        <v>126</v>
      </c>
      <c r="D92" s="154" t="s">
        <v>122</v>
      </c>
      <c r="E92" s="155" t="s">
        <v>139</v>
      </c>
      <c r="F92" s="156" t="s">
        <v>140</v>
      </c>
      <c r="G92" s="157" t="s">
        <v>141</v>
      </c>
      <c r="H92" s="158">
        <v>17.25</v>
      </c>
      <c r="I92" s="159"/>
      <c r="J92" s="160">
        <f>ROUND(I92*H92,2)</f>
        <v>0</v>
      </c>
      <c r="K92" s="156" t="s">
        <v>125</v>
      </c>
      <c r="L92" s="33"/>
      <c r="M92" s="161" t="s">
        <v>20</v>
      </c>
      <c r="N92" s="162" t="s">
        <v>47</v>
      </c>
      <c r="O92" s="34"/>
      <c r="P92" s="163">
        <f>O92*H92</f>
        <v>0</v>
      </c>
      <c r="Q92" s="163">
        <v>0</v>
      </c>
      <c r="R92" s="163">
        <f>Q92*H92</f>
        <v>0</v>
      </c>
      <c r="S92" s="163">
        <v>0</v>
      </c>
      <c r="T92" s="164">
        <f>S92*H92</f>
        <v>0</v>
      </c>
      <c r="AR92" s="16" t="s">
        <v>126</v>
      </c>
      <c r="AT92" s="16" t="s">
        <v>122</v>
      </c>
      <c r="AU92" s="16" t="s">
        <v>84</v>
      </c>
      <c r="AY92" s="16" t="s">
        <v>120</v>
      </c>
      <c r="BE92" s="165">
        <f>IF(N92="základní",J92,0)</f>
        <v>0</v>
      </c>
      <c r="BF92" s="165">
        <f>IF(N92="snížená",J92,0)</f>
        <v>0</v>
      </c>
      <c r="BG92" s="165">
        <f>IF(N92="zákl. přenesená",J92,0)</f>
        <v>0</v>
      </c>
      <c r="BH92" s="165">
        <f>IF(N92="sníž. přenesená",J92,0)</f>
        <v>0</v>
      </c>
      <c r="BI92" s="165">
        <f>IF(N92="nulová",J92,0)</f>
        <v>0</v>
      </c>
      <c r="BJ92" s="16" t="s">
        <v>126</v>
      </c>
      <c r="BK92" s="165">
        <f>ROUND(I92*H92,2)</f>
        <v>0</v>
      </c>
      <c r="BL92" s="16" t="s">
        <v>126</v>
      </c>
      <c r="BM92" s="16" t="s">
        <v>142</v>
      </c>
    </row>
    <row r="93" spans="2:51" s="11" customFormat="1" ht="13.5">
      <c r="B93" s="166"/>
      <c r="D93" s="167" t="s">
        <v>128</v>
      </c>
      <c r="E93" s="168" t="s">
        <v>80</v>
      </c>
      <c r="F93" s="169" t="s">
        <v>143</v>
      </c>
      <c r="H93" s="170">
        <v>17.25</v>
      </c>
      <c r="I93" s="171"/>
      <c r="L93" s="166"/>
      <c r="M93" s="172"/>
      <c r="N93" s="173"/>
      <c r="O93" s="173"/>
      <c r="P93" s="173"/>
      <c r="Q93" s="173"/>
      <c r="R93" s="173"/>
      <c r="S93" s="173"/>
      <c r="T93" s="174"/>
      <c r="AT93" s="175" t="s">
        <v>128</v>
      </c>
      <c r="AU93" s="175" t="s">
        <v>84</v>
      </c>
      <c r="AV93" s="11" t="s">
        <v>84</v>
      </c>
      <c r="AW93" s="11" t="s">
        <v>38</v>
      </c>
      <c r="AX93" s="11" t="s">
        <v>22</v>
      </c>
      <c r="AY93" s="175" t="s">
        <v>120</v>
      </c>
    </row>
    <row r="94" spans="2:65" s="1" customFormat="1" ht="22.5" customHeight="1">
      <c r="B94" s="153"/>
      <c r="C94" s="154" t="s">
        <v>144</v>
      </c>
      <c r="D94" s="154" t="s">
        <v>122</v>
      </c>
      <c r="E94" s="155" t="s">
        <v>145</v>
      </c>
      <c r="F94" s="156" t="s">
        <v>146</v>
      </c>
      <c r="G94" s="157" t="s">
        <v>141</v>
      </c>
      <c r="H94" s="158">
        <v>65.4</v>
      </c>
      <c r="I94" s="159"/>
      <c r="J94" s="160">
        <f>ROUND(I94*H94,2)</f>
        <v>0</v>
      </c>
      <c r="K94" s="156" t="s">
        <v>125</v>
      </c>
      <c r="L94" s="33"/>
      <c r="M94" s="161" t="s">
        <v>20</v>
      </c>
      <c r="N94" s="162" t="s">
        <v>47</v>
      </c>
      <c r="O94" s="34"/>
      <c r="P94" s="163">
        <f>O94*H94</f>
        <v>0</v>
      </c>
      <c r="Q94" s="163">
        <v>0</v>
      </c>
      <c r="R94" s="163">
        <f>Q94*H94</f>
        <v>0</v>
      </c>
      <c r="S94" s="163">
        <v>0</v>
      </c>
      <c r="T94" s="164">
        <f>S94*H94</f>
        <v>0</v>
      </c>
      <c r="AR94" s="16" t="s">
        <v>126</v>
      </c>
      <c r="AT94" s="16" t="s">
        <v>122</v>
      </c>
      <c r="AU94" s="16" t="s">
        <v>84</v>
      </c>
      <c r="AY94" s="16" t="s">
        <v>120</v>
      </c>
      <c r="BE94" s="165">
        <f>IF(N94="základní",J94,0)</f>
        <v>0</v>
      </c>
      <c r="BF94" s="165">
        <f>IF(N94="snížená",J94,0)</f>
        <v>0</v>
      </c>
      <c r="BG94" s="165">
        <f>IF(N94="zákl. přenesená",J94,0)</f>
        <v>0</v>
      </c>
      <c r="BH94" s="165">
        <f>IF(N94="sníž. přenesená",J94,0)</f>
        <v>0</v>
      </c>
      <c r="BI94" s="165">
        <f>IF(N94="nulová",J94,0)</f>
        <v>0</v>
      </c>
      <c r="BJ94" s="16" t="s">
        <v>126</v>
      </c>
      <c r="BK94" s="165">
        <f>ROUND(I94*H94,2)</f>
        <v>0</v>
      </c>
      <c r="BL94" s="16" t="s">
        <v>126</v>
      </c>
      <c r="BM94" s="16" t="s">
        <v>147</v>
      </c>
    </row>
    <row r="95" spans="2:51" s="11" customFormat="1" ht="13.5">
      <c r="B95" s="166"/>
      <c r="D95" s="167" t="s">
        <v>128</v>
      </c>
      <c r="E95" s="168" t="s">
        <v>20</v>
      </c>
      <c r="F95" s="169" t="s">
        <v>148</v>
      </c>
      <c r="H95" s="170">
        <v>65.4</v>
      </c>
      <c r="I95" s="171"/>
      <c r="L95" s="166"/>
      <c r="M95" s="172"/>
      <c r="N95" s="173"/>
      <c r="O95" s="173"/>
      <c r="P95" s="173"/>
      <c r="Q95" s="173"/>
      <c r="R95" s="173"/>
      <c r="S95" s="173"/>
      <c r="T95" s="174"/>
      <c r="AT95" s="175" t="s">
        <v>128</v>
      </c>
      <c r="AU95" s="175" t="s">
        <v>84</v>
      </c>
      <c r="AV95" s="11" t="s">
        <v>84</v>
      </c>
      <c r="AW95" s="11" t="s">
        <v>38</v>
      </c>
      <c r="AX95" s="11" t="s">
        <v>22</v>
      </c>
      <c r="AY95" s="175" t="s">
        <v>120</v>
      </c>
    </row>
    <row r="96" spans="2:65" s="1" customFormat="1" ht="22.5" customHeight="1">
      <c r="B96" s="153"/>
      <c r="C96" s="154" t="s">
        <v>149</v>
      </c>
      <c r="D96" s="154" t="s">
        <v>122</v>
      </c>
      <c r="E96" s="155" t="s">
        <v>150</v>
      </c>
      <c r="F96" s="156" t="s">
        <v>151</v>
      </c>
      <c r="G96" s="157" t="s">
        <v>141</v>
      </c>
      <c r="H96" s="158">
        <v>65.4</v>
      </c>
      <c r="I96" s="159"/>
      <c r="J96" s="160">
        <f>ROUND(I96*H96,2)</f>
        <v>0</v>
      </c>
      <c r="K96" s="156" t="s">
        <v>125</v>
      </c>
      <c r="L96" s="33"/>
      <c r="M96" s="161" t="s">
        <v>20</v>
      </c>
      <c r="N96" s="162" t="s">
        <v>47</v>
      </c>
      <c r="O96" s="34"/>
      <c r="P96" s="163">
        <f>O96*H96</f>
        <v>0</v>
      </c>
      <c r="Q96" s="163">
        <v>0</v>
      </c>
      <c r="R96" s="163">
        <f>Q96*H96</f>
        <v>0</v>
      </c>
      <c r="S96" s="163">
        <v>0</v>
      </c>
      <c r="T96" s="164">
        <f>S96*H96</f>
        <v>0</v>
      </c>
      <c r="AR96" s="16" t="s">
        <v>126</v>
      </c>
      <c r="AT96" s="16" t="s">
        <v>122</v>
      </c>
      <c r="AU96" s="16" t="s">
        <v>84</v>
      </c>
      <c r="AY96" s="16" t="s">
        <v>120</v>
      </c>
      <c r="BE96" s="165">
        <f>IF(N96="základní",J96,0)</f>
        <v>0</v>
      </c>
      <c r="BF96" s="165">
        <f>IF(N96="snížená",J96,0)</f>
        <v>0</v>
      </c>
      <c r="BG96" s="165">
        <f>IF(N96="zákl. přenesená",J96,0)</f>
        <v>0</v>
      </c>
      <c r="BH96" s="165">
        <f>IF(N96="sníž. přenesená",J96,0)</f>
        <v>0</v>
      </c>
      <c r="BI96" s="165">
        <f>IF(N96="nulová",J96,0)</f>
        <v>0</v>
      </c>
      <c r="BJ96" s="16" t="s">
        <v>126</v>
      </c>
      <c r="BK96" s="165">
        <f>ROUND(I96*H96,2)</f>
        <v>0</v>
      </c>
      <c r="BL96" s="16" t="s">
        <v>126</v>
      </c>
      <c r="BM96" s="16" t="s">
        <v>152</v>
      </c>
    </row>
    <row r="97" spans="2:51" s="11" customFormat="1" ht="13.5">
      <c r="B97" s="166"/>
      <c r="D97" s="167" t="s">
        <v>128</v>
      </c>
      <c r="E97" s="168" t="s">
        <v>20</v>
      </c>
      <c r="F97" s="169" t="s">
        <v>153</v>
      </c>
      <c r="H97" s="170">
        <v>65.4</v>
      </c>
      <c r="I97" s="171"/>
      <c r="L97" s="166"/>
      <c r="M97" s="172"/>
      <c r="N97" s="173"/>
      <c r="O97" s="173"/>
      <c r="P97" s="173"/>
      <c r="Q97" s="173"/>
      <c r="R97" s="173"/>
      <c r="S97" s="173"/>
      <c r="T97" s="174"/>
      <c r="AT97" s="175" t="s">
        <v>128</v>
      </c>
      <c r="AU97" s="175" t="s">
        <v>84</v>
      </c>
      <c r="AV97" s="11" t="s">
        <v>84</v>
      </c>
      <c r="AW97" s="11" t="s">
        <v>38</v>
      </c>
      <c r="AX97" s="11" t="s">
        <v>22</v>
      </c>
      <c r="AY97" s="175" t="s">
        <v>120</v>
      </c>
    </row>
    <row r="98" spans="2:65" s="1" customFormat="1" ht="22.5" customHeight="1">
      <c r="B98" s="153"/>
      <c r="C98" s="154" t="s">
        <v>154</v>
      </c>
      <c r="D98" s="154" t="s">
        <v>122</v>
      </c>
      <c r="E98" s="155" t="s">
        <v>155</v>
      </c>
      <c r="F98" s="156" t="s">
        <v>156</v>
      </c>
      <c r="G98" s="157" t="s">
        <v>141</v>
      </c>
      <c r="H98" s="158">
        <v>4.8</v>
      </c>
      <c r="I98" s="159"/>
      <c r="J98" s="160">
        <f>ROUND(I98*H98,2)</f>
        <v>0</v>
      </c>
      <c r="K98" s="156" t="s">
        <v>125</v>
      </c>
      <c r="L98" s="33"/>
      <c r="M98" s="161" t="s">
        <v>20</v>
      </c>
      <c r="N98" s="162" t="s">
        <v>47</v>
      </c>
      <c r="O98" s="34"/>
      <c r="P98" s="163">
        <f>O98*H98</f>
        <v>0</v>
      </c>
      <c r="Q98" s="163">
        <v>0</v>
      </c>
      <c r="R98" s="163">
        <f>Q98*H98</f>
        <v>0</v>
      </c>
      <c r="S98" s="163">
        <v>0</v>
      </c>
      <c r="T98" s="164">
        <f>S98*H98</f>
        <v>0</v>
      </c>
      <c r="AR98" s="16" t="s">
        <v>126</v>
      </c>
      <c r="AT98" s="16" t="s">
        <v>122</v>
      </c>
      <c r="AU98" s="16" t="s">
        <v>84</v>
      </c>
      <c r="AY98" s="16" t="s">
        <v>120</v>
      </c>
      <c r="BE98" s="165">
        <f>IF(N98="základní",J98,0)</f>
        <v>0</v>
      </c>
      <c r="BF98" s="165">
        <f>IF(N98="snížená",J98,0)</f>
        <v>0</v>
      </c>
      <c r="BG98" s="165">
        <f>IF(N98="zákl. přenesená",J98,0)</f>
        <v>0</v>
      </c>
      <c r="BH98" s="165">
        <f>IF(N98="sníž. přenesená",J98,0)</f>
        <v>0</v>
      </c>
      <c r="BI98" s="165">
        <f>IF(N98="nulová",J98,0)</f>
        <v>0</v>
      </c>
      <c r="BJ98" s="16" t="s">
        <v>126</v>
      </c>
      <c r="BK98" s="165">
        <f>ROUND(I98*H98,2)</f>
        <v>0</v>
      </c>
      <c r="BL98" s="16" t="s">
        <v>126</v>
      </c>
      <c r="BM98" s="16" t="s">
        <v>157</v>
      </c>
    </row>
    <row r="99" spans="2:51" s="11" customFormat="1" ht="13.5">
      <c r="B99" s="166"/>
      <c r="D99" s="167" t="s">
        <v>128</v>
      </c>
      <c r="E99" s="168" t="s">
        <v>20</v>
      </c>
      <c r="F99" s="169" t="s">
        <v>158</v>
      </c>
      <c r="H99" s="170">
        <v>4.8</v>
      </c>
      <c r="I99" s="171"/>
      <c r="L99" s="166"/>
      <c r="M99" s="172"/>
      <c r="N99" s="173"/>
      <c r="O99" s="173"/>
      <c r="P99" s="173"/>
      <c r="Q99" s="173"/>
      <c r="R99" s="173"/>
      <c r="S99" s="173"/>
      <c r="T99" s="174"/>
      <c r="AT99" s="175" t="s">
        <v>128</v>
      </c>
      <c r="AU99" s="175" t="s">
        <v>84</v>
      </c>
      <c r="AV99" s="11" t="s">
        <v>84</v>
      </c>
      <c r="AW99" s="11" t="s">
        <v>38</v>
      </c>
      <c r="AX99" s="11" t="s">
        <v>22</v>
      </c>
      <c r="AY99" s="175" t="s">
        <v>120</v>
      </c>
    </row>
    <row r="100" spans="2:65" s="1" customFormat="1" ht="22.5" customHeight="1">
      <c r="B100" s="153"/>
      <c r="C100" s="154" t="s">
        <v>159</v>
      </c>
      <c r="D100" s="154" t="s">
        <v>122</v>
      </c>
      <c r="E100" s="155" t="s">
        <v>160</v>
      </c>
      <c r="F100" s="156" t="s">
        <v>161</v>
      </c>
      <c r="G100" s="157" t="s">
        <v>141</v>
      </c>
      <c r="H100" s="158">
        <v>65.4</v>
      </c>
      <c r="I100" s="159"/>
      <c r="J100" s="160">
        <f>ROUND(I100*H100,2)</f>
        <v>0</v>
      </c>
      <c r="K100" s="156" t="s">
        <v>125</v>
      </c>
      <c r="L100" s="33"/>
      <c r="M100" s="161" t="s">
        <v>20</v>
      </c>
      <c r="N100" s="162" t="s">
        <v>47</v>
      </c>
      <c r="O100" s="34"/>
      <c r="P100" s="163">
        <f>O100*H100</f>
        <v>0</v>
      </c>
      <c r="Q100" s="163">
        <v>0</v>
      </c>
      <c r="R100" s="163">
        <f>Q100*H100</f>
        <v>0</v>
      </c>
      <c r="S100" s="163">
        <v>0</v>
      </c>
      <c r="T100" s="164">
        <f>S100*H100</f>
        <v>0</v>
      </c>
      <c r="AR100" s="16" t="s">
        <v>126</v>
      </c>
      <c r="AT100" s="16" t="s">
        <v>122</v>
      </c>
      <c r="AU100" s="16" t="s">
        <v>84</v>
      </c>
      <c r="AY100" s="16" t="s">
        <v>120</v>
      </c>
      <c r="BE100" s="165">
        <f>IF(N100="základní",J100,0)</f>
        <v>0</v>
      </c>
      <c r="BF100" s="165">
        <f>IF(N100="snížená",J100,0)</f>
        <v>0</v>
      </c>
      <c r="BG100" s="165">
        <f>IF(N100="zákl. přenesená",J100,0)</f>
        <v>0</v>
      </c>
      <c r="BH100" s="165">
        <f>IF(N100="sníž. přenesená",J100,0)</f>
        <v>0</v>
      </c>
      <c r="BI100" s="165">
        <f>IF(N100="nulová",J100,0)</f>
        <v>0</v>
      </c>
      <c r="BJ100" s="16" t="s">
        <v>126</v>
      </c>
      <c r="BK100" s="165">
        <f>ROUND(I100*H100,2)</f>
        <v>0</v>
      </c>
      <c r="BL100" s="16" t="s">
        <v>126</v>
      </c>
      <c r="BM100" s="16" t="s">
        <v>162</v>
      </c>
    </row>
    <row r="101" spans="2:51" s="11" customFormat="1" ht="13.5">
      <c r="B101" s="166"/>
      <c r="D101" s="167" t="s">
        <v>128</v>
      </c>
      <c r="E101" s="168" t="s">
        <v>20</v>
      </c>
      <c r="F101" s="169" t="s">
        <v>153</v>
      </c>
      <c r="H101" s="170">
        <v>65.4</v>
      </c>
      <c r="I101" s="171"/>
      <c r="L101" s="166"/>
      <c r="M101" s="172"/>
      <c r="N101" s="173"/>
      <c r="O101" s="173"/>
      <c r="P101" s="173"/>
      <c r="Q101" s="173"/>
      <c r="R101" s="173"/>
      <c r="S101" s="173"/>
      <c r="T101" s="174"/>
      <c r="AT101" s="175" t="s">
        <v>128</v>
      </c>
      <c r="AU101" s="175" t="s">
        <v>84</v>
      </c>
      <c r="AV101" s="11" t="s">
        <v>84</v>
      </c>
      <c r="AW101" s="11" t="s">
        <v>38</v>
      </c>
      <c r="AX101" s="11" t="s">
        <v>22</v>
      </c>
      <c r="AY101" s="175" t="s">
        <v>120</v>
      </c>
    </row>
    <row r="102" spans="2:65" s="1" customFormat="1" ht="22.5" customHeight="1">
      <c r="B102" s="153"/>
      <c r="C102" s="154" t="s">
        <v>163</v>
      </c>
      <c r="D102" s="154" t="s">
        <v>122</v>
      </c>
      <c r="E102" s="155" t="s">
        <v>164</v>
      </c>
      <c r="F102" s="156" t="s">
        <v>165</v>
      </c>
      <c r="G102" s="157" t="s">
        <v>141</v>
      </c>
      <c r="H102" s="158">
        <v>65.4</v>
      </c>
      <c r="I102" s="159"/>
      <c r="J102" s="160">
        <f>ROUND(I102*H102,2)</f>
        <v>0</v>
      </c>
      <c r="K102" s="156" t="s">
        <v>125</v>
      </c>
      <c r="L102" s="33"/>
      <c r="M102" s="161" t="s">
        <v>20</v>
      </c>
      <c r="N102" s="162" t="s">
        <v>47</v>
      </c>
      <c r="O102" s="34"/>
      <c r="P102" s="163">
        <f>O102*H102</f>
        <v>0</v>
      </c>
      <c r="Q102" s="163">
        <v>0</v>
      </c>
      <c r="R102" s="163">
        <f>Q102*H102</f>
        <v>0</v>
      </c>
      <c r="S102" s="163">
        <v>0</v>
      </c>
      <c r="T102" s="164">
        <f>S102*H102</f>
        <v>0</v>
      </c>
      <c r="AR102" s="16" t="s">
        <v>126</v>
      </c>
      <c r="AT102" s="16" t="s">
        <v>122</v>
      </c>
      <c r="AU102" s="16" t="s">
        <v>84</v>
      </c>
      <c r="AY102" s="16" t="s">
        <v>120</v>
      </c>
      <c r="BE102" s="165">
        <f>IF(N102="základní",J102,0)</f>
        <v>0</v>
      </c>
      <c r="BF102" s="165">
        <f>IF(N102="snížená",J102,0)</f>
        <v>0</v>
      </c>
      <c r="BG102" s="165">
        <f>IF(N102="zákl. přenesená",J102,0)</f>
        <v>0</v>
      </c>
      <c r="BH102" s="165">
        <f>IF(N102="sníž. přenesená",J102,0)</f>
        <v>0</v>
      </c>
      <c r="BI102" s="165">
        <f>IF(N102="nulová",J102,0)</f>
        <v>0</v>
      </c>
      <c r="BJ102" s="16" t="s">
        <v>126</v>
      </c>
      <c r="BK102" s="165">
        <f>ROUND(I102*H102,2)</f>
        <v>0</v>
      </c>
      <c r="BL102" s="16" t="s">
        <v>126</v>
      </c>
      <c r="BM102" s="16" t="s">
        <v>166</v>
      </c>
    </row>
    <row r="103" spans="2:51" s="11" customFormat="1" ht="13.5">
      <c r="B103" s="166"/>
      <c r="D103" s="167" t="s">
        <v>128</v>
      </c>
      <c r="E103" s="168" t="s">
        <v>20</v>
      </c>
      <c r="F103" s="169" t="s">
        <v>153</v>
      </c>
      <c r="H103" s="170">
        <v>65.4</v>
      </c>
      <c r="I103" s="171"/>
      <c r="L103" s="166"/>
      <c r="M103" s="172"/>
      <c r="N103" s="173"/>
      <c r="O103" s="173"/>
      <c r="P103" s="173"/>
      <c r="Q103" s="173"/>
      <c r="R103" s="173"/>
      <c r="S103" s="173"/>
      <c r="T103" s="174"/>
      <c r="AT103" s="175" t="s">
        <v>128</v>
      </c>
      <c r="AU103" s="175" t="s">
        <v>84</v>
      </c>
      <c r="AV103" s="11" t="s">
        <v>84</v>
      </c>
      <c r="AW103" s="11" t="s">
        <v>38</v>
      </c>
      <c r="AX103" s="11" t="s">
        <v>22</v>
      </c>
      <c r="AY103" s="175" t="s">
        <v>120</v>
      </c>
    </row>
    <row r="104" spans="2:65" s="1" customFormat="1" ht="22.5" customHeight="1">
      <c r="B104" s="153"/>
      <c r="C104" s="154" t="s">
        <v>26</v>
      </c>
      <c r="D104" s="154" t="s">
        <v>122</v>
      </c>
      <c r="E104" s="155" t="s">
        <v>167</v>
      </c>
      <c r="F104" s="156" t="s">
        <v>168</v>
      </c>
      <c r="G104" s="157" t="s">
        <v>141</v>
      </c>
      <c r="H104" s="158">
        <v>54.369</v>
      </c>
      <c r="I104" s="159"/>
      <c r="J104" s="160">
        <f>ROUND(I104*H104,2)</f>
        <v>0</v>
      </c>
      <c r="K104" s="156" t="s">
        <v>125</v>
      </c>
      <c r="L104" s="33"/>
      <c r="M104" s="161" t="s">
        <v>20</v>
      </c>
      <c r="N104" s="162" t="s">
        <v>47</v>
      </c>
      <c r="O104" s="34"/>
      <c r="P104" s="163">
        <f>O104*H104</f>
        <v>0</v>
      </c>
      <c r="Q104" s="163">
        <v>0</v>
      </c>
      <c r="R104" s="163">
        <f>Q104*H104</f>
        <v>0</v>
      </c>
      <c r="S104" s="163">
        <v>0</v>
      </c>
      <c r="T104" s="164">
        <f>S104*H104</f>
        <v>0</v>
      </c>
      <c r="AR104" s="16" t="s">
        <v>126</v>
      </c>
      <c r="AT104" s="16" t="s">
        <v>122</v>
      </c>
      <c r="AU104" s="16" t="s">
        <v>84</v>
      </c>
      <c r="AY104" s="16" t="s">
        <v>120</v>
      </c>
      <c r="BE104" s="165">
        <f>IF(N104="základní",J104,0)</f>
        <v>0</v>
      </c>
      <c r="BF104" s="165">
        <f>IF(N104="snížená",J104,0)</f>
        <v>0</v>
      </c>
      <c r="BG104" s="165">
        <f>IF(N104="zákl. přenesená",J104,0)</f>
        <v>0</v>
      </c>
      <c r="BH104" s="165">
        <f>IF(N104="sníž. přenesená",J104,0)</f>
        <v>0</v>
      </c>
      <c r="BI104" s="165">
        <f>IF(N104="nulová",J104,0)</f>
        <v>0</v>
      </c>
      <c r="BJ104" s="16" t="s">
        <v>126</v>
      </c>
      <c r="BK104" s="165">
        <f>ROUND(I104*H104,2)</f>
        <v>0</v>
      </c>
      <c r="BL104" s="16" t="s">
        <v>126</v>
      </c>
      <c r="BM104" s="16" t="s">
        <v>169</v>
      </c>
    </row>
    <row r="105" spans="2:51" s="11" customFormat="1" ht="13.5">
      <c r="B105" s="166"/>
      <c r="D105" s="176" t="s">
        <v>128</v>
      </c>
      <c r="E105" s="175" t="s">
        <v>20</v>
      </c>
      <c r="F105" s="177" t="s">
        <v>170</v>
      </c>
      <c r="H105" s="178">
        <v>65.475</v>
      </c>
      <c r="I105" s="171"/>
      <c r="L105" s="166"/>
      <c r="M105" s="172"/>
      <c r="N105" s="173"/>
      <c r="O105" s="173"/>
      <c r="P105" s="173"/>
      <c r="Q105" s="173"/>
      <c r="R105" s="173"/>
      <c r="S105" s="173"/>
      <c r="T105" s="174"/>
      <c r="AT105" s="175" t="s">
        <v>128</v>
      </c>
      <c r="AU105" s="175" t="s">
        <v>84</v>
      </c>
      <c r="AV105" s="11" t="s">
        <v>84</v>
      </c>
      <c r="AW105" s="11" t="s">
        <v>38</v>
      </c>
      <c r="AX105" s="11" t="s">
        <v>74</v>
      </c>
      <c r="AY105" s="175" t="s">
        <v>120</v>
      </c>
    </row>
    <row r="106" spans="2:51" s="11" customFormat="1" ht="13.5">
      <c r="B106" s="166"/>
      <c r="D106" s="176" t="s">
        <v>128</v>
      </c>
      <c r="E106" s="175" t="s">
        <v>20</v>
      </c>
      <c r="F106" s="177" t="s">
        <v>171</v>
      </c>
      <c r="H106" s="178">
        <v>-6.632</v>
      </c>
      <c r="I106" s="171"/>
      <c r="L106" s="166"/>
      <c r="M106" s="172"/>
      <c r="N106" s="173"/>
      <c r="O106" s="173"/>
      <c r="P106" s="173"/>
      <c r="Q106" s="173"/>
      <c r="R106" s="173"/>
      <c r="S106" s="173"/>
      <c r="T106" s="174"/>
      <c r="AT106" s="175" t="s">
        <v>128</v>
      </c>
      <c r="AU106" s="175" t="s">
        <v>84</v>
      </c>
      <c r="AV106" s="11" t="s">
        <v>84</v>
      </c>
      <c r="AW106" s="11" t="s">
        <v>38</v>
      </c>
      <c r="AX106" s="11" t="s">
        <v>74</v>
      </c>
      <c r="AY106" s="175" t="s">
        <v>120</v>
      </c>
    </row>
    <row r="107" spans="2:51" s="11" customFormat="1" ht="13.5">
      <c r="B107" s="166"/>
      <c r="D107" s="176" t="s">
        <v>128</v>
      </c>
      <c r="E107" s="175" t="s">
        <v>20</v>
      </c>
      <c r="F107" s="177" t="s">
        <v>172</v>
      </c>
      <c r="H107" s="178">
        <v>-1.24</v>
      </c>
      <c r="I107" s="171"/>
      <c r="L107" s="166"/>
      <c r="M107" s="172"/>
      <c r="N107" s="173"/>
      <c r="O107" s="173"/>
      <c r="P107" s="173"/>
      <c r="Q107" s="173"/>
      <c r="R107" s="173"/>
      <c r="S107" s="173"/>
      <c r="T107" s="174"/>
      <c r="AT107" s="175" t="s">
        <v>128</v>
      </c>
      <c r="AU107" s="175" t="s">
        <v>84</v>
      </c>
      <c r="AV107" s="11" t="s">
        <v>84</v>
      </c>
      <c r="AW107" s="11" t="s">
        <v>38</v>
      </c>
      <c r="AX107" s="11" t="s">
        <v>74</v>
      </c>
      <c r="AY107" s="175" t="s">
        <v>120</v>
      </c>
    </row>
    <row r="108" spans="2:51" s="11" customFormat="1" ht="13.5">
      <c r="B108" s="166"/>
      <c r="D108" s="176" t="s">
        <v>128</v>
      </c>
      <c r="E108" s="175" t="s">
        <v>20</v>
      </c>
      <c r="F108" s="177" t="s">
        <v>173</v>
      </c>
      <c r="H108" s="178">
        <v>-3.234</v>
      </c>
      <c r="I108" s="171"/>
      <c r="L108" s="166"/>
      <c r="M108" s="172"/>
      <c r="N108" s="173"/>
      <c r="O108" s="173"/>
      <c r="P108" s="173"/>
      <c r="Q108" s="173"/>
      <c r="R108" s="173"/>
      <c r="S108" s="173"/>
      <c r="T108" s="174"/>
      <c r="AT108" s="175" t="s">
        <v>128</v>
      </c>
      <c r="AU108" s="175" t="s">
        <v>84</v>
      </c>
      <c r="AV108" s="11" t="s">
        <v>84</v>
      </c>
      <c r="AW108" s="11" t="s">
        <v>38</v>
      </c>
      <c r="AX108" s="11" t="s">
        <v>74</v>
      </c>
      <c r="AY108" s="175" t="s">
        <v>120</v>
      </c>
    </row>
    <row r="109" spans="2:51" s="12" customFormat="1" ht="13.5">
      <c r="B109" s="179"/>
      <c r="D109" s="167" t="s">
        <v>128</v>
      </c>
      <c r="E109" s="180" t="s">
        <v>20</v>
      </c>
      <c r="F109" s="181" t="s">
        <v>174</v>
      </c>
      <c r="H109" s="182">
        <v>54.369</v>
      </c>
      <c r="I109" s="183"/>
      <c r="L109" s="179"/>
      <c r="M109" s="184"/>
      <c r="N109" s="185"/>
      <c r="O109" s="185"/>
      <c r="P109" s="185"/>
      <c r="Q109" s="185"/>
      <c r="R109" s="185"/>
      <c r="S109" s="185"/>
      <c r="T109" s="186"/>
      <c r="AT109" s="187" t="s">
        <v>128</v>
      </c>
      <c r="AU109" s="187" t="s">
        <v>84</v>
      </c>
      <c r="AV109" s="12" t="s">
        <v>126</v>
      </c>
      <c r="AW109" s="12" t="s">
        <v>38</v>
      </c>
      <c r="AX109" s="12" t="s">
        <v>22</v>
      </c>
      <c r="AY109" s="187" t="s">
        <v>120</v>
      </c>
    </row>
    <row r="110" spans="2:65" s="1" customFormat="1" ht="22.5" customHeight="1">
      <c r="B110" s="153"/>
      <c r="C110" s="188" t="s">
        <v>175</v>
      </c>
      <c r="D110" s="188" t="s">
        <v>176</v>
      </c>
      <c r="E110" s="189" t="s">
        <v>177</v>
      </c>
      <c r="F110" s="190" t="s">
        <v>178</v>
      </c>
      <c r="G110" s="191" t="s">
        <v>179</v>
      </c>
      <c r="H110" s="192">
        <v>108.738</v>
      </c>
      <c r="I110" s="193"/>
      <c r="J110" s="194">
        <f>ROUND(I110*H110,2)</f>
        <v>0</v>
      </c>
      <c r="K110" s="190" t="s">
        <v>125</v>
      </c>
      <c r="L110" s="195"/>
      <c r="M110" s="196" t="s">
        <v>20</v>
      </c>
      <c r="N110" s="197" t="s">
        <v>47</v>
      </c>
      <c r="O110" s="34"/>
      <c r="P110" s="163">
        <f>O110*H110</f>
        <v>0</v>
      </c>
      <c r="Q110" s="163">
        <v>1</v>
      </c>
      <c r="R110" s="163">
        <f>Q110*H110</f>
        <v>108.738</v>
      </c>
      <c r="S110" s="163">
        <v>0</v>
      </c>
      <c r="T110" s="164">
        <f>S110*H110</f>
        <v>0</v>
      </c>
      <c r="AR110" s="16" t="s">
        <v>159</v>
      </c>
      <c r="AT110" s="16" t="s">
        <v>176</v>
      </c>
      <c r="AU110" s="16" t="s">
        <v>84</v>
      </c>
      <c r="AY110" s="16" t="s">
        <v>120</v>
      </c>
      <c r="BE110" s="165">
        <f>IF(N110="základní",J110,0)</f>
        <v>0</v>
      </c>
      <c r="BF110" s="165">
        <f>IF(N110="snížená",J110,0)</f>
        <v>0</v>
      </c>
      <c r="BG110" s="165">
        <f>IF(N110="zákl. přenesená",J110,0)</f>
        <v>0</v>
      </c>
      <c r="BH110" s="165">
        <f>IF(N110="sníž. přenesená",J110,0)</f>
        <v>0</v>
      </c>
      <c r="BI110" s="165">
        <f>IF(N110="nulová",J110,0)</f>
        <v>0</v>
      </c>
      <c r="BJ110" s="16" t="s">
        <v>126</v>
      </c>
      <c r="BK110" s="165">
        <f>ROUND(I110*H110,2)</f>
        <v>0</v>
      </c>
      <c r="BL110" s="16" t="s">
        <v>126</v>
      </c>
      <c r="BM110" s="16" t="s">
        <v>180</v>
      </c>
    </row>
    <row r="111" spans="2:51" s="11" customFormat="1" ht="13.5">
      <c r="B111" s="166"/>
      <c r="D111" s="167" t="s">
        <v>128</v>
      </c>
      <c r="F111" s="169" t="s">
        <v>181</v>
      </c>
      <c r="H111" s="170">
        <v>108.738</v>
      </c>
      <c r="I111" s="171"/>
      <c r="L111" s="166"/>
      <c r="M111" s="172"/>
      <c r="N111" s="173"/>
      <c r="O111" s="173"/>
      <c r="P111" s="173"/>
      <c r="Q111" s="173"/>
      <c r="R111" s="173"/>
      <c r="S111" s="173"/>
      <c r="T111" s="174"/>
      <c r="AT111" s="175" t="s">
        <v>128</v>
      </c>
      <c r="AU111" s="175" t="s">
        <v>84</v>
      </c>
      <c r="AV111" s="11" t="s">
        <v>84</v>
      </c>
      <c r="AW111" s="11" t="s">
        <v>4</v>
      </c>
      <c r="AX111" s="11" t="s">
        <v>22</v>
      </c>
      <c r="AY111" s="175" t="s">
        <v>120</v>
      </c>
    </row>
    <row r="112" spans="2:65" s="1" customFormat="1" ht="22.5" customHeight="1">
      <c r="B112" s="153"/>
      <c r="C112" s="154" t="s">
        <v>182</v>
      </c>
      <c r="D112" s="154" t="s">
        <v>122</v>
      </c>
      <c r="E112" s="155" t="s">
        <v>183</v>
      </c>
      <c r="F112" s="156" t="s">
        <v>184</v>
      </c>
      <c r="G112" s="157" t="s">
        <v>82</v>
      </c>
      <c r="H112" s="158">
        <v>17.25</v>
      </c>
      <c r="I112" s="159"/>
      <c r="J112" s="160">
        <f>ROUND(I112*H112,2)</f>
        <v>0</v>
      </c>
      <c r="K112" s="156" t="s">
        <v>125</v>
      </c>
      <c r="L112" s="33"/>
      <c r="M112" s="161" t="s">
        <v>20</v>
      </c>
      <c r="N112" s="162" t="s">
        <v>47</v>
      </c>
      <c r="O112" s="34"/>
      <c r="P112" s="163">
        <f>O112*H112</f>
        <v>0</v>
      </c>
      <c r="Q112" s="163">
        <v>0</v>
      </c>
      <c r="R112" s="163">
        <f>Q112*H112</f>
        <v>0</v>
      </c>
      <c r="S112" s="163">
        <v>0</v>
      </c>
      <c r="T112" s="164">
        <f>S112*H112</f>
        <v>0</v>
      </c>
      <c r="AR112" s="16" t="s">
        <v>126</v>
      </c>
      <c r="AT112" s="16" t="s">
        <v>122</v>
      </c>
      <c r="AU112" s="16" t="s">
        <v>84</v>
      </c>
      <c r="AY112" s="16" t="s">
        <v>120</v>
      </c>
      <c r="BE112" s="165">
        <f>IF(N112="základní",J112,0)</f>
        <v>0</v>
      </c>
      <c r="BF112" s="165">
        <f>IF(N112="snížená",J112,0)</f>
        <v>0</v>
      </c>
      <c r="BG112" s="165">
        <f>IF(N112="zákl. přenesená",J112,0)</f>
        <v>0</v>
      </c>
      <c r="BH112" s="165">
        <f>IF(N112="sníž. přenesená",J112,0)</f>
        <v>0</v>
      </c>
      <c r="BI112" s="165">
        <f>IF(N112="nulová",J112,0)</f>
        <v>0</v>
      </c>
      <c r="BJ112" s="16" t="s">
        <v>126</v>
      </c>
      <c r="BK112" s="165">
        <f>ROUND(I112*H112,2)</f>
        <v>0</v>
      </c>
      <c r="BL112" s="16" t="s">
        <v>126</v>
      </c>
      <c r="BM112" s="16" t="s">
        <v>185</v>
      </c>
    </row>
    <row r="113" spans="2:63" s="10" customFormat="1" ht="29.25" customHeight="1">
      <c r="B113" s="139"/>
      <c r="D113" s="150" t="s">
        <v>73</v>
      </c>
      <c r="E113" s="151" t="s">
        <v>134</v>
      </c>
      <c r="F113" s="151" t="s">
        <v>186</v>
      </c>
      <c r="I113" s="142"/>
      <c r="J113" s="152">
        <f>BK113</f>
        <v>0</v>
      </c>
      <c r="L113" s="139"/>
      <c r="M113" s="144"/>
      <c r="N113" s="145"/>
      <c r="O113" s="145"/>
      <c r="P113" s="146">
        <f>SUM(P114:P115)</f>
        <v>0</v>
      </c>
      <c r="Q113" s="145"/>
      <c r="R113" s="146">
        <f>SUM(R114:R115)</f>
        <v>11.74864</v>
      </c>
      <c r="S113" s="145"/>
      <c r="T113" s="147">
        <f>SUM(T114:T115)</f>
        <v>0</v>
      </c>
      <c r="AR113" s="140" t="s">
        <v>22</v>
      </c>
      <c r="AT113" s="148" t="s">
        <v>73</v>
      </c>
      <c r="AU113" s="148" t="s">
        <v>22</v>
      </c>
      <c r="AY113" s="140" t="s">
        <v>120</v>
      </c>
      <c r="BK113" s="149">
        <f>SUM(BK114:BK115)</f>
        <v>0</v>
      </c>
    </row>
    <row r="114" spans="2:65" s="1" customFormat="1" ht="22.5" customHeight="1">
      <c r="B114" s="153"/>
      <c r="C114" s="154" t="s">
        <v>187</v>
      </c>
      <c r="D114" s="154" t="s">
        <v>122</v>
      </c>
      <c r="E114" s="155" t="s">
        <v>188</v>
      </c>
      <c r="F114" s="156" t="s">
        <v>189</v>
      </c>
      <c r="G114" s="157" t="s">
        <v>190</v>
      </c>
      <c r="H114" s="158">
        <v>4</v>
      </c>
      <c r="I114" s="159"/>
      <c r="J114" s="160">
        <f>ROUND(I114*H114,2)</f>
        <v>0</v>
      </c>
      <c r="K114" s="156" t="s">
        <v>125</v>
      </c>
      <c r="L114" s="33"/>
      <c r="M114" s="161" t="s">
        <v>20</v>
      </c>
      <c r="N114" s="162" t="s">
        <v>47</v>
      </c>
      <c r="O114" s="34"/>
      <c r="P114" s="163">
        <f>O114*H114</f>
        <v>0</v>
      </c>
      <c r="Q114" s="163">
        <v>1.8775</v>
      </c>
      <c r="R114" s="163">
        <f>Q114*H114</f>
        <v>7.51</v>
      </c>
      <c r="S114" s="163">
        <v>0</v>
      </c>
      <c r="T114" s="164">
        <f>S114*H114</f>
        <v>0</v>
      </c>
      <c r="AR114" s="16" t="s">
        <v>126</v>
      </c>
      <c r="AT114" s="16" t="s">
        <v>122</v>
      </c>
      <c r="AU114" s="16" t="s">
        <v>84</v>
      </c>
      <c r="AY114" s="16" t="s">
        <v>120</v>
      </c>
      <c r="BE114" s="165">
        <f>IF(N114="základní",J114,0)</f>
        <v>0</v>
      </c>
      <c r="BF114" s="165">
        <f>IF(N114="snížená",J114,0)</f>
        <v>0</v>
      </c>
      <c r="BG114" s="165">
        <f>IF(N114="zákl. přenesená",J114,0)</f>
        <v>0</v>
      </c>
      <c r="BH114" s="165">
        <f>IF(N114="sníž. přenesená",J114,0)</f>
        <v>0</v>
      </c>
      <c r="BI114" s="165">
        <f>IF(N114="nulová",J114,0)</f>
        <v>0</v>
      </c>
      <c r="BJ114" s="16" t="s">
        <v>126</v>
      </c>
      <c r="BK114" s="165">
        <f>ROUND(I114*H114,2)</f>
        <v>0</v>
      </c>
      <c r="BL114" s="16" t="s">
        <v>126</v>
      </c>
      <c r="BM114" s="16" t="s">
        <v>191</v>
      </c>
    </row>
    <row r="115" spans="2:65" s="1" customFormat="1" ht="22.5" customHeight="1">
      <c r="B115" s="153"/>
      <c r="C115" s="154" t="s">
        <v>192</v>
      </c>
      <c r="D115" s="154" t="s">
        <v>122</v>
      </c>
      <c r="E115" s="155" t="s">
        <v>193</v>
      </c>
      <c r="F115" s="156" t="s">
        <v>194</v>
      </c>
      <c r="G115" s="157" t="s">
        <v>195</v>
      </c>
      <c r="H115" s="158">
        <v>87</v>
      </c>
      <c r="I115" s="159"/>
      <c r="J115" s="160">
        <f>ROUND(I115*H115,2)</f>
        <v>0</v>
      </c>
      <c r="K115" s="156" t="s">
        <v>125</v>
      </c>
      <c r="L115" s="33"/>
      <c r="M115" s="161" t="s">
        <v>20</v>
      </c>
      <c r="N115" s="162" t="s">
        <v>47</v>
      </c>
      <c r="O115" s="34"/>
      <c r="P115" s="163">
        <f>O115*H115</f>
        <v>0</v>
      </c>
      <c r="Q115" s="163">
        <v>0.04872</v>
      </c>
      <c r="R115" s="163">
        <f>Q115*H115</f>
        <v>4.23864</v>
      </c>
      <c r="S115" s="163">
        <v>0</v>
      </c>
      <c r="T115" s="164">
        <f>S115*H115</f>
        <v>0</v>
      </c>
      <c r="AR115" s="16" t="s">
        <v>126</v>
      </c>
      <c r="AT115" s="16" t="s">
        <v>122</v>
      </c>
      <c r="AU115" s="16" t="s">
        <v>84</v>
      </c>
      <c r="AY115" s="16" t="s">
        <v>120</v>
      </c>
      <c r="BE115" s="165">
        <f>IF(N115="základní",J115,0)</f>
        <v>0</v>
      </c>
      <c r="BF115" s="165">
        <f>IF(N115="snížená",J115,0)</f>
        <v>0</v>
      </c>
      <c r="BG115" s="165">
        <f>IF(N115="zákl. přenesená",J115,0)</f>
        <v>0</v>
      </c>
      <c r="BH115" s="165">
        <f>IF(N115="sníž. přenesená",J115,0)</f>
        <v>0</v>
      </c>
      <c r="BI115" s="165">
        <f>IF(N115="nulová",J115,0)</f>
        <v>0</v>
      </c>
      <c r="BJ115" s="16" t="s">
        <v>126</v>
      </c>
      <c r="BK115" s="165">
        <f>ROUND(I115*H115,2)</f>
        <v>0</v>
      </c>
      <c r="BL115" s="16" t="s">
        <v>126</v>
      </c>
      <c r="BM115" s="16" t="s">
        <v>196</v>
      </c>
    </row>
    <row r="116" spans="2:63" s="10" customFormat="1" ht="29.25" customHeight="1">
      <c r="B116" s="139"/>
      <c r="D116" s="150" t="s">
        <v>73</v>
      </c>
      <c r="E116" s="151" t="s">
        <v>126</v>
      </c>
      <c r="F116" s="151" t="s">
        <v>197</v>
      </c>
      <c r="I116" s="142"/>
      <c r="J116" s="152">
        <f>BK116</f>
        <v>0</v>
      </c>
      <c r="L116" s="139"/>
      <c r="M116" s="144"/>
      <c r="N116" s="145"/>
      <c r="O116" s="145"/>
      <c r="P116" s="146">
        <f>SUM(P117:P118)</f>
        <v>0</v>
      </c>
      <c r="Q116" s="145"/>
      <c r="R116" s="146">
        <f>SUM(R117:R118)</f>
        <v>0</v>
      </c>
      <c r="S116" s="145"/>
      <c r="T116" s="147">
        <f>SUM(T117:T118)</f>
        <v>0</v>
      </c>
      <c r="AR116" s="140" t="s">
        <v>22</v>
      </c>
      <c r="AT116" s="148" t="s">
        <v>73</v>
      </c>
      <c r="AU116" s="148" t="s">
        <v>22</v>
      </c>
      <c r="AY116" s="140" t="s">
        <v>120</v>
      </c>
      <c r="BK116" s="149">
        <f>SUM(BK117:BK118)</f>
        <v>0</v>
      </c>
    </row>
    <row r="117" spans="2:65" s="1" customFormat="1" ht="22.5" customHeight="1">
      <c r="B117" s="153"/>
      <c r="C117" s="154" t="s">
        <v>8</v>
      </c>
      <c r="D117" s="154" t="s">
        <v>122</v>
      </c>
      <c r="E117" s="155" t="s">
        <v>198</v>
      </c>
      <c r="F117" s="156" t="s">
        <v>199</v>
      </c>
      <c r="G117" s="157" t="s">
        <v>141</v>
      </c>
      <c r="H117" s="158">
        <v>29.1</v>
      </c>
      <c r="I117" s="159"/>
      <c r="J117" s="160">
        <f>ROUND(I117*H117,2)</f>
        <v>0</v>
      </c>
      <c r="K117" s="156" t="s">
        <v>125</v>
      </c>
      <c r="L117" s="33"/>
      <c r="M117" s="161" t="s">
        <v>20</v>
      </c>
      <c r="N117" s="162" t="s">
        <v>47</v>
      </c>
      <c r="O117" s="34"/>
      <c r="P117" s="163">
        <f>O117*H117</f>
        <v>0</v>
      </c>
      <c r="Q117" s="163">
        <v>0</v>
      </c>
      <c r="R117" s="163">
        <f>Q117*H117</f>
        <v>0</v>
      </c>
      <c r="S117" s="163">
        <v>0</v>
      </c>
      <c r="T117" s="164">
        <f>S117*H117</f>
        <v>0</v>
      </c>
      <c r="AR117" s="16" t="s">
        <v>126</v>
      </c>
      <c r="AT117" s="16" t="s">
        <v>122</v>
      </c>
      <c r="AU117" s="16" t="s">
        <v>84</v>
      </c>
      <c r="AY117" s="16" t="s">
        <v>120</v>
      </c>
      <c r="BE117" s="165">
        <f>IF(N117="základní",J117,0)</f>
        <v>0</v>
      </c>
      <c r="BF117" s="165">
        <f>IF(N117="snížená",J117,0)</f>
        <v>0</v>
      </c>
      <c r="BG117" s="165">
        <f>IF(N117="zákl. přenesená",J117,0)</f>
        <v>0</v>
      </c>
      <c r="BH117" s="165">
        <f>IF(N117="sníž. přenesená",J117,0)</f>
        <v>0</v>
      </c>
      <c r="BI117" s="165">
        <f>IF(N117="nulová",J117,0)</f>
        <v>0</v>
      </c>
      <c r="BJ117" s="16" t="s">
        <v>126</v>
      </c>
      <c r="BK117" s="165">
        <f>ROUND(I117*H117,2)</f>
        <v>0</v>
      </c>
      <c r="BL117" s="16" t="s">
        <v>126</v>
      </c>
      <c r="BM117" s="16" t="s">
        <v>200</v>
      </c>
    </row>
    <row r="118" spans="2:51" s="11" customFormat="1" ht="13.5">
      <c r="B118" s="166"/>
      <c r="D118" s="176" t="s">
        <v>128</v>
      </c>
      <c r="E118" s="175" t="s">
        <v>20</v>
      </c>
      <c r="F118" s="177" t="s">
        <v>201</v>
      </c>
      <c r="H118" s="178">
        <v>29.1</v>
      </c>
      <c r="I118" s="171"/>
      <c r="L118" s="166"/>
      <c r="M118" s="172"/>
      <c r="N118" s="173"/>
      <c r="O118" s="173"/>
      <c r="P118" s="173"/>
      <c r="Q118" s="173"/>
      <c r="R118" s="173"/>
      <c r="S118" s="173"/>
      <c r="T118" s="174"/>
      <c r="AT118" s="175" t="s">
        <v>128</v>
      </c>
      <c r="AU118" s="175" t="s">
        <v>84</v>
      </c>
      <c r="AV118" s="11" t="s">
        <v>84</v>
      </c>
      <c r="AW118" s="11" t="s">
        <v>38</v>
      </c>
      <c r="AX118" s="11" t="s">
        <v>22</v>
      </c>
      <c r="AY118" s="175" t="s">
        <v>120</v>
      </c>
    </row>
    <row r="119" spans="2:63" s="10" customFormat="1" ht="29.25" customHeight="1">
      <c r="B119" s="139"/>
      <c r="D119" s="150" t="s">
        <v>73</v>
      </c>
      <c r="E119" s="151" t="s">
        <v>159</v>
      </c>
      <c r="F119" s="151" t="s">
        <v>202</v>
      </c>
      <c r="I119" s="142"/>
      <c r="J119" s="152">
        <f>BK119</f>
        <v>0</v>
      </c>
      <c r="L119" s="139"/>
      <c r="M119" s="144"/>
      <c r="N119" s="145"/>
      <c r="O119" s="145"/>
      <c r="P119" s="146">
        <f>SUM(P120:P193)</f>
        <v>0</v>
      </c>
      <c r="Q119" s="145"/>
      <c r="R119" s="146">
        <f>SUM(R120:R193)</f>
        <v>5.633119999999998</v>
      </c>
      <c r="S119" s="145"/>
      <c r="T119" s="147">
        <f>SUM(T120:T193)</f>
        <v>0</v>
      </c>
      <c r="AR119" s="140" t="s">
        <v>22</v>
      </c>
      <c r="AT119" s="148" t="s">
        <v>73</v>
      </c>
      <c r="AU119" s="148" t="s">
        <v>22</v>
      </c>
      <c r="AY119" s="140" t="s">
        <v>120</v>
      </c>
      <c r="BK119" s="149">
        <f>SUM(BK120:BK193)</f>
        <v>0</v>
      </c>
    </row>
    <row r="120" spans="2:65" s="1" customFormat="1" ht="22.5" customHeight="1">
      <c r="B120" s="153"/>
      <c r="C120" s="154" t="s">
        <v>203</v>
      </c>
      <c r="D120" s="154" t="s">
        <v>122</v>
      </c>
      <c r="E120" s="155" t="s">
        <v>204</v>
      </c>
      <c r="F120" s="156" t="s">
        <v>205</v>
      </c>
      <c r="G120" s="157" t="s">
        <v>206</v>
      </c>
      <c r="H120" s="158">
        <v>56</v>
      </c>
      <c r="I120" s="159"/>
      <c r="J120" s="160">
        <f>ROUND(I120*H120,2)</f>
        <v>0</v>
      </c>
      <c r="K120" s="156" t="s">
        <v>20</v>
      </c>
      <c r="L120" s="33"/>
      <c r="M120" s="161" t="s">
        <v>20</v>
      </c>
      <c r="N120" s="162" t="s">
        <v>47</v>
      </c>
      <c r="O120" s="34"/>
      <c r="P120" s="163">
        <f>O120*H120</f>
        <v>0</v>
      </c>
      <c r="Q120" s="163">
        <v>0</v>
      </c>
      <c r="R120" s="163">
        <f>Q120*H120</f>
        <v>0</v>
      </c>
      <c r="S120" s="163">
        <v>0</v>
      </c>
      <c r="T120" s="164">
        <f>S120*H120</f>
        <v>0</v>
      </c>
      <c r="AR120" s="16" t="s">
        <v>126</v>
      </c>
      <c r="AT120" s="16" t="s">
        <v>122</v>
      </c>
      <c r="AU120" s="16" t="s">
        <v>84</v>
      </c>
      <c r="AY120" s="16" t="s">
        <v>120</v>
      </c>
      <c r="BE120" s="165">
        <f>IF(N120="základní",J120,0)</f>
        <v>0</v>
      </c>
      <c r="BF120" s="165">
        <f>IF(N120="snížená",J120,0)</f>
        <v>0</v>
      </c>
      <c r="BG120" s="165">
        <f>IF(N120="zákl. přenesená",J120,0)</f>
        <v>0</v>
      </c>
      <c r="BH120" s="165">
        <f>IF(N120="sníž. přenesená",J120,0)</f>
        <v>0</v>
      </c>
      <c r="BI120" s="165">
        <f>IF(N120="nulová",J120,0)</f>
        <v>0</v>
      </c>
      <c r="BJ120" s="16" t="s">
        <v>126</v>
      </c>
      <c r="BK120" s="165">
        <f>ROUND(I120*H120,2)</f>
        <v>0</v>
      </c>
      <c r="BL120" s="16" t="s">
        <v>126</v>
      </c>
      <c r="BM120" s="16" t="s">
        <v>207</v>
      </c>
    </row>
    <row r="121" spans="2:65" s="1" customFormat="1" ht="22.5" customHeight="1">
      <c r="B121" s="153"/>
      <c r="C121" s="188" t="s">
        <v>208</v>
      </c>
      <c r="D121" s="188" t="s">
        <v>176</v>
      </c>
      <c r="E121" s="189" t="s">
        <v>209</v>
      </c>
      <c r="F121" s="190" t="s">
        <v>210</v>
      </c>
      <c r="G121" s="191" t="s">
        <v>206</v>
      </c>
      <c r="H121" s="192">
        <v>56</v>
      </c>
      <c r="I121" s="193"/>
      <c r="J121" s="194">
        <f>ROUND(I121*H121,2)</f>
        <v>0</v>
      </c>
      <c r="K121" s="190" t="s">
        <v>20</v>
      </c>
      <c r="L121" s="195"/>
      <c r="M121" s="196" t="s">
        <v>20</v>
      </c>
      <c r="N121" s="197" t="s">
        <v>47</v>
      </c>
      <c r="O121" s="34"/>
      <c r="P121" s="163">
        <f>O121*H121</f>
        <v>0</v>
      </c>
      <c r="Q121" s="163">
        <v>0.00039</v>
      </c>
      <c r="R121" s="163">
        <f>Q121*H121</f>
        <v>0.02184</v>
      </c>
      <c r="S121" s="163">
        <v>0</v>
      </c>
      <c r="T121" s="164">
        <f>S121*H121</f>
        <v>0</v>
      </c>
      <c r="AR121" s="16" t="s">
        <v>159</v>
      </c>
      <c r="AT121" s="16" t="s">
        <v>176</v>
      </c>
      <c r="AU121" s="16" t="s">
        <v>84</v>
      </c>
      <c r="AY121" s="16" t="s">
        <v>120</v>
      </c>
      <c r="BE121" s="165">
        <f>IF(N121="základní",J121,0)</f>
        <v>0</v>
      </c>
      <c r="BF121" s="165">
        <f>IF(N121="snížená",J121,0)</f>
        <v>0</v>
      </c>
      <c r="BG121" s="165">
        <f>IF(N121="zákl. přenesená",J121,0)</f>
        <v>0</v>
      </c>
      <c r="BH121" s="165">
        <f>IF(N121="sníž. přenesená",J121,0)</f>
        <v>0</v>
      </c>
      <c r="BI121" s="165">
        <f>IF(N121="nulová",J121,0)</f>
        <v>0</v>
      </c>
      <c r="BJ121" s="16" t="s">
        <v>126</v>
      </c>
      <c r="BK121" s="165">
        <f>ROUND(I121*H121,2)</f>
        <v>0</v>
      </c>
      <c r="BL121" s="16" t="s">
        <v>126</v>
      </c>
      <c r="BM121" s="16" t="s">
        <v>211</v>
      </c>
    </row>
    <row r="122" spans="2:47" s="1" customFormat="1" ht="27">
      <c r="B122" s="33"/>
      <c r="D122" s="167" t="s">
        <v>212</v>
      </c>
      <c r="F122" s="198" t="s">
        <v>213</v>
      </c>
      <c r="I122" s="127"/>
      <c r="L122" s="33"/>
      <c r="M122" s="63"/>
      <c r="N122" s="34"/>
      <c r="O122" s="34"/>
      <c r="P122" s="34"/>
      <c r="Q122" s="34"/>
      <c r="R122" s="34"/>
      <c r="S122" s="34"/>
      <c r="T122" s="64"/>
      <c r="AT122" s="16" t="s">
        <v>212</v>
      </c>
      <c r="AU122" s="16" t="s">
        <v>84</v>
      </c>
    </row>
    <row r="123" spans="2:65" s="1" customFormat="1" ht="22.5" customHeight="1">
      <c r="B123" s="153"/>
      <c r="C123" s="188" t="s">
        <v>214</v>
      </c>
      <c r="D123" s="188" t="s">
        <v>176</v>
      </c>
      <c r="E123" s="189" t="s">
        <v>215</v>
      </c>
      <c r="F123" s="190" t="s">
        <v>216</v>
      </c>
      <c r="G123" s="191" t="s">
        <v>195</v>
      </c>
      <c r="H123" s="192">
        <v>2</v>
      </c>
      <c r="I123" s="193"/>
      <c r="J123" s="194">
        <f>ROUND(I123*H123,2)</f>
        <v>0</v>
      </c>
      <c r="K123" s="190" t="s">
        <v>20</v>
      </c>
      <c r="L123" s="195"/>
      <c r="M123" s="196" t="s">
        <v>20</v>
      </c>
      <c r="N123" s="197" t="s">
        <v>47</v>
      </c>
      <c r="O123" s="34"/>
      <c r="P123" s="163">
        <f>O123*H123</f>
        <v>0</v>
      </c>
      <c r="Q123" s="163">
        <v>0.00017</v>
      </c>
      <c r="R123" s="163">
        <f>Q123*H123</f>
        <v>0.00034</v>
      </c>
      <c r="S123" s="163">
        <v>0</v>
      </c>
      <c r="T123" s="164">
        <f>S123*H123</f>
        <v>0</v>
      </c>
      <c r="AR123" s="16" t="s">
        <v>159</v>
      </c>
      <c r="AT123" s="16" t="s">
        <v>176</v>
      </c>
      <c r="AU123" s="16" t="s">
        <v>84</v>
      </c>
      <c r="AY123" s="16" t="s">
        <v>120</v>
      </c>
      <c r="BE123" s="165">
        <f>IF(N123="základní",J123,0)</f>
        <v>0</v>
      </c>
      <c r="BF123" s="165">
        <f>IF(N123="snížená",J123,0)</f>
        <v>0</v>
      </c>
      <c r="BG123" s="165">
        <f>IF(N123="zákl. přenesená",J123,0)</f>
        <v>0</v>
      </c>
      <c r="BH123" s="165">
        <f>IF(N123="sníž. přenesená",J123,0)</f>
        <v>0</v>
      </c>
      <c r="BI123" s="165">
        <f>IF(N123="nulová",J123,0)</f>
        <v>0</v>
      </c>
      <c r="BJ123" s="16" t="s">
        <v>126</v>
      </c>
      <c r="BK123" s="165">
        <f>ROUND(I123*H123,2)</f>
        <v>0</v>
      </c>
      <c r="BL123" s="16" t="s">
        <v>126</v>
      </c>
      <c r="BM123" s="16" t="s">
        <v>217</v>
      </c>
    </row>
    <row r="124" spans="2:65" s="1" customFormat="1" ht="22.5" customHeight="1">
      <c r="B124" s="153"/>
      <c r="C124" s="188" t="s">
        <v>218</v>
      </c>
      <c r="D124" s="188" t="s">
        <v>176</v>
      </c>
      <c r="E124" s="189" t="s">
        <v>219</v>
      </c>
      <c r="F124" s="190" t="s">
        <v>220</v>
      </c>
      <c r="G124" s="191" t="s">
        <v>190</v>
      </c>
      <c r="H124" s="192">
        <v>2</v>
      </c>
      <c r="I124" s="193"/>
      <c r="J124" s="194">
        <f>ROUND(I124*H124,2)</f>
        <v>0</v>
      </c>
      <c r="K124" s="190" t="s">
        <v>20</v>
      </c>
      <c r="L124" s="195"/>
      <c r="M124" s="196" t="s">
        <v>20</v>
      </c>
      <c r="N124" s="197" t="s">
        <v>47</v>
      </c>
      <c r="O124" s="34"/>
      <c r="P124" s="163">
        <f>O124*H124</f>
        <v>0</v>
      </c>
      <c r="Q124" s="163">
        <v>0.00039</v>
      </c>
      <c r="R124" s="163">
        <f>Q124*H124</f>
        <v>0.00078</v>
      </c>
      <c r="S124" s="163">
        <v>0</v>
      </c>
      <c r="T124" s="164">
        <f>S124*H124</f>
        <v>0</v>
      </c>
      <c r="AR124" s="16" t="s">
        <v>159</v>
      </c>
      <c r="AT124" s="16" t="s">
        <v>176</v>
      </c>
      <c r="AU124" s="16" t="s">
        <v>84</v>
      </c>
      <c r="AY124" s="16" t="s">
        <v>120</v>
      </c>
      <c r="BE124" s="165">
        <f>IF(N124="základní",J124,0)</f>
        <v>0</v>
      </c>
      <c r="BF124" s="165">
        <f>IF(N124="snížená",J124,0)</f>
        <v>0</v>
      </c>
      <c r="BG124" s="165">
        <f>IF(N124="zákl. přenesená",J124,0)</f>
        <v>0</v>
      </c>
      <c r="BH124" s="165">
        <f>IF(N124="sníž. přenesená",J124,0)</f>
        <v>0</v>
      </c>
      <c r="BI124" s="165">
        <f>IF(N124="nulová",J124,0)</f>
        <v>0</v>
      </c>
      <c r="BJ124" s="16" t="s">
        <v>126</v>
      </c>
      <c r="BK124" s="165">
        <f>ROUND(I124*H124,2)</f>
        <v>0</v>
      </c>
      <c r="BL124" s="16" t="s">
        <v>126</v>
      </c>
      <c r="BM124" s="16" t="s">
        <v>221</v>
      </c>
    </row>
    <row r="125" spans="2:65" s="1" customFormat="1" ht="22.5" customHeight="1">
      <c r="B125" s="153"/>
      <c r="C125" s="188" t="s">
        <v>222</v>
      </c>
      <c r="D125" s="188" t="s">
        <v>176</v>
      </c>
      <c r="E125" s="189" t="s">
        <v>223</v>
      </c>
      <c r="F125" s="190" t="s">
        <v>224</v>
      </c>
      <c r="G125" s="191" t="s">
        <v>190</v>
      </c>
      <c r="H125" s="192">
        <v>2</v>
      </c>
      <c r="I125" s="193"/>
      <c r="J125" s="194">
        <f>ROUND(I125*H125,2)</f>
        <v>0</v>
      </c>
      <c r="K125" s="190" t="s">
        <v>20</v>
      </c>
      <c r="L125" s="195"/>
      <c r="M125" s="196" t="s">
        <v>20</v>
      </c>
      <c r="N125" s="197" t="s">
        <v>47</v>
      </c>
      <c r="O125" s="34"/>
      <c r="P125" s="163">
        <f>O125*H125</f>
        <v>0</v>
      </c>
      <c r="Q125" s="163">
        <v>0.00039</v>
      </c>
      <c r="R125" s="163">
        <f>Q125*H125</f>
        <v>0.00078</v>
      </c>
      <c r="S125" s="163">
        <v>0</v>
      </c>
      <c r="T125" s="164">
        <f>S125*H125</f>
        <v>0</v>
      </c>
      <c r="AR125" s="16" t="s">
        <v>159</v>
      </c>
      <c r="AT125" s="16" t="s">
        <v>176</v>
      </c>
      <c r="AU125" s="16" t="s">
        <v>84</v>
      </c>
      <c r="AY125" s="16" t="s">
        <v>120</v>
      </c>
      <c r="BE125" s="165">
        <f>IF(N125="základní",J125,0)</f>
        <v>0</v>
      </c>
      <c r="BF125" s="165">
        <f>IF(N125="snížená",J125,0)</f>
        <v>0</v>
      </c>
      <c r="BG125" s="165">
        <f>IF(N125="zákl. přenesená",J125,0)</f>
        <v>0</v>
      </c>
      <c r="BH125" s="165">
        <f>IF(N125="sníž. přenesená",J125,0)</f>
        <v>0</v>
      </c>
      <c r="BI125" s="165">
        <f>IF(N125="nulová",J125,0)</f>
        <v>0</v>
      </c>
      <c r="BJ125" s="16" t="s">
        <v>126</v>
      </c>
      <c r="BK125" s="165">
        <f>ROUND(I125*H125,2)</f>
        <v>0</v>
      </c>
      <c r="BL125" s="16" t="s">
        <v>126</v>
      </c>
      <c r="BM125" s="16" t="s">
        <v>225</v>
      </c>
    </row>
    <row r="126" spans="2:65" s="1" customFormat="1" ht="22.5" customHeight="1">
      <c r="B126" s="153"/>
      <c r="C126" s="154" t="s">
        <v>7</v>
      </c>
      <c r="D126" s="154" t="s">
        <v>122</v>
      </c>
      <c r="E126" s="155" t="s">
        <v>226</v>
      </c>
      <c r="F126" s="156" t="s">
        <v>227</v>
      </c>
      <c r="G126" s="157" t="s">
        <v>206</v>
      </c>
      <c r="H126" s="158">
        <v>116</v>
      </c>
      <c r="I126" s="159"/>
      <c r="J126" s="160">
        <f>ROUND(I126*H126,2)</f>
        <v>0</v>
      </c>
      <c r="K126" s="156" t="s">
        <v>20</v>
      </c>
      <c r="L126" s="33"/>
      <c r="M126" s="161" t="s">
        <v>20</v>
      </c>
      <c r="N126" s="162" t="s">
        <v>47</v>
      </c>
      <c r="O126" s="34"/>
      <c r="P126" s="163">
        <f>O126*H126</f>
        <v>0</v>
      </c>
      <c r="Q126" s="163">
        <v>0</v>
      </c>
      <c r="R126" s="163">
        <f>Q126*H126</f>
        <v>0</v>
      </c>
      <c r="S126" s="163">
        <v>0</v>
      </c>
      <c r="T126" s="164">
        <f>S126*H126</f>
        <v>0</v>
      </c>
      <c r="AR126" s="16" t="s">
        <v>126</v>
      </c>
      <c r="AT126" s="16" t="s">
        <v>122</v>
      </c>
      <c r="AU126" s="16" t="s">
        <v>84</v>
      </c>
      <c r="AY126" s="16" t="s">
        <v>120</v>
      </c>
      <c r="BE126" s="165">
        <f>IF(N126="základní",J126,0)</f>
        <v>0</v>
      </c>
      <c r="BF126" s="165">
        <f>IF(N126="snížená",J126,0)</f>
        <v>0</v>
      </c>
      <c r="BG126" s="165">
        <f>IF(N126="zákl. přenesená",J126,0)</f>
        <v>0</v>
      </c>
      <c r="BH126" s="165">
        <f>IF(N126="sníž. přenesená",J126,0)</f>
        <v>0</v>
      </c>
      <c r="BI126" s="165">
        <f>IF(N126="nulová",J126,0)</f>
        <v>0</v>
      </c>
      <c r="BJ126" s="16" t="s">
        <v>126</v>
      </c>
      <c r="BK126" s="165">
        <f>ROUND(I126*H126,2)</f>
        <v>0</v>
      </c>
      <c r="BL126" s="16" t="s">
        <v>126</v>
      </c>
      <c r="BM126" s="16" t="s">
        <v>228</v>
      </c>
    </row>
    <row r="127" spans="2:65" s="1" customFormat="1" ht="22.5" customHeight="1">
      <c r="B127" s="153"/>
      <c r="C127" s="188" t="s">
        <v>229</v>
      </c>
      <c r="D127" s="188" t="s">
        <v>176</v>
      </c>
      <c r="E127" s="189" t="s">
        <v>230</v>
      </c>
      <c r="F127" s="190" t="s">
        <v>231</v>
      </c>
      <c r="G127" s="191" t="s">
        <v>206</v>
      </c>
      <c r="H127" s="192">
        <v>116</v>
      </c>
      <c r="I127" s="193"/>
      <c r="J127" s="194">
        <f>ROUND(I127*H127,2)</f>
        <v>0</v>
      </c>
      <c r="K127" s="190" t="s">
        <v>20</v>
      </c>
      <c r="L127" s="195"/>
      <c r="M127" s="196" t="s">
        <v>20</v>
      </c>
      <c r="N127" s="197" t="s">
        <v>47</v>
      </c>
      <c r="O127" s="34"/>
      <c r="P127" s="163">
        <f>O127*H127</f>
        <v>0</v>
      </c>
      <c r="Q127" s="163">
        <v>0.0006</v>
      </c>
      <c r="R127" s="163">
        <f>Q127*H127</f>
        <v>0.0696</v>
      </c>
      <c r="S127" s="163">
        <v>0</v>
      </c>
      <c r="T127" s="164">
        <f>S127*H127</f>
        <v>0</v>
      </c>
      <c r="AR127" s="16" t="s">
        <v>159</v>
      </c>
      <c r="AT127" s="16" t="s">
        <v>176</v>
      </c>
      <c r="AU127" s="16" t="s">
        <v>84</v>
      </c>
      <c r="AY127" s="16" t="s">
        <v>120</v>
      </c>
      <c r="BE127" s="165">
        <f>IF(N127="základní",J127,0)</f>
        <v>0</v>
      </c>
      <c r="BF127" s="165">
        <f>IF(N127="snížená",J127,0)</f>
        <v>0</v>
      </c>
      <c r="BG127" s="165">
        <f>IF(N127="zákl. přenesená",J127,0)</f>
        <v>0</v>
      </c>
      <c r="BH127" s="165">
        <f>IF(N127="sníž. přenesená",J127,0)</f>
        <v>0</v>
      </c>
      <c r="BI127" s="165">
        <f>IF(N127="nulová",J127,0)</f>
        <v>0</v>
      </c>
      <c r="BJ127" s="16" t="s">
        <v>126</v>
      </c>
      <c r="BK127" s="165">
        <f>ROUND(I127*H127,2)</f>
        <v>0</v>
      </c>
      <c r="BL127" s="16" t="s">
        <v>126</v>
      </c>
      <c r="BM127" s="16" t="s">
        <v>232</v>
      </c>
    </row>
    <row r="128" spans="2:47" s="1" customFormat="1" ht="27">
      <c r="B128" s="33"/>
      <c r="D128" s="167" t="s">
        <v>212</v>
      </c>
      <c r="F128" s="198" t="s">
        <v>233</v>
      </c>
      <c r="I128" s="127"/>
      <c r="L128" s="33"/>
      <c r="M128" s="63"/>
      <c r="N128" s="34"/>
      <c r="O128" s="34"/>
      <c r="P128" s="34"/>
      <c r="Q128" s="34"/>
      <c r="R128" s="34"/>
      <c r="S128" s="34"/>
      <c r="T128" s="64"/>
      <c r="AT128" s="16" t="s">
        <v>212</v>
      </c>
      <c r="AU128" s="16" t="s">
        <v>84</v>
      </c>
    </row>
    <row r="129" spans="2:65" s="1" customFormat="1" ht="22.5" customHeight="1">
      <c r="B129" s="153"/>
      <c r="C129" s="188" t="s">
        <v>234</v>
      </c>
      <c r="D129" s="188" t="s">
        <v>176</v>
      </c>
      <c r="E129" s="189" t="s">
        <v>235</v>
      </c>
      <c r="F129" s="190" t="s">
        <v>236</v>
      </c>
      <c r="G129" s="191" t="s">
        <v>195</v>
      </c>
      <c r="H129" s="192">
        <v>1</v>
      </c>
      <c r="I129" s="193"/>
      <c r="J129" s="194">
        <f aca="true" t="shared" si="0" ref="J129:J135">ROUND(I129*H129,2)</f>
        <v>0</v>
      </c>
      <c r="K129" s="190" t="s">
        <v>20</v>
      </c>
      <c r="L129" s="195"/>
      <c r="M129" s="196" t="s">
        <v>20</v>
      </c>
      <c r="N129" s="197" t="s">
        <v>47</v>
      </c>
      <c r="O129" s="34"/>
      <c r="P129" s="163">
        <f aca="true" t="shared" si="1" ref="P129:P135">O129*H129</f>
        <v>0</v>
      </c>
      <c r="Q129" s="163">
        <v>0.00016</v>
      </c>
      <c r="R129" s="163">
        <f aca="true" t="shared" si="2" ref="R129:R135">Q129*H129</f>
        <v>0.00016</v>
      </c>
      <c r="S129" s="163">
        <v>0</v>
      </c>
      <c r="T129" s="164">
        <f aca="true" t="shared" si="3" ref="T129:T135">S129*H129</f>
        <v>0</v>
      </c>
      <c r="AR129" s="16" t="s">
        <v>159</v>
      </c>
      <c r="AT129" s="16" t="s">
        <v>176</v>
      </c>
      <c r="AU129" s="16" t="s">
        <v>84</v>
      </c>
      <c r="AY129" s="16" t="s">
        <v>120</v>
      </c>
      <c r="BE129" s="165">
        <f aca="true" t="shared" si="4" ref="BE129:BE135">IF(N129="základní",J129,0)</f>
        <v>0</v>
      </c>
      <c r="BF129" s="165">
        <f aca="true" t="shared" si="5" ref="BF129:BF135">IF(N129="snížená",J129,0)</f>
        <v>0</v>
      </c>
      <c r="BG129" s="165">
        <f aca="true" t="shared" si="6" ref="BG129:BG135">IF(N129="zákl. přenesená",J129,0)</f>
        <v>0</v>
      </c>
      <c r="BH129" s="165">
        <f aca="true" t="shared" si="7" ref="BH129:BH135">IF(N129="sníž. přenesená",J129,0)</f>
        <v>0</v>
      </c>
      <c r="BI129" s="165">
        <f aca="true" t="shared" si="8" ref="BI129:BI135">IF(N129="nulová",J129,0)</f>
        <v>0</v>
      </c>
      <c r="BJ129" s="16" t="s">
        <v>126</v>
      </c>
      <c r="BK129" s="165">
        <f aca="true" t="shared" si="9" ref="BK129:BK135">ROUND(I129*H129,2)</f>
        <v>0</v>
      </c>
      <c r="BL129" s="16" t="s">
        <v>126</v>
      </c>
      <c r="BM129" s="16" t="s">
        <v>237</v>
      </c>
    </row>
    <row r="130" spans="2:65" s="1" customFormat="1" ht="22.5" customHeight="1">
      <c r="B130" s="153"/>
      <c r="C130" s="188" t="s">
        <v>238</v>
      </c>
      <c r="D130" s="188" t="s">
        <v>176</v>
      </c>
      <c r="E130" s="189" t="s">
        <v>239</v>
      </c>
      <c r="F130" s="190" t="s">
        <v>240</v>
      </c>
      <c r="G130" s="191" t="s">
        <v>195</v>
      </c>
      <c r="H130" s="192">
        <v>1</v>
      </c>
      <c r="I130" s="193"/>
      <c r="J130" s="194">
        <f t="shared" si="0"/>
        <v>0</v>
      </c>
      <c r="K130" s="190" t="s">
        <v>20</v>
      </c>
      <c r="L130" s="195"/>
      <c r="M130" s="196" t="s">
        <v>20</v>
      </c>
      <c r="N130" s="197" t="s">
        <v>47</v>
      </c>
      <c r="O130" s="34"/>
      <c r="P130" s="163">
        <f t="shared" si="1"/>
        <v>0</v>
      </c>
      <c r="Q130" s="163">
        <v>0.00016</v>
      </c>
      <c r="R130" s="163">
        <f t="shared" si="2"/>
        <v>0.00016</v>
      </c>
      <c r="S130" s="163">
        <v>0</v>
      </c>
      <c r="T130" s="164">
        <f t="shared" si="3"/>
        <v>0</v>
      </c>
      <c r="AR130" s="16" t="s">
        <v>159</v>
      </c>
      <c r="AT130" s="16" t="s">
        <v>176</v>
      </c>
      <c r="AU130" s="16" t="s">
        <v>84</v>
      </c>
      <c r="AY130" s="16" t="s">
        <v>120</v>
      </c>
      <c r="BE130" s="165">
        <f t="shared" si="4"/>
        <v>0</v>
      </c>
      <c r="BF130" s="165">
        <f t="shared" si="5"/>
        <v>0</v>
      </c>
      <c r="BG130" s="165">
        <f t="shared" si="6"/>
        <v>0</v>
      </c>
      <c r="BH130" s="165">
        <f t="shared" si="7"/>
        <v>0</v>
      </c>
      <c r="BI130" s="165">
        <f t="shared" si="8"/>
        <v>0</v>
      </c>
      <c r="BJ130" s="16" t="s">
        <v>126</v>
      </c>
      <c r="BK130" s="165">
        <f t="shared" si="9"/>
        <v>0</v>
      </c>
      <c r="BL130" s="16" t="s">
        <v>126</v>
      </c>
      <c r="BM130" s="16" t="s">
        <v>241</v>
      </c>
    </row>
    <row r="131" spans="2:65" s="1" customFormat="1" ht="22.5" customHeight="1">
      <c r="B131" s="153"/>
      <c r="C131" s="188" t="s">
        <v>242</v>
      </c>
      <c r="D131" s="188" t="s">
        <v>176</v>
      </c>
      <c r="E131" s="189" t="s">
        <v>243</v>
      </c>
      <c r="F131" s="190" t="s">
        <v>244</v>
      </c>
      <c r="G131" s="191" t="s">
        <v>195</v>
      </c>
      <c r="H131" s="192">
        <v>3</v>
      </c>
      <c r="I131" s="193"/>
      <c r="J131" s="194">
        <f t="shared" si="0"/>
        <v>0</v>
      </c>
      <c r="K131" s="190" t="s">
        <v>20</v>
      </c>
      <c r="L131" s="195"/>
      <c r="M131" s="196" t="s">
        <v>20</v>
      </c>
      <c r="N131" s="197" t="s">
        <v>47</v>
      </c>
      <c r="O131" s="34"/>
      <c r="P131" s="163">
        <f t="shared" si="1"/>
        <v>0</v>
      </c>
      <c r="Q131" s="163">
        <v>0.00017</v>
      </c>
      <c r="R131" s="163">
        <f t="shared" si="2"/>
        <v>0.00051</v>
      </c>
      <c r="S131" s="163">
        <v>0</v>
      </c>
      <c r="T131" s="164">
        <f t="shared" si="3"/>
        <v>0</v>
      </c>
      <c r="AR131" s="16" t="s">
        <v>159</v>
      </c>
      <c r="AT131" s="16" t="s">
        <v>176</v>
      </c>
      <c r="AU131" s="16" t="s">
        <v>84</v>
      </c>
      <c r="AY131" s="16" t="s">
        <v>120</v>
      </c>
      <c r="BE131" s="165">
        <f t="shared" si="4"/>
        <v>0</v>
      </c>
      <c r="BF131" s="165">
        <f t="shared" si="5"/>
        <v>0</v>
      </c>
      <c r="BG131" s="165">
        <f t="shared" si="6"/>
        <v>0</v>
      </c>
      <c r="BH131" s="165">
        <f t="shared" si="7"/>
        <v>0</v>
      </c>
      <c r="BI131" s="165">
        <f t="shared" si="8"/>
        <v>0</v>
      </c>
      <c r="BJ131" s="16" t="s">
        <v>126</v>
      </c>
      <c r="BK131" s="165">
        <f t="shared" si="9"/>
        <v>0</v>
      </c>
      <c r="BL131" s="16" t="s">
        <v>126</v>
      </c>
      <c r="BM131" s="16" t="s">
        <v>245</v>
      </c>
    </row>
    <row r="132" spans="2:65" s="1" customFormat="1" ht="22.5" customHeight="1">
      <c r="B132" s="153"/>
      <c r="C132" s="188" t="s">
        <v>246</v>
      </c>
      <c r="D132" s="188" t="s">
        <v>176</v>
      </c>
      <c r="E132" s="189" t="s">
        <v>247</v>
      </c>
      <c r="F132" s="190" t="s">
        <v>248</v>
      </c>
      <c r="G132" s="191" t="s">
        <v>190</v>
      </c>
      <c r="H132" s="192">
        <v>3</v>
      </c>
      <c r="I132" s="193"/>
      <c r="J132" s="194">
        <f t="shared" si="0"/>
        <v>0</v>
      </c>
      <c r="K132" s="190" t="s">
        <v>20</v>
      </c>
      <c r="L132" s="195"/>
      <c r="M132" s="196" t="s">
        <v>20</v>
      </c>
      <c r="N132" s="197" t="s">
        <v>47</v>
      </c>
      <c r="O132" s="34"/>
      <c r="P132" s="163">
        <f t="shared" si="1"/>
        <v>0</v>
      </c>
      <c r="Q132" s="163">
        <v>0.0006</v>
      </c>
      <c r="R132" s="163">
        <f t="shared" si="2"/>
        <v>0.0018</v>
      </c>
      <c r="S132" s="163">
        <v>0</v>
      </c>
      <c r="T132" s="164">
        <f t="shared" si="3"/>
        <v>0</v>
      </c>
      <c r="AR132" s="16" t="s">
        <v>159</v>
      </c>
      <c r="AT132" s="16" t="s">
        <v>176</v>
      </c>
      <c r="AU132" s="16" t="s">
        <v>84</v>
      </c>
      <c r="AY132" s="16" t="s">
        <v>120</v>
      </c>
      <c r="BE132" s="165">
        <f t="shared" si="4"/>
        <v>0</v>
      </c>
      <c r="BF132" s="165">
        <f t="shared" si="5"/>
        <v>0</v>
      </c>
      <c r="BG132" s="165">
        <f t="shared" si="6"/>
        <v>0</v>
      </c>
      <c r="BH132" s="165">
        <f t="shared" si="7"/>
        <v>0</v>
      </c>
      <c r="BI132" s="165">
        <f t="shared" si="8"/>
        <v>0</v>
      </c>
      <c r="BJ132" s="16" t="s">
        <v>126</v>
      </c>
      <c r="BK132" s="165">
        <f t="shared" si="9"/>
        <v>0</v>
      </c>
      <c r="BL132" s="16" t="s">
        <v>126</v>
      </c>
      <c r="BM132" s="16" t="s">
        <v>249</v>
      </c>
    </row>
    <row r="133" spans="2:65" s="1" customFormat="1" ht="22.5" customHeight="1">
      <c r="B133" s="153"/>
      <c r="C133" s="188" t="s">
        <v>250</v>
      </c>
      <c r="D133" s="188" t="s">
        <v>176</v>
      </c>
      <c r="E133" s="189" t="s">
        <v>251</v>
      </c>
      <c r="F133" s="190" t="s">
        <v>252</v>
      </c>
      <c r="G133" s="191" t="s">
        <v>190</v>
      </c>
      <c r="H133" s="192">
        <v>5</v>
      </c>
      <c r="I133" s="193"/>
      <c r="J133" s="194">
        <f t="shared" si="0"/>
        <v>0</v>
      </c>
      <c r="K133" s="190" t="s">
        <v>20</v>
      </c>
      <c r="L133" s="195"/>
      <c r="M133" s="196" t="s">
        <v>20</v>
      </c>
      <c r="N133" s="197" t="s">
        <v>47</v>
      </c>
      <c r="O133" s="34"/>
      <c r="P133" s="163">
        <f t="shared" si="1"/>
        <v>0</v>
      </c>
      <c r="Q133" s="163">
        <v>0.0006</v>
      </c>
      <c r="R133" s="163">
        <f t="shared" si="2"/>
        <v>0.0029999999999999996</v>
      </c>
      <c r="S133" s="163">
        <v>0</v>
      </c>
      <c r="T133" s="164">
        <f t="shared" si="3"/>
        <v>0</v>
      </c>
      <c r="AR133" s="16" t="s">
        <v>159</v>
      </c>
      <c r="AT133" s="16" t="s">
        <v>176</v>
      </c>
      <c r="AU133" s="16" t="s">
        <v>84</v>
      </c>
      <c r="AY133" s="16" t="s">
        <v>120</v>
      </c>
      <c r="BE133" s="165">
        <f t="shared" si="4"/>
        <v>0</v>
      </c>
      <c r="BF133" s="165">
        <f t="shared" si="5"/>
        <v>0</v>
      </c>
      <c r="BG133" s="165">
        <f t="shared" si="6"/>
        <v>0</v>
      </c>
      <c r="BH133" s="165">
        <f t="shared" si="7"/>
        <v>0</v>
      </c>
      <c r="BI133" s="165">
        <f t="shared" si="8"/>
        <v>0</v>
      </c>
      <c r="BJ133" s="16" t="s">
        <v>126</v>
      </c>
      <c r="BK133" s="165">
        <f t="shared" si="9"/>
        <v>0</v>
      </c>
      <c r="BL133" s="16" t="s">
        <v>126</v>
      </c>
      <c r="BM133" s="16" t="s">
        <v>253</v>
      </c>
    </row>
    <row r="134" spans="2:65" s="1" customFormat="1" ht="22.5" customHeight="1">
      <c r="B134" s="153"/>
      <c r="C134" s="154" t="s">
        <v>254</v>
      </c>
      <c r="D134" s="154" t="s">
        <v>122</v>
      </c>
      <c r="E134" s="155" t="s">
        <v>255</v>
      </c>
      <c r="F134" s="156" t="s">
        <v>256</v>
      </c>
      <c r="G134" s="157" t="s">
        <v>206</v>
      </c>
      <c r="H134" s="158">
        <v>95</v>
      </c>
      <c r="I134" s="159"/>
      <c r="J134" s="160">
        <f t="shared" si="0"/>
        <v>0</v>
      </c>
      <c r="K134" s="156" t="s">
        <v>20</v>
      </c>
      <c r="L134" s="33"/>
      <c r="M134" s="161" t="s">
        <v>20</v>
      </c>
      <c r="N134" s="162" t="s">
        <v>47</v>
      </c>
      <c r="O134" s="34"/>
      <c r="P134" s="163">
        <f t="shared" si="1"/>
        <v>0</v>
      </c>
      <c r="Q134" s="163">
        <v>0</v>
      </c>
      <c r="R134" s="163">
        <f t="shared" si="2"/>
        <v>0</v>
      </c>
      <c r="S134" s="163">
        <v>0</v>
      </c>
      <c r="T134" s="164">
        <f t="shared" si="3"/>
        <v>0</v>
      </c>
      <c r="AR134" s="16" t="s">
        <v>126</v>
      </c>
      <c r="AT134" s="16" t="s">
        <v>122</v>
      </c>
      <c r="AU134" s="16" t="s">
        <v>84</v>
      </c>
      <c r="AY134" s="16" t="s">
        <v>120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6" t="s">
        <v>126</v>
      </c>
      <c r="BK134" s="165">
        <f t="shared" si="9"/>
        <v>0</v>
      </c>
      <c r="BL134" s="16" t="s">
        <v>126</v>
      </c>
      <c r="BM134" s="16" t="s">
        <v>257</v>
      </c>
    </row>
    <row r="135" spans="2:65" s="1" customFormat="1" ht="22.5" customHeight="1">
      <c r="B135" s="153"/>
      <c r="C135" s="188" t="s">
        <v>258</v>
      </c>
      <c r="D135" s="188" t="s">
        <v>176</v>
      </c>
      <c r="E135" s="189" t="s">
        <v>259</v>
      </c>
      <c r="F135" s="190" t="s">
        <v>260</v>
      </c>
      <c r="G135" s="191" t="s">
        <v>206</v>
      </c>
      <c r="H135" s="192">
        <v>95</v>
      </c>
      <c r="I135" s="193"/>
      <c r="J135" s="194">
        <f t="shared" si="0"/>
        <v>0</v>
      </c>
      <c r="K135" s="190" t="s">
        <v>20</v>
      </c>
      <c r="L135" s="195"/>
      <c r="M135" s="196" t="s">
        <v>20</v>
      </c>
      <c r="N135" s="197" t="s">
        <v>47</v>
      </c>
      <c r="O135" s="34"/>
      <c r="P135" s="163">
        <f t="shared" si="1"/>
        <v>0</v>
      </c>
      <c r="Q135" s="163">
        <v>0.00094</v>
      </c>
      <c r="R135" s="163">
        <f t="shared" si="2"/>
        <v>0.08929999999999999</v>
      </c>
      <c r="S135" s="163">
        <v>0</v>
      </c>
      <c r="T135" s="164">
        <f t="shared" si="3"/>
        <v>0</v>
      </c>
      <c r="AR135" s="16" t="s">
        <v>159</v>
      </c>
      <c r="AT135" s="16" t="s">
        <v>176</v>
      </c>
      <c r="AU135" s="16" t="s">
        <v>84</v>
      </c>
      <c r="AY135" s="16" t="s">
        <v>120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6" t="s">
        <v>126</v>
      </c>
      <c r="BK135" s="165">
        <f t="shared" si="9"/>
        <v>0</v>
      </c>
      <c r="BL135" s="16" t="s">
        <v>126</v>
      </c>
      <c r="BM135" s="16" t="s">
        <v>261</v>
      </c>
    </row>
    <row r="136" spans="2:47" s="1" customFormat="1" ht="27">
      <c r="B136" s="33"/>
      <c r="D136" s="167" t="s">
        <v>212</v>
      </c>
      <c r="F136" s="198" t="s">
        <v>262</v>
      </c>
      <c r="I136" s="127"/>
      <c r="L136" s="33"/>
      <c r="M136" s="63"/>
      <c r="N136" s="34"/>
      <c r="O136" s="34"/>
      <c r="P136" s="34"/>
      <c r="Q136" s="34"/>
      <c r="R136" s="34"/>
      <c r="S136" s="34"/>
      <c r="T136" s="64"/>
      <c r="AT136" s="16" t="s">
        <v>212</v>
      </c>
      <c r="AU136" s="16" t="s">
        <v>84</v>
      </c>
    </row>
    <row r="137" spans="2:65" s="1" customFormat="1" ht="22.5" customHeight="1">
      <c r="B137" s="153"/>
      <c r="C137" s="188" t="s">
        <v>263</v>
      </c>
      <c r="D137" s="188" t="s">
        <v>176</v>
      </c>
      <c r="E137" s="189" t="s">
        <v>264</v>
      </c>
      <c r="F137" s="190" t="s">
        <v>265</v>
      </c>
      <c r="G137" s="191" t="s">
        <v>195</v>
      </c>
      <c r="H137" s="192">
        <v>2</v>
      </c>
      <c r="I137" s="193"/>
      <c r="J137" s="194">
        <f aca="true" t="shared" si="10" ref="J137:J143">ROUND(I137*H137,2)</f>
        <v>0</v>
      </c>
      <c r="K137" s="190" t="s">
        <v>20</v>
      </c>
      <c r="L137" s="195"/>
      <c r="M137" s="196" t="s">
        <v>20</v>
      </c>
      <c r="N137" s="197" t="s">
        <v>47</v>
      </c>
      <c r="O137" s="34"/>
      <c r="P137" s="163">
        <f aca="true" t="shared" si="11" ref="P137:P143">O137*H137</f>
        <v>0</v>
      </c>
      <c r="Q137" s="163">
        <v>0.00016</v>
      </c>
      <c r="R137" s="163">
        <f aca="true" t="shared" si="12" ref="R137:R143">Q137*H137</f>
        <v>0.00032</v>
      </c>
      <c r="S137" s="163">
        <v>0</v>
      </c>
      <c r="T137" s="164">
        <f aca="true" t="shared" si="13" ref="T137:T143">S137*H137</f>
        <v>0</v>
      </c>
      <c r="AR137" s="16" t="s">
        <v>159</v>
      </c>
      <c r="AT137" s="16" t="s">
        <v>176</v>
      </c>
      <c r="AU137" s="16" t="s">
        <v>84</v>
      </c>
      <c r="AY137" s="16" t="s">
        <v>120</v>
      </c>
      <c r="BE137" s="165">
        <f aca="true" t="shared" si="14" ref="BE137:BE143">IF(N137="základní",J137,0)</f>
        <v>0</v>
      </c>
      <c r="BF137" s="165">
        <f aca="true" t="shared" si="15" ref="BF137:BF143">IF(N137="snížená",J137,0)</f>
        <v>0</v>
      </c>
      <c r="BG137" s="165">
        <f aca="true" t="shared" si="16" ref="BG137:BG143">IF(N137="zákl. přenesená",J137,0)</f>
        <v>0</v>
      </c>
      <c r="BH137" s="165">
        <f aca="true" t="shared" si="17" ref="BH137:BH143">IF(N137="sníž. přenesená",J137,0)</f>
        <v>0</v>
      </c>
      <c r="BI137" s="165">
        <f aca="true" t="shared" si="18" ref="BI137:BI143">IF(N137="nulová",J137,0)</f>
        <v>0</v>
      </c>
      <c r="BJ137" s="16" t="s">
        <v>126</v>
      </c>
      <c r="BK137" s="165">
        <f aca="true" t="shared" si="19" ref="BK137:BK143">ROUND(I137*H137,2)</f>
        <v>0</v>
      </c>
      <c r="BL137" s="16" t="s">
        <v>126</v>
      </c>
      <c r="BM137" s="16" t="s">
        <v>266</v>
      </c>
    </row>
    <row r="138" spans="2:65" s="1" customFormat="1" ht="22.5" customHeight="1">
      <c r="B138" s="153"/>
      <c r="C138" s="188" t="s">
        <v>267</v>
      </c>
      <c r="D138" s="188" t="s">
        <v>176</v>
      </c>
      <c r="E138" s="189" t="s">
        <v>268</v>
      </c>
      <c r="F138" s="190" t="s">
        <v>269</v>
      </c>
      <c r="G138" s="191" t="s">
        <v>195</v>
      </c>
      <c r="H138" s="192">
        <v>2</v>
      </c>
      <c r="I138" s="193"/>
      <c r="J138" s="194">
        <f t="shared" si="10"/>
        <v>0</v>
      </c>
      <c r="K138" s="190" t="s">
        <v>20</v>
      </c>
      <c r="L138" s="195"/>
      <c r="M138" s="196" t="s">
        <v>20</v>
      </c>
      <c r="N138" s="197" t="s">
        <v>47</v>
      </c>
      <c r="O138" s="34"/>
      <c r="P138" s="163">
        <f t="shared" si="11"/>
        <v>0</v>
      </c>
      <c r="Q138" s="163">
        <v>0.00016</v>
      </c>
      <c r="R138" s="163">
        <f t="shared" si="12"/>
        <v>0.00032</v>
      </c>
      <c r="S138" s="163">
        <v>0</v>
      </c>
      <c r="T138" s="164">
        <f t="shared" si="13"/>
        <v>0</v>
      </c>
      <c r="AR138" s="16" t="s">
        <v>159</v>
      </c>
      <c r="AT138" s="16" t="s">
        <v>176</v>
      </c>
      <c r="AU138" s="16" t="s">
        <v>84</v>
      </c>
      <c r="AY138" s="16" t="s">
        <v>120</v>
      </c>
      <c r="BE138" s="165">
        <f t="shared" si="14"/>
        <v>0</v>
      </c>
      <c r="BF138" s="165">
        <f t="shared" si="15"/>
        <v>0</v>
      </c>
      <c r="BG138" s="165">
        <f t="shared" si="16"/>
        <v>0</v>
      </c>
      <c r="BH138" s="165">
        <f t="shared" si="17"/>
        <v>0</v>
      </c>
      <c r="BI138" s="165">
        <f t="shared" si="18"/>
        <v>0</v>
      </c>
      <c r="BJ138" s="16" t="s">
        <v>126</v>
      </c>
      <c r="BK138" s="165">
        <f t="shared" si="19"/>
        <v>0</v>
      </c>
      <c r="BL138" s="16" t="s">
        <v>126</v>
      </c>
      <c r="BM138" s="16" t="s">
        <v>270</v>
      </c>
    </row>
    <row r="139" spans="2:65" s="1" customFormat="1" ht="22.5" customHeight="1">
      <c r="B139" s="153"/>
      <c r="C139" s="188" t="s">
        <v>271</v>
      </c>
      <c r="D139" s="188" t="s">
        <v>176</v>
      </c>
      <c r="E139" s="189" t="s">
        <v>272</v>
      </c>
      <c r="F139" s="190" t="s">
        <v>273</v>
      </c>
      <c r="G139" s="191" t="s">
        <v>195</v>
      </c>
      <c r="H139" s="192">
        <v>2</v>
      </c>
      <c r="I139" s="193"/>
      <c r="J139" s="194">
        <f t="shared" si="10"/>
        <v>0</v>
      </c>
      <c r="K139" s="190" t="s">
        <v>20</v>
      </c>
      <c r="L139" s="195"/>
      <c r="M139" s="196" t="s">
        <v>20</v>
      </c>
      <c r="N139" s="197" t="s">
        <v>47</v>
      </c>
      <c r="O139" s="34"/>
      <c r="P139" s="163">
        <f t="shared" si="11"/>
        <v>0</v>
      </c>
      <c r="Q139" s="163">
        <v>0.00017</v>
      </c>
      <c r="R139" s="163">
        <f t="shared" si="12"/>
        <v>0.00034</v>
      </c>
      <c r="S139" s="163">
        <v>0</v>
      </c>
      <c r="T139" s="164">
        <f t="shared" si="13"/>
        <v>0</v>
      </c>
      <c r="AR139" s="16" t="s">
        <v>159</v>
      </c>
      <c r="AT139" s="16" t="s">
        <v>176</v>
      </c>
      <c r="AU139" s="16" t="s">
        <v>84</v>
      </c>
      <c r="AY139" s="16" t="s">
        <v>120</v>
      </c>
      <c r="BE139" s="165">
        <f t="shared" si="14"/>
        <v>0</v>
      </c>
      <c r="BF139" s="165">
        <f t="shared" si="15"/>
        <v>0</v>
      </c>
      <c r="BG139" s="165">
        <f t="shared" si="16"/>
        <v>0</v>
      </c>
      <c r="BH139" s="165">
        <f t="shared" si="17"/>
        <v>0</v>
      </c>
      <c r="BI139" s="165">
        <f t="shared" si="18"/>
        <v>0</v>
      </c>
      <c r="BJ139" s="16" t="s">
        <v>126</v>
      </c>
      <c r="BK139" s="165">
        <f t="shared" si="19"/>
        <v>0</v>
      </c>
      <c r="BL139" s="16" t="s">
        <v>126</v>
      </c>
      <c r="BM139" s="16" t="s">
        <v>274</v>
      </c>
    </row>
    <row r="140" spans="2:65" s="1" customFormat="1" ht="22.5" customHeight="1">
      <c r="B140" s="153"/>
      <c r="C140" s="188" t="s">
        <v>275</v>
      </c>
      <c r="D140" s="188" t="s">
        <v>176</v>
      </c>
      <c r="E140" s="189" t="s">
        <v>276</v>
      </c>
      <c r="F140" s="190" t="s">
        <v>277</v>
      </c>
      <c r="G140" s="191" t="s">
        <v>190</v>
      </c>
      <c r="H140" s="192">
        <v>2</v>
      </c>
      <c r="I140" s="193"/>
      <c r="J140" s="194">
        <f t="shared" si="10"/>
        <v>0</v>
      </c>
      <c r="K140" s="190" t="s">
        <v>20</v>
      </c>
      <c r="L140" s="195"/>
      <c r="M140" s="196" t="s">
        <v>20</v>
      </c>
      <c r="N140" s="197" t="s">
        <v>47</v>
      </c>
      <c r="O140" s="34"/>
      <c r="P140" s="163">
        <f t="shared" si="11"/>
        <v>0</v>
      </c>
      <c r="Q140" s="163">
        <v>0.00094</v>
      </c>
      <c r="R140" s="163">
        <f t="shared" si="12"/>
        <v>0.00188</v>
      </c>
      <c r="S140" s="163">
        <v>0</v>
      </c>
      <c r="T140" s="164">
        <f t="shared" si="13"/>
        <v>0</v>
      </c>
      <c r="AR140" s="16" t="s">
        <v>159</v>
      </c>
      <c r="AT140" s="16" t="s">
        <v>176</v>
      </c>
      <c r="AU140" s="16" t="s">
        <v>84</v>
      </c>
      <c r="AY140" s="16" t="s">
        <v>120</v>
      </c>
      <c r="BE140" s="165">
        <f t="shared" si="14"/>
        <v>0</v>
      </c>
      <c r="BF140" s="165">
        <f t="shared" si="15"/>
        <v>0</v>
      </c>
      <c r="BG140" s="165">
        <f t="shared" si="16"/>
        <v>0</v>
      </c>
      <c r="BH140" s="165">
        <f t="shared" si="17"/>
        <v>0</v>
      </c>
      <c r="BI140" s="165">
        <f t="shared" si="18"/>
        <v>0</v>
      </c>
      <c r="BJ140" s="16" t="s">
        <v>126</v>
      </c>
      <c r="BK140" s="165">
        <f t="shared" si="19"/>
        <v>0</v>
      </c>
      <c r="BL140" s="16" t="s">
        <v>126</v>
      </c>
      <c r="BM140" s="16" t="s">
        <v>278</v>
      </c>
    </row>
    <row r="141" spans="2:65" s="1" customFormat="1" ht="22.5" customHeight="1">
      <c r="B141" s="153"/>
      <c r="C141" s="188" t="s">
        <v>279</v>
      </c>
      <c r="D141" s="188" t="s">
        <v>176</v>
      </c>
      <c r="E141" s="189" t="s">
        <v>280</v>
      </c>
      <c r="F141" s="190" t="s">
        <v>281</v>
      </c>
      <c r="G141" s="191" t="s">
        <v>190</v>
      </c>
      <c r="H141" s="192">
        <v>5</v>
      </c>
      <c r="I141" s="193"/>
      <c r="J141" s="194">
        <f t="shared" si="10"/>
        <v>0</v>
      </c>
      <c r="K141" s="190" t="s">
        <v>20</v>
      </c>
      <c r="L141" s="195"/>
      <c r="M141" s="196" t="s">
        <v>20</v>
      </c>
      <c r="N141" s="197" t="s">
        <v>47</v>
      </c>
      <c r="O141" s="34"/>
      <c r="P141" s="163">
        <f t="shared" si="11"/>
        <v>0</v>
      </c>
      <c r="Q141" s="163">
        <v>0.00094</v>
      </c>
      <c r="R141" s="163">
        <f t="shared" si="12"/>
        <v>0.0047</v>
      </c>
      <c r="S141" s="163">
        <v>0</v>
      </c>
      <c r="T141" s="164">
        <f t="shared" si="13"/>
        <v>0</v>
      </c>
      <c r="AR141" s="16" t="s">
        <v>159</v>
      </c>
      <c r="AT141" s="16" t="s">
        <v>176</v>
      </c>
      <c r="AU141" s="16" t="s">
        <v>84</v>
      </c>
      <c r="AY141" s="16" t="s">
        <v>120</v>
      </c>
      <c r="BE141" s="165">
        <f t="shared" si="14"/>
        <v>0</v>
      </c>
      <c r="BF141" s="165">
        <f t="shared" si="15"/>
        <v>0</v>
      </c>
      <c r="BG141" s="165">
        <f t="shared" si="16"/>
        <v>0</v>
      </c>
      <c r="BH141" s="165">
        <f t="shared" si="17"/>
        <v>0</v>
      </c>
      <c r="BI141" s="165">
        <f t="shared" si="18"/>
        <v>0</v>
      </c>
      <c r="BJ141" s="16" t="s">
        <v>126</v>
      </c>
      <c r="BK141" s="165">
        <f t="shared" si="19"/>
        <v>0</v>
      </c>
      <c r="BL141" s="16" t="s">
        <v>126</v>
      </c>
      <c r="BM141" s="16" t="s">
        <v>282</v>
      </c>
    </row>
    <row r="142" spans="2:65" s="1" customFormat="1" ht="22.5" customHeight="1">
      <c r="B142" s="153"/>
      <c r="C142" s="154" t="s">
        <v>283</v>
      </c>
      <c r="D142" s="154" t="s">
        <v>122</v>
      </c>
      <c r="E142" s="155" t="s">
        <v>284</v>
      </c>
      <c r="F142" s="156" t="s">
        <v>285</v>
      </c>
      <c r="G142" s="157" t="s">
        <v>206</v>
      </c>
      <c r="H142" s="158">
        <v>35</v>
      </c>
      <c r="I142" s="159"/>
      <c r="J142" s="160">
        <f t="shared" si="10"/>
        <v>0</v>
      </c>
      <c r="K142" s="156" t="s">
        <v>20</v>
      </c>
      <c r="L142" s="33"/>
      <c r="M142" s="161" t="s">
        <v>20</v>
      </c>
      <c r="N142" s="162" t="s">
        <v>47</v>
      </c>
      <c r="O142" s="34"/>
      <c r="P142" s="163">
        <f t="shared" si="11"/>
        <v>0</v>
      </c>
      <c r="Q142" s="163">
        <v>0</v>
      </c>
      <c r="R142" s="163">
        <f t="shared" si="12"/>
        <v>0</v>
      </c>
      <c r="S142" s="163">
        <v>0</v>
      </c>
      <c r="T142" s="164">
        <f t="shared" si="13"/>
        <v>0</v>
      </c>
      <c r="AR142" s="16" t="s">
        <v>126</v>
      </c>
      <c r="AT142" s="16" t="s">
        <v>122</v>
      </c>
      <c r="AU142" s="16" t="s">
        <v>84</v>
      </c>
      <c r="AY142" s="16" t="s">
        <v>120</v>
      </c>
      <c r="BE142" s="165">
        <f t="shared" si="14"/>
        <v>0</v>
      </c>
      <c r="BF142" s="165">
        <f t="shared" si="15"/>
        <v>0</v>
      </c>
      <c r="BG142" s="165">
        <f t="shared" si="16"/>
        <v>0</v>
      </c>
      <c r="BH142" s="165">
        <f t="shared" si="17"/>
        <v>0</v>
      </c>
      <c r="BI142" s="165">
        <f t="shared" si="18"/>
        <v>0</v>
      </c>
      <c r="BJ142" s="16" t="s">
        <v>126</v>
      </c>
      <c r="BK142" s="165">
        <f t="shared" si="19"/>
        <v>0</v>
      </c>
      <c r="BL142" s="16" t="s">
        <v>126</v>
      </c>
      <c r="BM142" s="16" t="s">
        <v>286</v>
      </c>
    </row>
    <row r="143" spans="2:65" s="1" customFormat="1" ht="22.5" customHeight="1">
      <c r="B143" s="153"/>
      <c r="C143" s="188" t="s">
        <v>287</v>
      </c>
      <c r="D143" s="188" t="s">
        <v>176</v>
      </c>
      <c r="E143" s="189" t="s">
        <v>288</v>
      </c>
      <c r="F143" s="190" t="s">
        <v>289</v>
      </c>
      <c r="G143" s="191" t="s">
        <v>206</v>
      </c>
      <c r="H143" s="192">
        <v>35</v>
      </c>
      <c r="I143" s="193"/>
      <c r="J143" s="194">
        <f t="shared" si="10"/>
        <v>0</v>
      </c>
      <c r="K143" s="190" t="s">
        <v>20</v>
      </c>
      <c r="L143" s="195"/>
      <c r="M143" s="196" t="s">
        <v>20</v>
      </c>
      <c r="N143" s="197" t="s">
        <v>47</v>
      </c>
      <c r="O143" s="34"/>
      <c r="P143" s="163">
        <f t="shared" si="11"/>
        <v>0</v>
      </c>
      <c r="Q143" s="163">
        <v>0.00148</v>
      </c>
      <c r="R143" s="163">
        <f t="shared" si="12"/>
        <v>0.0518</v>
      </c>
      <c r="S143" s="163">
        <v>0</v>
      </c>
      <c r="T143" s="164">
        <f t="shared" si="13"/>
        <v>0</v>
      </c>
      <c r="AR143" s="16" t="s">
        <v>159</v>
      </c>
      <c r="AT143" s="16" t="s">
        <v>176</v>
      </c>
      <c r="AU143" s="16" t="s">
        <v>84</v>
      </c>
      <c r="AY143" s="16" t="s">
        <v>120</v>
      </c>
      <c r="BE143" s="165">
        <f t="shared" si="14"/>
        <v>0</v>
      </c>
      <c r="BF143" s="165">
        <f t="shared" si="15"/>
        <v>0</v>
      </c>
      <c r="BG143" s="165">
        <f t="shared" si="16"/>
        <v>0</v>
      </c>
      <c r="BH143" s="165">
        <f t="shared" si="17"/>
        <v>0</v>
      </c>
      <c r="BI143" s="165">
        <f t="shared" si="18"/>
        <v>0</v>
      </c>
      <c r="BJ143" s="16" t="s">
        <v>126</v>
      </c>
      <c r="BK143" s="165">
        <f t="shared" si="19"/>
        <v>0</v>
      </c>
      <c r="BL143" s="16" t="s">
        <v>126</v>
      </c>
      <c r="BM143" s="16" t="s">
        <v>290</v>
      </c>
    </row>
    <row r="144" spans="2:47" s="1" customFormat="1" ht="27">
      <c r="B144" s="33"/>
      <c r="D144" s="167" t="s">
        <v>212</v>
      </c>
      <c r="F144" s="198" t="s">
        <v>291</v>
      </c>
      <c r="I144" s="127"/>
      <c r="L144" s="33"/>
      <c r="M144" s="63"/>
      <c r="N144" s="34"/>
      <c r="O144" s="34"/>
      <c r="P144" s="34"/>
      <c r="Q144" s="34"/>
      <c r="R144" s="34"/>
      <c r="S144" s="34"/>
      <c r="T144" s="64"/>
      <c r="AT144" s="16" t="s">
        <v>212</v>
      </c>
      <c r="AU144" s="16" t="s">
        <v>84</v>
      </c>
    </row>
    <row r="145" spans="2:65" s="1" customFormat="1" ht="22.5" customHeight="1">
      <c r="B145" s="153"/>
      <c r="C145" s="188" t="s">
        <v>292</v>
      </c>
      <c r="D145" s="188" t="s">
        <v>176</v>
      </c>
      <c r="E145" s="189" t="s">
        <v>293</v>
      </c>
      <c r="F145" s="190" t="s">
        <v>294</v>
      </c>
      <c r="G145" s="191" t="s">
        <v>195</v>
      </c>
      <c r="H145" s="192">
        <v>1</v>
      </c>
      <c r="I145" s="193"/>
      <c r="J145" s="194">
        <f aca="true" t="shared" si="20" ref="J145:J151">ROUND(I145*H145,2)</f>
        <v>0</v>
      </c>
      <c r="K145" s="190" t="s">
        <v>20</v>
      </c>
      <c r="L145" s="195"/>
      <c r="M145" s="196" t="s">
        <v>20</v>
      </c>
      <c r="N145" s="197" t="s">
        <v>47</v>
      </c>
      <c r="O145" s="34"/>
      <c r="P145" s="163">
        <f aca="true" t="shared" si="21" ref="P145:P151">O145*H145</f>
        <v>0</v>
      </c>
      <c r="Q145" s="163">
        <v>0.00016</v>
      </c>
      <c r="R145" s="163">
        <f aca="true" t="shared" si="22" ref="R145:R151">Q145*H145</f>
        <v>0.00016</v>
      </c>
      <c r="S145" s="163">
        <v>0</v>
      </c>
      <c r="T145" s="164">
        <f aca="true" t="shared" si="23" ref="T145:T151">S145*H145</f>
        <v>0</v>
      </c>
      <c r="AR145" s="16" t="s">
        <v>159</v>
      </c>
      <c r="AT145" s="16" t="s">
        <v>176</v>
      </c>
      <c r="AU145" s="16" t="s">
        <v>84</v>
      </c>
      <c r="AY145" s="16" t="s">
        <v>120</v>
      </c>
      <c r="BE145" s="165">
        <f aca="true" t="shared" si="24" ref="BE145:BE151">IF(N145="základní",J145,0)</f>
        <v>0</v>
      </c>
      <c r="BF145" s="165">
        <f aca="true" t="shared" si="25" ref="BF145:BF151">IF(N145="snížená",J145,0)</f>
        <v>0</v>
      </c>
      <c r="BG145" s="165">
        <f aca="true" t="shared" si="26" ref="BG145:BG151">IF(N145="zákl. přenesená",J145,0)</f>
        <v>0</v>
      </c>
      <c r="BH145" s="165">
        <f aca="true" t="shared" si="27" ref="BH145:BH151">IF(N145="sníž. přenesená",J145,0)</f>
        <v>0</v>
      </c>
      <c r="BI145" s="165">
        <f aca="true" t="shared" si="28" ref="BI145:BI151">IF(N145="nulová",J145,0)</f>
        <v>0</v>
      </c>
      <c r="BJ145" s="16" t="s">
        <v>126</v>
      </c>
      <c r="BK145" s="165">
        <f aca="true" t="shared" si="29" ref="BK145:BK151">ROUND(I145*H145,2)</f>
        <v>0</v>
      </c>
      <c r="BL145" s="16" t="s">
        <v>126</v>
      </c>
      <c r="BM145" s="16" t="s">
        <v>295</v>
      </c>
    </row>
    <row r="146" spans="2:65" s="1" customFormat="1" ht="22.5" customHeight="1">
      <c r="B146" s="153"/>
      <c r="C146" s="188" t="s">
        <v>296</v>
      </c>
      <c r="D146" s="188" t="s">
        <v>176</v>
      </c>
      <c r="E146" s="189" t="s">
        <v>297</v>
      </c>
      <c r="F146" s="190" t="s">
        <v>298</v>
      </c>
      <c r="G146" s="191" t="s">
        <v>195</v>
      </c>
      <c r="H146" s="192">
        <v>1</v>
      </c>
      <c r="I146" s="193"/>
      <c r="J146" s="194">
        <f t="shared" si="20"/>
        <v>0</v>
      </c>
      <c r="K146" s="190" t="s">
        <v>20</v>
      </c>
      <c r="L146" s="195"/>
      <c r="M146" s="196" t="s">
        <v>20</v>
      </c>
      <c r="N146" s="197" t="s">
        <v>47</v>
      </c>
      <c r="O146" s="34"/>
      <c r="P146" s="163">
        <f t="shared" si="21"/>
        <v>0</v>
      </c>
      <c r="Q146" s="163">
        <v>0.00016</v>
      </c>
      <c r="R146" s="163">
        <f t="shared" si="22"/>
        <v>0.00016</v>
      </c>
      <c r="S146" s="163">
        <v>0</v>
      </c>
      <c r="T146" s="164">
        <f t="shared" si="23"/>
        <v>0</v>
      </c>
      <c r="AR146" s="16" t="s">
        <v>159</v>
      </c>
      <c r="AT146" s="16" t="s">
        <v>176</v>
      </c>
      <c r="AU146" s="16" t="s">
        <v>84</v>
      </c>
      <c r="AY146" s="16" t="s">
        <v>120</v>
      </c>
      <c r="BE146" s="165">
        <f t="shared" si="24"/>
        <v>0</v>
      </c>
      <c r="BF146" s="165">
        <f t="shared" si="25"/>
        <v>0</v>
      </c>
      <c r="BG146" s="165">
        <f t="shared" si="26"/>
        <v>0</v>
      </c>
      <c r="BH146" s="165">
        <f t="shared" si="27"/>
        <v>0</v>
      </c>
      <c r="BI146" s="165">
        <f t="shared" si="28"/>
        <v>0</v>
      </c>
      <c r="BJ146" s="16" t="s">
        <v>126</v>
      </c>
      <c r="BK146" s="165">
        <f t="shared" si="29"/>
        <v>0</v>
      </c>
      <c r="BL146" s="16" t="s">
        <v>126</v>
      </c>
      <c r="BM146" s="16" t="s">
        <v>299</v>
      </c>
    </row>
    <row r="147" spans="2:65" s="1" customFormat="1" ht="22.5" customHeight="1">
      <c r="B147" s="153"/>
      <c r="C147" s="188" t="s">
        <v>300</v>
      </c>
      <c r="D147" s="188" t="s">
        <v>176</v>
      </c>
      <c r="E147" s="189" t="s">
        <v>301</v>
      </c>
      <c r="F147" s="190" t="s">
        <v>302</v>
      </c>
      <c r="G147" s="191" t="s">
        <v>195</v>
      </c>
      <c r="H147" s="192">
        <v>1</v>
      </c>
      <c r="I147" s="193"/>
      <c r="J147" s="194">
        <f t="shared" si="20"/>
        <v>0</v>
      </c>
      <c r="K147" s="190" t="s">
        <v>20</v>
      </c>
      <c r="L147" s="195"/>
      <c r="M147" s="196" t="s">
        <v>20</v>
      </c>
      <c r="N147" s="197" t="s">
        <v>47</v>
      </c>
      <c r="O147" s="34"/>
      <c r="P147" s="163">
        <f t="shared" si="21"/>
        <v>0</v>
      </c>
      <c r="Q147" s="163">
        <v>0.00017</v>
      </c>
      <c r="R147" s="163">
        <f t="shared" si="22"/>
        <v>0.00017</v>
      </c>
      <c r="S147" s="163">
        <v>0</v>
      </c>
      <c r="T147" s="164">
        <f t="shared" si="23"/>
        <v>0</v>
      </c>
      <c r="AR147" s="16" t="s">
        <v>159</v>
      </c>
      <c r="AT147" s="16" t="s">
        <v>176</v>
      </c>
      <c r="AU147" s="16" t="s">
        <v>84</v>
      </c>
      <c r="AY147" s="16" t="s">
        <v>120</v>
      </c>
      <c r="BE147" s="165">
        <f t="shared" si="24"/>
        <v>0</v>
      </c>
      <c r="BF147" s="165">
        <f t="shared" si="25"/>
        <v>0</v>
      </c>
      <c r="BG147" s="165">
        <f t="shared" si="26"/>
        <v>0</v>
      </c>
      <c r="BH147" s="165">
        <f t="shared" si="27"/>
        <v>0</v>
      </c>
      <c r="BI147" s="165">
        <f t="shared" si="28"/>
        <v>0</v>
      </c>
      <c r="BJ147" s="16" t="s">
        <v>126</v>
      </c>
      <c r="BK147" s="165">
        <f t="shared" si="29"/>
        <v>0</v>
      </c>
      <c r="BL147" s="16" t="s">
        <v>126</v>
      </c>
      <c r="BM147" s="16" t="s">
        <v>303</v>
      </c>
    </row>
    <row r="148" spans="2:65" s="1" customFormat="1" ht="22.5" customHeight="1">
      <c r="B148" s="153"/>
      <c r="C148" s="188" t="s">
        <v>304</v>
      </c>
      <c r="D148" s="188" t="s">
        <v>176</v>
      </c>
      <c r="E148" s="189" t="s">
        <v>305</v>
      </c>
      <c r="F148" s="190" t="s">
        <v>306</v>
      </c>
      <c r="G148" s="191" t="s">
        <v>190</v>
      </c>
      <c r="H148" s="192">
        <v>1</v>
      </c>
      <c r="I148" s="193"/>
      <c r="J148" s="194">
        <f t="shared" si="20"/>
        <v>0</v>
      </c>
      <c r="K148" s="190" t="s">
        <v>20</v>
      </c>
      <c r="L148" s="195"/>
      <c r="M148" s="196" t="s">
        <v>20</v>
      </c>
      <c r="N148" s="197" t="s">
        <v>47</v>
      </c>
      <c r="O148" s="34"/>
      <c r="P148" s="163">
        <f t="shared" si="21"/>
        <v>0</v>
      </c>
      <c r="Q148" s="163">
        <v>0.00148</v>
      </c>
      <c r="R148" s="163">
        <f t="shared" si="22"/>
        <v>0.00148</v>
      </c>
      <c r="S148" s="163">
        <v>0</v>
      </c>
      <c r="T148" s="164">
        <f t="shared" si="23"/>
        <v>0</v>
      </c>
      <c r="AR148" s="16" t="s">
        <v>159</v>
      </c>
      <c r="AT148" s="16" t="s">
        <v>176</v>
      </c>
      <c r="AU148" s="16" t="s">
        <v>84</v>
      </c>
      <c r="AY148" s="16" t="s">
        <v>120</v>
      </c>
      <c r="BE148" s="165">
        <f t="shared" si="24"/>
        <v>0</v>
      </c>
      <c r="BF148" s="165">
        <f t="shared" si="25"/>
        <v>0</v>
      </c>
      <c r="BG148" s="165">
        <f t="shared" si="26"/>
        <v>0</v>
      </c>
      <c r="BH148" s="165">
        <f t="shared" si="27"/>
        <v>0</v>
      </c>
      <c r="BI148" s="165">
        <f t="shared" si="28"/>
        <v>0</v>
      </c>
      <c r="BJ148" s="16" t="s">
        <v>126</v>
      </c>
      <c r="BK148" s="165">
        <f t="shared" si="29"/>
        <v>0</v>
      </c>
      <c r="BL148" s="16" t="s">
        <v>126</v>
      </c>
      <c r="BM148" s="16" t="s">
        <v>307</v>
      </c>
    </row>
    <row r="149" spans="2:65" s="1" customFormat="1" ht="22.5" customHeight="1">
      <c r="B149" s="153"/>
      <c r="C149" s="188" t="s">
        <v>308</v>
      </c>
      <c r="D149" s="188" t="s">
        <v>176</v>
      </c>
      <c r="E149" s="189" t="s">
        <v>309</v>
      </c>
      <c r="F149" s="190" t="s">
        <v>310</v>
      </c>
      <c r="G149" s="191" t="s">
        <v>190</v>
      </c>
      <c r="H149" s="192">
        <v>2</v>
      </c>
      <c r="I149" s="193"/>
      <c r="J149" s="194">
        <f t="shared" si="20"/>
        <v>0</v>
      </c>
      <c r="K149" s="190" t="s">
        <v>20</v>
      </c>
      <c r="L149" s="195"/>
      <c r="M149" s="196" t="s">
        <v>20</v>
      </c>
      <c r="N149" s="197" t="s">
        <v>47</v>
      </c>
      <c r="O149" s="34"/>
      <c r="P149" s="163">
        <f t="shared" si="21"/>
        <v>0</v>
      </c>
      <c r="Q149" s="163">
        <v>0.00148</v>
      </c>
      <c r="R149" s="163">
        <f t="shared" si="22"/>
        <v>0.00296</v>
      </c>
      <c r="S149" s="163">
        <v>0</v>
      </c>
      <c r="T149" s="164">
        <f t="shared" si="23"/>
        <v>0</v>
      </c>
      <c r="AR149" s="16" t="s">
        <v>159</v>
      </c>
      <c r="AT149" s="16" t="s">
        <v>176</v>
      </c>
      <c r="AU149" s="16" t="s">
        <v>84</v>
      </c>
      <c r="AY149" s="16" t="s">
        <v>120</v>
      </c>
      <c r="BE149" s="165">
        <f t="shared" si="24"/>
        <v>0</v>
      </c>
      <c r="BF149" s="165">
        <f t="shared" si="25"/>
        <v>0</v>
      </c>
      <c r="BG149" s="165">
        <f t="shared" si="26"/>
        <v>0</v>
      </c>
      <c r="BH149" s="165">
        <f t="shared" si="27"/>
        <v>0</v>
      </c>
      <c r="BI149" s="165">
        <f t="shared" si="28"/>
        <v>0</v>
      </c>
      <c r="BJ149" s="16" t="s">
        <v>126</v>
      </c>
      <c r="BK149" s="165">
        <f t="shared" si="29"/>
        <v>0</v>
      </c>
      <c r="BL149" s="16" t="s">
        <v>126</v>
      </c>
      <c r="BM149" s="16" t="s">
        <v>311</v>
      </c>
    </row>
    <row r="150" spans="2:65" s="1" customFormat="1" ht="22.5" customHeight="1">
      <c r="B150" s="153"/>
      <c r="C150" s="154" t="s">
        <v>312</v>
      </c>
      <c r="D150" s="154" t="s">
        <v>122</v>
      </c>
      <c r="E150" s="155" t="s">
        <v>313</v>
      </c>
      <c r="F150" s="156" t="s">
        <v>314</v>
      </c>
      <c r="G150" s="157" t="s">
        <v>206</v>
      </c>
      <c r="H150" s="158">
        <v>108</v>
      </c>
      <c r="I150" s="159"/>
      <c r="J150" s="160">
        <f t="shared" si="20"/>
        <v>0</v>
      </c>
      <c r="K150" s="156" t="s">
        <v>20</v>
      </c>
      <c r="L150" s="33"/>
      <c r="M150" s="161" t="s">
        <v>20</v>
      </c>
      <c r="N150" s="162" t="s">
        <v>47</v>
      </c>
      <c r="O150" s="34"/>
      <c r="P150" s="163">
        <f t="shared" si="21"/>
        <v>0</v>
      </c>
      <c r="Q150" s="163">
        <v>0</v>
      </c>
      <c r="R150" s="163">
        <f t="shared" si="22"/>
        <v>0</v>
      </c>
      <c r="S150" s="163">
        <v>0</v>
      </c>
      <c r="T150" s="164">
        <f t="shared" si="23"/>
        <v>0</v>
      </c>
      <c r="AR150" s="16" t="s">
        <v>126</v>
      </c>
      <c r="AT150" s="16" t="s">
        <v>122</v>
      </c>
      <c r="AU150" s="16" t="s">
        <v>84</v>
      </c>
      <c r="AY150" s="16" t="s">
        <v>120</v>
      </c>
      <c r="BE150" s="165">
        <f t="shared" si="24"/>
        <v>0</v>
      </c>
      <c r="BF150" s="165">
        <f t="shared" si="25"/>
        <v>0</v>
      </c>
      <c r="BG150" s="165">
        <f t="shared" si="26"/>
        <v>0</v>
      </c>
      <c r="BH150" s="165">
        <f t="shared" si="27"/>
        <v>0</v>
      </c>
      <c r="BI150" s="165">
        <f t="shared" si="28"/>
        <v>0</v>
      </c>
      <c r="BJ150" s="16" t="s">
        <v>126</v>
      </c>
      <c r="BK150" s="165">
        <f t="shared" si="29"/>
        <v>0</v>
      </c>
      <c r="BL150" s="16" t="s">
        <v>126</v>
      </c>
      <c r="BM150" s="16" t="s">
        <v>315</v>
      </c>
    </row>
    <row r="151" spans="2:65" s="1" customFormat="1" ht="22.5" customHeight="1">
      <c r="B151" s="153"/>
      <c r="C151" s="188" t="s">
        <v>316</v>
      </c>
      <c r="D151" s="188" t="s">
        <v>176</v>
      </c>
      <c r="E151" s="189" t="s">
        <v>317</v>
      </c>
      <c r="F151" s="190" t="s">
        <v>318</v>
      </c>
      <c r="G151" s="191" t="s">
        <v>206</v>
      </c>
      <c r="H151" s="192">
        <v>72</v>
      </c>
      <c r="I151" s="193"/>
      <c r="J151" s="194">
        <f t="shared" si="20"/>
        <v>0</v>
      </c>
      <c r="K151" s="190" t="s">
        <v>20</v>
      </c>
      <c r="L151" s="195"/>
      <c r="M151" s="196" t="s">
        <v>20</v>
      </c>
      <c r="N151" s="197" t="s">
        <v>47</v>
      </c>
      <c r="O151" s="34"/>
      <c r="P151" s="163">
        <f t="shared" si="21"/>
        <v>0</v>
      </c>
      <c r="Q151" s="163">
        <v>0.00822</v>
      </c>
      <c r="R151" s="163">
        <f t="shared" si="22"/>
        <v>0.59184</v>
      </c>
      <c r="S151" s="163">
        <v>0</v>
      </c>
      <c r="T151" s="164">
        <f t="shared" si="23"/>
        <v>0</v>
      </c>
      <c r="AR151" s="16" t="s">
        <v>159</v>
      </c>
      <c r="AT151" s="16" t="s">
        <v>176</v>
      </c>
      <c r="AU151" s="16" t="s">
        <v>84</v>
      </c>
      <c r="AY151" s="16" t="s">
        <v>120</v>
      </c>
      <c r="BE151" s="165">
        <f t="shared" si="24"/>
        <v>0</v>
      </c>
      <c r="BF151" s="165">
        <f t="shared" si="25"/>
        <v>0</v>
      </c>
      <c r="BG151" s="165">
        <f t="shared" si="26"/>
        <v>0</v>
      </c>
      <c r="BH151" s="165">
        <f t="shared" si="27"/>
        <v>0</v>
      </c>
      <c r="BI151" s="165">
        <f t="shared" si="28"/>
        <v>0</v>
      </c>
      <c r="BJ151" s="16" t="s">
        <v>126</v>
      </c>
      <c r="BK151" s="165">
        <f t="shared" si="29"/>
        <v>0</v>
      </c>
      <c r="BL151" s="16" t="s">
        <v>126</v>
      </c>
      <c r="BM151" s="16" t="s">
        <v>319</v>
      </c>
    </row>
    <row r="152" spans="2:47" s="1" customFormat="1" ht="27">
      <c r="B152" s="33"/>
      <c r="D152" s="176" t="s">
        <v>212</v>
      </c>
      <c r="F152" s="199" t="s">
        <v>320</v>
      </c>
      <c r="I152" s="127"/>
      <c r="L152" s="33"/>
      <c r="M152" s="63"/>
      <c r="N152" s="34"/>
      <c r="O152" s="34"/>
      <c r="P152" s="34"/>
      <c r="Q152" s="34"/>
      <c r="R152" s="34"/>
      <c r="S152" s="34"/>
      <c r="T152" s="64"/>
      <c r="AT152" s="16" t="s">
        <v>212</v>
      </c>
      <c r="AU152" s="16" t="s">
        <v>84</v>
      </c>
    </row>
    <row r="153" spans="2:51" s="11" customFormat="1" ht="13.5">
      <c r="B153" s="166"/>
      <c r="D153" s="167" t="s">
        <v>128</v>
      </c>
      <c r="E153" s="168" t="s">
        <v>20</v>
      </c>
      <c r="F153" s="169" t="s">
        <v>321</v>
      </c>
      <c r="H153" s="170">
        <v>72</v>
      </c>
      <c r="I153" s="171"/>
      <c r="L153" s="166"/>
      <c r="M153" s="172"/>
      <c r="N153" s="173"/>
      <c r="O153" s="173"/>
      <c r="P153" s="173"/>
      <c r="Q153" s="173"/>
      <c r="R153" s="173"/>
      <c r="S153" s="173"/>
      <c r="T153" s="174"/>
      <c r="AT153" s="175" t="s">
        <v>128</v>
      </c>
      <c r="AU153" s="175" t="s">
        <v>84</v>
      </c>
      <c r="AV153" s="11" t="s">
        <v>84</v>
      </c>
      <c r="AW153" s="11" t="s">
        <v>38</v>
      </c>
      <c r="AX153" s="11" t="s">
        <v>22</v>
      </c>
      <c r="AY153" s="175" t="s">
        <v>120</v>
      </c>
    </row>
    <row r="154" spans="2:65" s="1" customFormat="1" ht="22.5" customHeight="1">
      <c r="B154" s="153"/>
      <c r="C154" s="188" t="s">
        <v>322</v>
      </c>
      <c r="D154" s="188" t="s">
        <v>176</v>
      </c>
      <c r="E154" s="189" t="s">
        <v>323</v>
      </c>
      <c r="F154" s="190" t="s">
        <v>324</v>
      </c>
      <c r="G154" s="191" t="s">
        <v>206</v>
      </c>
      <c r="H154" s="192">
        <v>36</v>
      </c>
      <c r="I154" s="193"/>
      <c r="J154" s="194">
        <f>ROUND(I154*H154,2)</f>
        <v>0</v>
      </c>
      <c r="K154" s="190" t="s">
        <v>20</v>
      </c>
      <c r="L154" s="195"/>
      <c r="M154" s="196" t="s">
        <v>20</v>
      </c>
      <c r="N154" s="197" t="s">
        <v>47</v>
      </c>
      <c r="O154" s="34"/>
      <c r="P154" s="163">
        <f>O154*H154</f>
        <v>0</v>
      </c>
      <c r="Q154" s="163">
        <v>0.00822</v>
      </c>
      <c r="R154" s="163">
        <f>Q154*H154</f>
        <v>0.29592</v>
      </c>
      <c r="S154" s="163">
        <v>0</v>
      </c>
      <c r="T154" s="164">
        <f>S154*H154</f>
        <v>0</v>
      </c>
      <c r="AR154" s="16" t="s">
        <v>159</v>
      </c>
      <c r="AT154" s="16" t="s">
        <v>176</v>
      </c>
      <c r="AU154" s="16" t="s">
        <v>84</v>
      </c>
      <c r="AY154" s="16" t="s">
        <v>120</v>
      </c>
      <c r="BE154" s="165">
        <f>IF(N154="základní",J154,0)</f>
        <v>0</v>
      </c>
      <c r="BF154" s="165">
        <f>IF(N154="snížená",J154,0)</f>
        <v>0</v>
      </c>
      <c r="BG154" s="165">
        <f>IF(N154="zákl. přenesená",J154,0)</f>
        <v>0</v>
      </c>
      <c r="BH154" s="165">
        <f>IF(N154="sníž. přenesená",J154,0)</f>
        <v>0</v>
      </c>
      <c r="BI154" s="165">
        <f>IF(N154="nulová",J154,0)</f>
        <v>0</v>
      </c>
      <c r="BJ154" s="16" t="s">
        <v>126</v>
      </c>
      <c r="BK154" s="165">
        <f>ROUND(I154*H154,2)</f>
        <v>0</v>
      </c>
      <c r="BL154" s="16" t="s">
        <v>126</v>
      </c>
      <c r="BM154" s="16" t="s">
        <v>325</v>
      </c>
    </row>
    <row r="155" spans="2:47" s="1" customFormat="1" ht="27">
      <c r="B155" s="33"/>
      <c r="D155" s="176" t="s">
        <v>212</v>
      </c>
      <c r="F155" s="199" t="s">
        <v>320</v>
      </c>
      <c r="I155" s="127"/>
      <c r="L155" s="33"/>
      <c r="M155" s="63"/>
      <c r="N155" s="34"/>
      <c r="O155" s="34"/>
      <c r="P155" s="34"/>
      <c r="Q155" s="34"/>
      <c r="R155" s="34"/>
      <c r="S155" s="34"/>
      <c r="T155" s="64"/>
      <c r="AT155" s="16" t="s">
        <v>212</v>
      </c>
      <c r="AU155" s="16" t="s">
        <v>84</v>
      </c>
    </row>
    <row r="156" spans="2:51" s="11" customFormat="1" ht="13.5">
      <c r="B156" s="166"/>
      <c r="D156" s="167" t="s">
        <v>128</v>
      </c>
      <c r="E156" s="168" t="s">
        <v>20</v>
      </c>
      <c r="F156" s="169" t="s">
        <v>326</v>
      </c>
      <c r="H156" s="170">
        <v>36</v>
      </c>
      <c r="I156" s="171"/>
      <c r="L156" s="166"/>
      <c r="M156" s="172"/>
      <c r="N156" s="173"/>
      <c r="O156" s="173"/>
      <c r="P156" s="173"/>
      <c r="Q156" s="173"/>
      <c r="R156" s="173"/>
      <c r="S156" s="173"/>
      <c r="T156" s="174"/>
      <c r="AT156" s="175" t="s">
        <v>128</v>
      </c>
      <c r="AU156" s="175" t="s">
        <v>84</v>
      </c>
      <c r="AV156" s="11" t="s">
        <v>84</v>
      </c>
      <c r="AW156" s="11" t="s">
        <v>38</v>
      </c>
      <c r="AX156" s="11" t="s">
        <v>22</v>
      </c>
      <c r="AY156" s="175" t="s">
        <v>120</v>
      </c>
    </row>
    <row r="157" spans="2:65" s="1" customFormat="1" ht="22.5" customHeight="1">
      <c r="B157" s="153"/>
      <c r="C157" s="188" t="s">
        <v>327</v>
      </c>
      <c r="D157" s="188" t="s">
        <v>176</v>
      </c>
      <c r="E157" s="189" t="s">
        <v>328</v>
      </c>
      <c r="F157" s="190" t="s">
        <v>329</v>
      </c>
      <c r="G157" s="191" t="s">
        <v>190</v>
      </c>
      <c r="H157" s="192">
        <v>4</v>
      </c>
      <c r="I157" s="193"/>
      <c r="J157" s="194">
        <f>ROUND(I157*H157,2)</f>
        <v>0</v>
      </c>
      <c r="K157" s="190" t="s">
        <v>20</v>
      </c>
      <c r="L157" s="195"/>
      <c r="M157" s="196" t="s">
        <v>20</v>
      </c>
      <c r="N157" s="197" t="s">
        <v>47</v>
      </c>
      <c r="O157" s="34"/>
      <c r="P157" s="163">
        <f>O157*H157</f>
        <v>0</v>
      </c>
      <c r="Q157" s="163">
        <v>0.00822</v>
      </c>
      <c r="R157" s="163">
        <f>Q157*H157</f>
        <v>0.03288</v>
      </c>
      <c r="S157" s="163">
        <v>0</v>
      </c>
      <c r="T157" s="164">
        <f>S157*H157</f>
        <v>0</v>
      </c>
      <c r="AR157" s="16" t="s">
        <v>159</v>
      </c>
      <c r="AT157" s="16" t="s">
        <v>176</v>
      </c>
      <c r="AU157" s="16" t="s">
        <v>84</v>
      </c>
      <c r="AY157" s="16" t="s">
        <v>120</v>
      </c>
      <c r="BE157" s="165">
        <f>IF(N157="základní",J157,0)</f>
        <v>0</v>
      </c>
      <c r="BF157" s="165">
        <f>IF(N157="snížená",J157,0)</f>
        <v>0</v>
      </c>
      <c r="BG157" s="165">
        <f>IF(N157="zákl. přenesená",J157,0)</f>
        <v>0</v>
      </c>
      <c r="BH157" s="165">
        <f>IF(N157="sníž. přenesená",J157,0)</f>
        <v>0</v>
      </c>
      <c r="BI157" s="165">
        <f>IF(N157="nulová",J157,0)</f>
        <v>0</v>
      </c>
      <c r="BJ157" s="16" t="s">
        <v>126</v>
      </c>
      <c r="BK157" s="165">
        <f>ROUND(I157*H157,2)</f>
        <v>0</v>
      </c>
      <c r="BL157" s="16" t="s">
        <v>126</v>
      </c>
      <c r="BM157" s="16" t="s">
        <v>330</v>
      </c>
    </row>
    <row r="158" spans="2:65" s="1" customFormat="1" ht="22.5" customHeight="1">
      <c r="B158" s="153"/>
      <c r="C158" s="188" t="s">
        <v>331</v>
      </c>
      <c r="D158" s="188" t="s">
        <v>176</v>
      </c>
      <c r="E158" s="189" t="s">
        <v>332</v>
      </c>
      <c r="F158" s="190" t="s">
        <v>333</v>
      </c>
      <c r="G158" s="191" t="s">
        <v>195</v>
      </c>
      <c r="H158" s="192">
        <v>16</v>
      </c>
      <c r="I158" s="193"/>
      <c r="J158" s="194">
        <f>ROUND(I158*H158,2)</f>
        <v>0</v>
      </c>
      <c r="K158" s="190" t="s">
        <v>20</v>
      </c>
      <c r="L158" s="195"/>
      <c r="M158" s="196" t="s">
        <v>20</v>
      </c>
      <c r="N158" s="197" t="s">
        <v>47</v>
      </c>
      <c r="O158" s="34"/>
      <c r="P158" s="163">
        <f>O158*H158</f>
        <v>0</v>
      </c>
      <c r="Q158" s="163">
        <v>0.0036</v>
      </c>
      <c r="R158" s="163">
        <f>Q158*H158</f>
        <v>0.0576</v>
      </c>
      <c r="S158" s="163">
        <v>0</v>
      </c>
      <c r="T158" s="164">
        <f>S158*H158</f>
        <v>0</v>
      </c>
      <c r="AR158" s="16" t="s">
        <v>159</v>
      </c>
      <c r="AT158" s="16" t="s">
        <v>176</v>
      </c>
      <c r="AU158" s="16" t="s">
        <v>84</v>
      </c>
      <c r="AY158" s="16" t="s">
        <v>120</v>
      </c>
      <c r="BE158" s="165">
        <f>IF(N158="základní",J158,0)</f>
        <v>0</v>
      </c>
      <c r="BF158" s="165">
        <f>IF(N158="snížená",J158,0)</f>
        <v>0</v>
      </c>
      <c r="BG158" s="165">
        <f>IF(N158="zákl. přenesená",J158,0)</f>
        <v>0</v>
      </c>
      <c r="BH158" s="165">
        <f>IF(N158="sníž. přenesená",J158,0)</f>
        <v>0</v>
      </c>
      <c r="BI158" s="165">
        <f>IF(N158="nulová",J158,0)</f>
        <v>0</v>
      </c>
      <c r="BJ158" s="16" t="s">
        <v>126</v>
      </c>
      <c r="BK158" s="165">
        <f>ROUND(I158*H158,2)</f>
        <v>0</v>
      </c>
      <c r="BL158" s="16" t="s">
        <v>126</v>
      </c>
      <c r="BM158" s="16" t="s">
        <v>334</v>
      </c>
    </row>
    <row r="159" spans="2:65" s="1" customFormat="1" ht="22.5" customHeight="1">
      <c r="B159" s="153"/>
      <c r="C159" s="154" t="s">
        <v>335</v>
      </c>
      <c r="D159" s="154" t="s">
        <v>122</v>
      </c>
      <c r="E159" s="155" t="s">
        <v>336</v>
      </c>
      <c r="F159" s="156" t="s">
        <v>337</v>
      </c>
      <c r="G159" s="157" t="s">
        <v>206</v>
      </c>
      <c r="H159" s="158">
        <v>119</v>
      </c>
      <c r="I159" s="159"/>
      <c r="J159" s="160">
        <f>ROUND(I159*H159,2)</f>
        <v>0</v>
      </c>
      <c r="K159" s="156" t="s">
        <v>20</v>
      </c>
      <c r="L159" s="33"/>
      <c r="M159" s="161" t="s">
        <v>20</v>
      </c>
      <c r="N159" s="162" t="s">
        <v>47</v>
      </c>
      <c r="O159" s="34"/>
      <c r="P159" s="163">
        <f>O159*H159</f>
        <v>0</v>
      </c>
      <c r="Q159" s="163">
        <v>0</v>
      </c>
      <c r="R159" s="163">
        <f>Q159*H159</f>
        <v>0</v>
      </c>
      <c r="S159" s="163">
        <v>0</v>
      </c>
      <c r="T159" s="164">
        <f>S159*H159</f>
        <v>0</v>
      </c>
      <c r="AR159" s="16" t="s">
        <v>126</v>
      </c>
      <c r="AT159" s="16" t="s">
        <v>122</v>
      </c>
      <c r="AU159" s="16" t="s">
        <v>84</v>
      </c>
      <c r="AY159" s="16" t="s">
        <v>120</v>
      </c>
      <c r="BE159" s="165">
        <f>IF(N159="základní",J159,0)</f>
        <v>0</v>
      </c>
      <c r="BF159" s="165">
        <f>IF(N159="snížená",J159,0)</f>
        <v>0</v>
      </c>
      <c r="BG159" s="165">
        <f>IF(N159="zákl. přenesená",J159,0)</f>
        <v>0</v>
      </c>
      <c r="BH159" s="165">
        <f>IF(N159="sníž. přenesená",J159,0)</f>
        <v>0</v>
      </c>
      <c r="BI159" s="165">
        <f>IF(N159="nulová",J159,0)</f>
        <v>0</v>
      </c>
      <c r="BJ159" s="16" t="s">
        <v>126</v>
      </c>
      <c r="BK159" s="165">
        <f>ROUND(I159*H159,2)</f>
        <v>0</v>
      </c>
      <c r="BL159" s="16" t="s">
        <v>126</v>
      </c>
      <c r="BM159" s="16" t="s">
        <v>338</v>
      </c>
    </row>
    <row r="160" spans="2:65" s="1" customFormat="1" ht="22.5" customHeight="1">
      <c r="B160" s="153"/>
      <c r="C160" s="188" t="s">
        <v>339</v>
      </c>
      <c r="D160" s="188" t="s">
        <v>176</v>
      </c>
      <c r="E160" s="189" t="s">
        <v>340</v>
      </c>
      <c r="F160" s="190" t="s">
        <v>341</v>
      </c>
      <c r="G160" s="191" t="s">
        <v>206</v>
      </c>
      <c r="H160" s="192">
        <v>120</v>
      </c>
      <c r="I160" s="193"/>
      <c r="J160" s="194">
        <f>ROUND(I160*H160,2)</f>
        <v>0</v>
      </c>
      <c r="K160" s="190" t="s">
        <v>20</v>
      </c>
      <c r="L160" s="195"/>
      <c r="M160" s="196" t="s">
        <v>20</v>
      </c>
      <c r="N160" s="197" t="s">
        <v>47</v>
      </c>
      <c r="O160" s="34"/>
      <c r="P160" s="163">
        <f>O160*H160</f>
        <v>0</v>
      </c>
      <c r="Q160" s="163">
        <v>0.01049</v>
      </c>
      <c r="R160" s="163">
        <f>Q160*H160</f>
        <v>1.2588</v>
      </c>
      <c r="S160" s="163">
        <v>0</v>
      </c>
      <c r="T160" s="164">
        <f>S160*H160</f>
        <v>0</v>
      </c>
      <c r="AR160" s="16" t="s">
        <v>159</v>
      </c>
      <c r="AT160" s="16" t="s">
        <v>176</v>
      </c>
      <c r="AU160" s="16" t="s">
        <v>84</v>
      </c>
      <c r="AY160" s="16" t="s">
        <v>120</v>
      </c>
      <c r="BE160" s="165">
        <f>IF(N160="základní",J160,0)</f>
        <v>0</v>
      </c>
      <c r="BF160" s="165">
        <f>IF(N160="snížená",J160,0)</f>
        <v>0</v>
      </c>
      <c r="BG160" s="165">
        <f>IF(N160="zákl. přenesená",J160,0)</f>
        <v>0</v>
      </c>
      <c r="BH160" s="165">
        <f>IF(N160="sníž. přenesená",J160,0)</f>
        <v>0</v>
      </c>
      <c r="BI160" s="165">
        <f>IF(N160="nulová",J160,0)</f>
        <v>0</v>
      </c>
      <c r="BJ160" s="16" t="s">
        <v>126</v>
      </c>
      <c r="BK160" s="165">
        <f>ROUND(I160*H160,2)</f>
        <v>0</v>
      </c>
      <c r="BL160" s="16" t="s">
        <v>126</v>
      </c>
      <c r="BM160" s="16" t="s">
        <v>342</v>
      </c>
    </row>
    <row r="161" spans="2:47" s="1" customFormat="1" ht="27">
      <c r="B161" s="33"/>
      <c r="D161" s="167" t="s">
        <v>212</v>
      </c>
      <c r="F161" s="198" t="s">
        <v>343</v>
      </c>
      <c r="I161" s="127"/>
      <c r="L161" s="33"/>
      <c r="M161" s="63"/>
      <c r="N161" s="34"/>
      <c r="O161" s="34"/>
      <c r="P161" s="34"/>
      <c r="Q161" s="34"/>
      <c r="R161" s="34"/>
      <c r="S161" s="34"/>
      <c r="T161" s="64"/>
      <c r="AT161" s="16" t="s">
        <v>212</v>
      </c>
      <c r="AU161" s="16" t="s">
        <v>84</v>
      </c>
    </row>
    <row r="162" spans="2:65" s="1" customFormat="1" ht="22.5" customHeight="1">
      <c r="B162" s="153"/>
      <c r="C162" s="188" t="s">
        <v>344</v>
      </c>
      <c r="D162" s="188" t="s">
        <v>176</v>
      </c>
      <c r="E162" s="189" t="s">
        <v>345</v>
      </c>
      <c r="F162" s="190" t="s">
        <v>346</v>
      </c>
      <c r="G162" s="191" t="s">
        <v>206</v>
      </c>
      <c r="H162" s="192">
        <v>12</v>
      </c>
      <c r="I162" s="193"/>
      <c r="J162" s="194">
        <f>ROUND(I162*H162,2)</f>
        <v>0</v>
      </c>
      <c r="K162" s="190" t="s">
        <v>20</v>
      </c>
      <c r="L162" s="195"/>
      <c r="M162" s="196" t="s">
        <v>20</v>
      </c>
      <c r="N162" s="197" t="s">
        <v>47</v>
      </c>
      <c r="O162" s="34"/>
      <c r="P162" s="163">
        <f>O162*H162</f>
        <v>0</v>
      </c>
      <c r="Q162" s="163">
        <v>0.01049</v>
      </c>
      <c r="R162" s="163">
        <f>Q162*H162</f>
        <v>0.12588</v>
      </c>
      <c r="S162" s="163">
        <v>0</v>
      </c>
      <c r="T162" s="164">
        <f>S162*H162</f>
        <v>0</v>
      </c>
      <c r="AR162" s="16" t="s">
        <v>159</v>
      </c>
      <c r="AT162" s="16" t="s">
        <v>176</v>
      </c>
      <c r="AU162" s="16" t="s">
        <v>84</v>
      </c>
      <c r="AY162" s="16" t="s">
        <v>120</v>
      </c>
      <c r="BE162" s="165">
        <f>IF(N162="základní",J162,0)</f>
        <v>0</v>
      </c>
      <c r="BF162" s="165">
        <f>IF(N162="snížená",J162,0)</f>
        <v>0</v>
      </c>
      <c r="BG162" s="165">
        <f>IF(N162="zákl. přenesená",J162,0)</f>
        <v>0</v>
      </c>
      <c r="BH162" s="165">
        <f>IF(N162="sníž. přenesená",J162,0)</f>
        <v>0</v>
      </c>
      <c r="BI162" s="165">
        <f>IF(N162="nulová",J162,0)</f>
        <v>0</v>
      </c>
      <c r="BJ162" s="16" t="s">
        <v>126</v>
      </c>
      <c r="BK162" s="165">
        <f>ROUND(I162*H162,2)</f>
        <v>0</v>
      </c>
      <c r="BL162" s="16" t="s">
        <v>126</v>
      </c>
      <c r="BM162" s="16" t="s">
        <v>347</v>
      </c>
    </row>
    <row r="163" spans="2:47" s="1" customFormat="1" ht="27">
      <c r="B163" s="33"/>
      <c r="D163" s="167" t="s">
        <v>212</v>
      </c>
      <c r="F163" s="198" t="s">
        <v>343</v>
      </c>
      <c r="I163" s="127"/>
      <c r="L163" s="33"/>
      <c r="M163" s="63"/>
      <c r="N163" s="34"/>
      <c r="O163" s="34"/>
      <c r="P163" s="34"/>
      <c r="Q163" s="34"/>
      <c r="R163" s="34"/>
      <c r="S163" s="34"/>
      <c r="T163" s="64"/>
      <c r="AT163" s="16" t="s">
        <v>212</v>
      </c>
      <c r="AU163" s="16" t="s">
        <v>84</v>
      </c>
    </row>
    <row r="164" spans="2:65" s="1" customFormat="1" ht="22.5" customHeight="1">
      <c r="B164" s="153"/>
      <c r="C164" s="188" t="s">
        <v>348</v>
      </c>
      <c r="D164" s="188" t="s">
        <v>176</v>
      </c>
      <c r="E164" s="189" t="s">
        <v>349</v>
      </c>
      <c r="F164" s="190" t="s">
        <v>350</v>
      </c>
      <c r="G164" s="191" t="s">
        <v>190</v>
      </c>
      <c r="H164" s="192">
        <v>6</v>
      </c>
      <c r="I164" s="193"/>
      <c r="J164" s="194">
        <f aca="true" t="shared" si="30" ref="J164:J172">ROUND(I164*H164,2)</f>
        <v>0</v>
      </c>
      <c r="K164" s="190" t="s">
        <v>20</v>
      </c>
      <c r="L164" s="195"/>
      <c r="M164" s="196" t="s">
        <v>20</v>
      </c>
      <c r="N164" s="197" t="s">
        <v>47</v>
      </c>
      <c r="O164" s="34"/>
      <c r="P164" s="163">
        <f aca="true" t="shared" si="31" ref="P164:P172">O164*H164</f>
        <v>0</v>
      </c>
      <c r="Q164" s="163">
        <v>0.01049</v>
      </c>
      <c r="R164" s="163">
        <f aca="true" t="shared" si="32" ref="R164:R172">Q164*H164</f>
        <v>0.06294</v>
      </c>
      <c r="S164" s="163">
        <v>0</v>
      </c>
      <c r="T164" s="164">
        <f aca="true" t="shared" si="33" ref="T164:T172">S164*H164</f>
        <v>0</v>
      </c>
      <c r="AR164" s="16" t="s">
        <v>159</v>
      </c>
      <c r="AT164" s="16" t="s">
        <v>176</v>
      </c>
      <c r="AU164" s="16" t="s">
        <v>84</v>
      </c>
      <c r="AY164" s="16" t="s">
        <v>120</v>
      </c>
      <c r="BE164" s="165">
        <f aca="true" t="shared" si="34" ref="BE164:BE172">IF(N164="základní",J164,0)</f>
        <v>0</v>
      </c>
      <c r="BF164" s="165">
        <f aca="true" t="shared" si="35" ref="BF164:BF172">IF(N164="snížená",J164,0)</f>
        <v>0</v>
      </c>
      <c r="BG164" s="165">
        <f aca="true" t="shared" si="36" ref="BG164:BG172">IF(N164="zákl. přenesená",J164,0)</f>
        <v>0</v>
      </c>
      <c r="BH164" s="165">
        <f aca="true" t="shared" si="37" ref="BH164:BH172">IF(N164="sníž. přenesená",J164,0)</f>
        <v>0</v>
      </c>
      <c r="BI164" s="165">
        <f aca="true" t="shared" si="38" ref="BI164:BI172">IF(N164="nulová",J164,0)</f>
        <v>0</v>
      </c>
      <c r="BJ164" s="16" t="s">
        <v>126</v>
      </c>
      <c r="BK164" s="165">
        <f aca="true" t="shared" si="39" ref="BK164:BK172">ROUND(I164*H164,2)</f>
        <v>0</v>
      </c>
      <c r="BL164" s="16" t="s">
        <v>126</v>
      </c>
      <c r="BM164" s="16" t="s">
        <v>351</v>
      </c>
    </row>
    <row r="165" spans="2:65" s="1" customFormat="1" ht="22.5" customHeight="1">
      <c r="B165" s="153"/>
      <c r="C165" s="188" t="s">
        <v>352</v>
      </c>
      <c r="D165" s="188" t="s">
        <v>176</v>
      </c>
      <c r="E165" s="189" t="s">
        <v>353</v>
      </c>
      <c r="F165" s="190" t="s">
        <v>354</v>
      </c>
      <c r="G165" s="191" t="s">
        <v>190</v>
      </c>
      <c r="H165" s="192">
        <v>2</v>
      </c>
      <c r="I165" s="193"/>
      <c r="J165" s="194">
        <f t="shared" si="30"/>
        <v>0</v>
      </c>
      <c r="K165" s="190" t="s">
        <v>20</v>
      </c>
      <c r="L165" s="195"/>
      <c r="M165" s="196" t="s">
        <v>20</v>
      </c>
      <c r="N165" s="197" t="s">
        <v>47</v>
      </c>
      <c r="O165" s="34"/>
      <c r="P165" s="163">
        <f t="shared" si="31"/>
        <v>0</v>
      </c>
      <c r="Q165" s="163">
        <v>0.01049</v>
      </c>
      <c r="R165" s="163">
        <f t="shared" si="32"/>
        <v>0.02098</v>
      </c>
      <c r="S165" s="163">
        <v>0</v>
      </c>
      <c r="T165" s="164">
        <f t="shared" si="33"/>
        <v>0</v>
      </c>
      <c r="AR165" s="16" t="s">
        <v>159</v>
      </c>
      <c r="AT165" s="16" t="s">
        <v>176</v>
      </c>
      <c r="AU165" s="16" t="s">
        <v>84</v>
      </c>
      <c r="AY165" s="16" t="s">
        <v>120</v>
      </c>
      <c r="BE165" s="165">
        <f t="shared" si="34"/>
        <v>0</v>
      </c>
      <c r="BF165" s="165">
        <f t="shared" si="35"/>
        <v>0</v>
      </c>
      <c r="BG165" s="165">
        <f t="shared" si="36"/>
        <v>0</v>
      </c>
      <c r="BH165" s="165">
        <f t="shared" si="37"/>
        <v>0</v>
      </c>
      <c r="BI165" s="165">
        <f t="shared" si="38"/>
        <v>0</v>
      </c>
      <c r="BJ165" s="16" t="s">
        <v>126</v>
      </c>
      <c r="BK165" s="165">
        <f t="shared" si="39"/>
        <v>0</v>
      </c>
      <c r="BL165" s="16" t="s">
        <v>126</v>
      </c>
      <c r="BM165" s="16" t="s">
        <v>355</v>
      </c>
    </row>
    <row r="166" spans="2:65" s="1" customFormat="1" ht="22.5" customHeight="1">
      <c r="B166" s="153"/>
      <c r="C166" s="188" t="s">
        <v>356</v>
      </c>
      <c r="D166" s="188" t="s">
        <v>176</v>
      </c>
      <c r="E166" s="189" t="s">
        <v>357</v>
      </c>
      <c r="F166" s="190" t="s">
        <v>358</v>
      </c>
      <c r="G166" s="191" t="s">
        <v>190</v>
      </c>
      <c r="H166" s="192">
        <v>2</v>
      </c>
      <c r="I166" s="193"/>
      <c r="J166" s="194">
        <f t="shared" si="30"/>
        <v>0</v>
      </c>
      <c r="K166" s="190" t="s">
        <v>20</v>
      </c>
      <c r="L166" s="195"/>
      <c r="M166" s="196" t="s">
        <v>20</v>
      </c>
      <c r="N166" s="197" t="s">
        <v>47</v>
      </c>
      <c r="O166" s="34"/>
      <c r="P166" s="163">
        <f t="shared" si="31"/>
        <v>0</v>
      </c>
      <c r="Q166" s="163">
        <v>0.01049</v>
      </c>
      <c r="R166" s="163">
        <f t="shared" si="32"/>
        <v>0.02098</v>
      </c>
      <c r="S166" s="163">
        <v>0</v>
      </c>
      <c r="T166" s="164">
        <f t="shared" si="33"/>
        <v>0</v>
      </c>
      <c r="AR166" s="16" t="s">
        <v>159</v>
      </c>
      <c r="AT166" s="16" t="s">
        <v>176</v>
      </c>
      <c r="AU166" s="16" t="s">
        <v>84</v>
      </c>
      <c r="AY166" s="16" t="s">
        <v>120</v>
      </c>
      <c r="BE166" s="165">
        <f t="shared" si="34"/>
        <v>0</v>
      </c>
      <c r="BF166" s="165">
        <f t="shared" si="35"/>
        <v>0</v>
      </c>
      <c r="BG166" s="165">
        <f t="shared" si="36"/>
        <v>0</v>
      </c>
      <c r="BH166" s="165">
        <f t="shared" si="37"/>
        <v>0</v>
      </c>
      <c r="BI166" s="165">
        <f t="shared" si="38"/>
        <v>0</v>
      </c>
      <c r="BJ166" s="16" t="s">
        <v>126</v>
      </c>
      <c r="BK166" s="165">
        <f t="shared" si="39"/>
        <v>0</v>
      </c>
      <c r="BL166" s="16" t="s">
        <v>126</v>
      </c>
      <c r="BM166" s="16" t="s">
        <v>359</v>
      </c>
    </row>
    <row r="167" spans="2:65" s="1" customFormat="1" ht="22.5" customHeight="1">
      <c r="B167" s="153"/>
      <c r="C167" s="188" t="s">
        <v>360</v>
      </c>
      <c r="D167" s="188" t="s">
        <v>176</v>
      </c>
      <c r="E167" s="189" t="s">
        <v>361</v>
      </c>
      <c r="F167" s="190" t="s">
        <v>362</v>
      </c>
      <c r="G167" s="191" t="s">
        <v>195</v>
      </c>
      <c r="H167" s="192">
        <v>2</v>
      </c>
      <c r="I167" s="193"/>
      <c r="J167" s="194">
        <f t="shared" si="30"/>
        <v>0</v>
      </c>
      <c r="K167" s="190" t="s">
        <v>20</v>
      </c>
      <c r="L167" s="195"/>
      <c r="M167" s="196" t="s">
        <v>20</v>
      </c>
      <c r="N167" s="197" t="s">
        <v>47</v>
      </c>
      <c r="O167" s="34"/>
      <c r="P167" s="163">
        <f t="shared" si="31"/>
        <v>0</v>
      </c>
      <c r="Q167" s="163">
        <v>0.0043</v>
      </c>
      <c r="R167" s="163">
        <f t="shared" si="32"/>
        <v>0.0086</v>
      </c>
      <c r="S167" s="163">
        <v>0</v>
      </c>
      <c r="T167" s="164">
        <f t="shared" si="33"/>
        <v>0</v>
      </c>
      <c r="AR167" s="16" t="s">
        <v>159</v>
      </c>
      <c r="AT167" s="16" t="s">
        <v>176</v>
      </c>
      <c r="AU167" s="16" t="s">
        <v>84</v>
      </c>
      <c r="AY167" s="16" t="s">
        <v>120</v>
      </c>
      <c r="BE167" s="165">
        <f t="shared" si="34"/>
        <v>0</v>
      </c>
      <c r="BF167" s="165">
        <f t="shared" si="35"/>
        <v>0</v>
      </c>
      <c r="BG167" s="165">
        <f t="shared" si="36"/>
        <v>0</v>
      </c>
      <c r="BH167" s="165">
        <f t="shared" si="37"/>
        <v>0</v>
      </c>
      <c r="BI167" s="165">
        <f t="shared" si="38"/>
        <v>0</v>
      </c>
      <c r="BJ167" s="16" t="s">
        <v>126</v>
      </c>
      <c r="BK167" s="165">
        <f t="shared" si="39"/>
        <v>0</v>
      </c>
      <c r="BL167" s="16" t="s">
        <v>126</v>
      </c>
      <c r="BM167" s="16" t="s">
        <v>363</v>
      </c>
    </row>
    <row r="168" spans="2:65" s="1" customFormat="1" ht="22.5" customHeight="1">
      <c r="B168" s="153"/>
      <c r="C168" s="188" t="s">
        <v>364</v>
      </c>
      <c r="D168" s="188" t="s">
        <v>176</v>
      </c>
      <c r="E168" s="189" t="s">
        <v>365</v>
      </c>
      <c r="F168" s="190" t="s">
        <v>366</v>
      </c>
      <c r="G168" s="191" t="s">
        <v>195</v>
      </c>
      <c r="H168" s="192">
        <v>20</v>
      </c>
      <c r="I168" s="193"/>
      <c r="J168" s="194">
        <f t="shared" si="30"/>
        <v>0</v>
      </c>
      <c r="K168" s="190" t="s">
        <v>20</v>
      </c>
      <c r="L168" s="195"/>
      <c r="M168" s="196" t="s">
        <v>20</v>
      </c>
      <c r="N168" s="197" t="s">
        <v>47</v>
      </c>
      <c r="O168" s="34"/>
      <c r="P168" s="163">
        <f t="shared" si="31"/>
        <v>0</v>
      </c>
      <c r="Q168" s="163">
        <v>0.0043</v>
      </c>
      <c r="R168" s="163">
        <f t="shared" si="32"/>
        <v>0.086</v>
      </c>
      <c r="S168" s="163">
        <v>0</v>
      </c>
      <c r="T168" s="164">
        <f t="shared" si="33"/>
        <v>0</v>
      </c>
      <c r="AR168" s="16" t="s">
        <v>159</v>
      </c>
      <c r="AT168" s="16" t="s">
        <v>176</v>
      </c>
      <c r="AU168" s="16" t="s">
        <v>84</v>
      </c>
      <c r="AY168" s="16" t="s">
        <v>120</v>
      </c>
      <c r="BE168" s="165">
        <f t="shared" si="34"/>
        <v>0</v>
      </c>
      <c r="BF168" s="165">
        <f t="shared" si="35"/>
        <v>0</v>
      </c>
      <c r="BG168" s="165">
        <f t="shared" si="36"/>
        <v>0</v>
      </c>
      <c r="BH168" s="165">
        <f t="shared" si="37"/>
        <v>0</v>
      </c>
      <c r="BI168" s="165">
        <f t="shared" si="38"/>
        <v>0</v>
      </c>
      <c r="BJ168" s="16" t="s">
        <v>126</v>
      </c>
      <c r="BK168" s="165">
        <f t="shared" si="39"/>
        <v>0</v>
      </c>
      <c r="BL168" s="16" t="s">
        <v>126</v>
      </c>
      <c r="BM168" s="16" t="s">
        <v>367</v>
      </c>
    </row>
    <row r="169" spans="2:65" s="1" customFormat="1" ht="22.5" customHeight="1">
      <c r="B169" s="153"/>
      <c r="C169" s="188" t="s">
        <v>368</v>
      </c>
      <c r="D169" s="188" t="s">
        <v>176</v>
      </c>
      <c r="E169" s="189" t="s">
        <v>369</v>
      </c>
      <c r="F169" s="190" t="s">
        <v>370</v>
      </c>
      <c r="G169" s="191" t="s">
        <v>195</v>
      </c>
      <c r="H169" s="192">
        <v>6</v>
      </c>
      <c r="I169" s="193"/>
      <c r="J169" s="194">
        <f t="shared" si="30"/>
        <v>0</v>
      </c>
      <c r="K169" s="190" t="s">
        <v>20</v>
      </c>
      <c r="L169" s="195"/>
      <c r="M169" s="196" t="s">
        <v>20</v>
      </c>
      <c r="N169" s="197" t="s">
        <v>47</v>
      </c>
      <c r="O169" s="34"/>
      <c r="P169" s="163">
        <f t="shared" si="31"/>
        <v>0</v>
      </c>
      <c r="Q169" s="163">
        <v>0.0043</v>
      </c>
      <c r="R169" s="163">
        <f t="shared" si="32"/>
        <v>0.0258</v>
      </c>
      <c r="S169" s="163">
        <v>0</v>
      </c>
      <c r="T169" s="164">
        <f t="shared" si="33"/>
        <v>0</v>
      </c>
      <c r="AR169" s="16" t="s">
        <v>159</v>
      </c>
      <c r="AT169" s="16" t="s">
        <v>176</v>
      </c>
      <c r="AU169" s="16" t="s">
        <v>84</v>
      </c>
      <c r="AY169" s="16" t="s">
        <v>120</v>
      </c>
      <c r="BE169" s="165">
        <f t="shared" si="34"/>
        <v>0</v>
      </c>
      <c r="BF169" s="165">
        <f t="shared" si="35"/>
        <v>0</v>
      </c>
      <c r="BG169" s="165">
        <f t="shared" si="36"/>
        <v>0</v>
      </c>
      <c r="BH169" s="165">
        <f t="shared" si="37"/>
        <v>0</v>
      </c>
      <c r="BI169" s="165">
        <f t="shared" si="38"/>
        <v>0</v>
      </c>
      <c r="BJ169" s="16" t="s">
        <v>126</v>
      </c>
      <c r="BK169" s="165">
        <f t="shared" si="39"/>
        <v>0</v>
      </c>
      <c r="BL169" s="16" t="s">
        <v>126</v>
      </c>
      <c r="BM169" s="16" t="s">
        <v>371</v>
      </c>
    </row>
    <row r="170" spans="2:65" s="1" customFormat="1" ht="22.5" customHeight="1">
      <c r="B170" s="153"/>
      <c r="C170" s="188" t="s">
        <v>372</v>
      </c>
      <c r="D170" s="188" t="s">
        <v>176</v>
      </c>
      <c r="E170" s="189" t="s">
        <v>373</v>
      </c>
      <c r="F170" s="190" t="s">
        <v>374</v>
      </c>
      <c r="G170" s="191" t="s">
        <v>195</v>
      </c>
      <c r="H170" s="192">
        <v>8</v>
      </c>
      <c r="I170" s="193"/>
      <c r="J170" s="194">
        <f t="shared" si="30"/>
        <v>0</v>
      </c>
      <c r="K170" s="190" t="s">
        <v>20</v>
      </c>
      <c r="L170" s="195"/>
      <c r="M170" s="196" t="s">
        <v>20</v>
      </c>
      <c r="N170" s="197" t="s">
        <v>47</v>
      </c>
      <c r="O170" s="34"/>
      <c r="P170" s="163">
        <f t="shared" si="31"/>
        <v>0</v>
      </c>
      <c r="Q170" s="163">
        <v>0.0043</v>
      </c>
      <c r="R170" s="163">
        <f t="shared" si="32"/>
        <v>0.0344</v>
      </c>
      <c r="S170" s="163">
        <v>0</v>
      </c>
      <c r="T170" s="164">
        <f t="shared" si="33"/>
        <v>0</v>
      </c>
      <c r="AR170" s="16" t="s">
        <v>159</v>
      </c>
      <c r="AT170" s="16" t="s">
        <v>176</v>
      </c>
      <c r="AU170" s="16" t="s">
        <v>84</v>
      </c>
      <c r="AY170" s="16" t="s">
        <v>120</v>
      </c>
      <c r="BE170" s="165">
        <f t="shared" si="34"/>
        <v>0</v>
      </c>
      <c r="BF170" s="165">
        <f t="shared" si="35"/>
        <v>0</v>
      </c>
      <c r="BG170" s="165">
        <f t="shared" si="36"/>
        <v>0</v>
      </c>
      <c r="BH170" s="165">
        <f t="shared" si="37"/>
        <v>0</v>
      </c>
      <c r="BI170" s="165">
        <f t="shared" si="38"/>
        <v>0</v>
      </c>
      <c r="BJ170" s="16" t="s">
        <v>126</v>
      </c>
      <c r="BK170" s="165">
        <f t="shared" si="39"/>
        <v>0</v>
      </c>
      <c r="BL170" s="16" t="s">
        <v>126</v>
      </c>
      <c r="BM170" s="16" t="s">
        <v>375</v>
      </c>
    </row>
    <row r="171" spans="2:65" s="1" customFormat="1" ht="22.5" customHeight="1">
      <c r="B171" s="153"/>
      <c r="C171" s="154" t="s">
        <v>376</v>
      </c>
      <c r="D171" s="154" t="s">
        <v>122</v>
      </c>
      <c r="E171" s="155" t="s">
        <v>377</v>
      </c>
      <c r="F171" s="156" t="s">
        <v>378</v>
      </c>
      <c r="G171" s="157" t="s">
        <v>206</v>
      </c>
      <c r="H171" s="158">
        <v>68</v>
      </c>
      <c r="I171" s="159"/>
      <c r="J171" s="160">
        <f t="shared" si="30"/>
        <v>0</v>
      </c>
      <c r="K171" s="156" t="s">
        <v>20</v>
      </c>
      <c r="L171" s="33"/>
      <c r="M171" s="161" t="s">
        <v>20</v>
      </c>
      <c r="N171" s="162" t="s">
        <v>47</v>
      </c>
      <c r="O171" s="34"/>
      <c r="P171" s="163">
        <f t="shared" si="31"/>
        <v>0</v>
      </c>
      <c r="Q171" s="163">
        <v>0</v>
      </c>
      <c r="R171" s="163">
        <f t="shared" si="32"/>
        <v>0</v>
      </c>
      <c r="S171" s="163">
        <v>0</v>
      </c>
      <c r="T171" s="164">
        <f t="shared" si="33"/>
        <v>0</v>
      </c>
      <c r="AR171" s="16" t="s">
        <v>126</v>
      </c>
      <c r="AT171" s="16" t="s">
        <v>122</v>
      </c>
      <c r="AU171" s="16" t="s">
        <v>84</v>
      </c>
      <c r="AY171" s="16" t="s">
        <v>120</v>
      </c>
      <c r="BE171" s="165">
        <f t="shared" si="34"/>
        <v>0</v>
      </c>
      <c r="BF171" s="165">
        <f t="shared" si="35"/>
        <v>0</v>
      </c>
      <c r="BG171" s="165">
        <f t="shared" si="36"/>
        <v>0</v>
      </c>
      <c r="BH171" s="165">
        <f t="shared" si="37"/>
        <v>0</v>
      </c>
      <c r="BI171" s="165">
        <f t="shared" si="38"/>
        <v>0</v>
      </c>
      <c r="BJ171" s="16" t="s">
        <v>126</v>
      </c>
      <c r="BK171" s="165">
        <f t="shared" si="39"/>
        <v>0</v>
      </c>
      <c r="BL171" s="16" t="s">
        <v>126</v>
      </c>
      <c r="BM171" s="16" t="s">
        <v>379</v>
      </c>
    </row>
    <row r="172" spans="2:65" s="1" customFormat="1" ht="22.5" customHeight="1">
      <c r="B172" s="153"/>
      <c r="C172" s="188" t="s">
        <v>380</v>
      </c>
      <c r="D172" s="188" t="s">
        <v>176</v>
      </c>
      <c r="E172" s="189" t="s">
        <v>381</v>
      </c>
      <c r="F172" s="190" t="s">
        <v>382</v>
      </c>
      <c r="G172" s="191" t="s">
        <v>206</v>
      </c>
      <c r="H172" s="192">
        <v>48</v>
      </c>
      <c r="I172" s="193"/>
      <c r="J172" s="194">
        <f t="shared" si="30"/>
        <v>0</v>
      </c>
      <c r="K172" s="190" t="s">
        <v>20</v>
      </c>
      <c r="L172" s="195"/>
      <c r="M172" s="196" t="s">
        <v>20</v>
      </c>
      <c r="N172" s="197" t="s">
        <v>47</v>
      </c>
      <c r="O172" s="34"/>
      <c r="P172" s="163">
        <f t="shared" si="31"/>
        <v>0</v>
      </c>
      <c r="Q172" s="163">
        <v>0.01471</v>
      </c>
      <c r="R172" s="163">
        <f t="shared" si="32"/>
        <v>0.70608</v>
      </c>
      <c r="S172" s="163">
        <v>0</v>
      </c>
      <c r="T172" s="164">
        <f t="shared" si="33"/>
        <v>0</v>
      </c>
      <c r="AR172" s="16" t="s">
        <v>159</v>
      </c>
      <c r="AT172" s="16" t="s">
        <v>176</v>
      </c>
      <c r="AU172" s="16" t="s">
        <v>84</v>
      </c>
      <c r="AY172" s="16" t="s">
        <v>120</v>
      </c>
      <c r="BE172" s="165">
        <f t="shared" si="34"/>
        <v>0</v>
      </c>
      <c r="BF172" s="165">
        <f t="shared" si="35"/>
        <v>0</v>
      </c>
      <c r="BG172" s="165">
        <f t="shared" si="36"/>
        <v>0</v>
      </c>
      <c r="BH172" s="165">
        <f t="shared" si="37"/>
        <v>0</v>
      </c>
      <c r="BI172" s="165">
        <f t="shared" si="38"/>
        <v>0</v>
      </c>
      <c r="BJ172" s="16" t="s">
        <v>126</v>
      </c>
      <c r="BK172" s="165">
        <f t="shared" si="39"/>
        <v>0</v>
      </c>
      <c r="BL172" s="16" t="s">
        <v>126</v>
      </c>
      <c r="BM172" s="16" t="s">
        <v>383</v>
      </c>
    </row>
    <row r="173" spans="2:47" s="1" customFormat="1" ht="27">
      <c r="B173" s="33"/>
      <c r="D173" s="176" t="s">
        <v>212</v>
      </c>
      <c r="F173" s="199" t="s">
        <v>384</v>
      </c>
      <c r="I173" s="127"/>
      <c r="L173" s="33"/>
      <c r="M173" s="63"/>
      <c r="N173" s="34"/>
      <c r="O173" s="34"/>
      <c r="P173" s="34"/>
      <c r="Q173" s="34"/>
      <c r="R173" s="34"/>
      <c r="S173" s="34"/>
      <c r="T173" s="64"/>
      <c r="AT173" s="16" t="s">
        <v>212</v>
      </c>
      <c r="AU173" s="16" t="s">
        <v>84</v>
      </c>
    </row>
    <row r="174" spans="2:51" s="11" customFormat="1" ht="13.5">
      <c r="B174" s="166"/>
      <c r="D174" s="167" t="s">
        <v>128</v>
      </c>
      <c r="E174" s="168" t="s">
        <v>20</v>
      </c>
      <c r="F174" s="169" t="s">
        <v>385</v>
      </c>
      <c r="H174" s="170">
        <v>48</v>
      </c>
      <c r="I174" s="171"/>
      <c r="L174" s="166"/>
      <c r="M174" s="172"/>
      <c r="N174" s="173"/>
      <c r="O174" s="173"/>
      <c r="P174" s="173"/>
      <c r="Q174" s="173"/>
      <c r="R174" s="173"/>
      <c r="S174" s="173"/>
      <c r="T174" s="174"/>
      <c r="AT174" s="175" t="s">
        <v>128</v>
      </c>
      <c r="AU174" s="175" t="s">
        <v>84</v>
      </c>
      <c r="AV174" s="11" t="s">
        <v>84</v>
      </c>
      <c r="AW174" s="11" t="s">
        <v>38</v>
      </c>
      <c r="AX174" s="11" t="s">
        <v>22</v>
      </c>
      <c r="AY174" s="175" t="s">
        <v>120</v>
      </c>
    </row>
    <row r="175" spans="2:65" s="1" customFormat="1" ht="22.5" customHeight="1">
      <c r="B175" s="153"/>
      <c r="C175" s="188" t="s">
        <v>386</v>
      </c>
      <c r="D175" s="188" t="s">
        <v>176</v>
      </c>
      <c r="E175" s="189" t="s">
        <v>387</v>
      </c>
      <c r="F175" s="190" t="s">
        <v>388</v>
      </c>
      <c r="G175" s="191" t="s">
        <v>206</v>
      </c>
      <c r="H175" s="192">
        <v>24</v>
      </c>
      <c r="I175" s="193"/>
      <c r="J175" s="194">
        <f>ROUND(I175*H175,2)</f>
        <v>0</v>
      </c>
      <c r="K175" s="190" t="s">
        <v>20</v>
      </c>
      <c r="L175" s="195"/>
      <c r="M175" s="196" t="s">
        <v>20</v>
      </c>
      <c r="N175" s="197" t="s">
        <v>47</v>
      </c>
      <c r="O175" s="34"/>
      <c r="P175" s="163">
        <f>O175*H175</f>
        <v>0</v>
      </c>
      <c r="Q175" s="163">
        <v>0.01471</v>
      </c>
      <c r="R175" s="163">
        <f>Q175*H175</f>
        <v>0.35304</v>
      </c>
      <c r="S175" s="163">
        <v>0</v>
      </c>
      <c r="T175" s="164">
        <f>S175*H175</f>
        <v>0</v>
      </c>
      <c r="AR175" s="16" t="s">
        <v>159</v>
      </c>
      <c r="AT175" s="16" t="s">
        <v>176</v>
      </c>
      <c r="AU175" s="16" t="s">
        <v>84</v>
      </c>
      <c r="AY175" s="16" t="s">
        <v>120</v>
      </c>
      <c r="BE175" s="165">
        <f>IF(N175="základní",J175,0)</f>
        <v>0</v>
      </c>
      <c r="BF175" s="165">
        <f>IF(N175="snížená",J175,0)</f>
        <v>0</v>
      </c>
      <c r="BG175" s="165">
        <f>IF(N175="zákl. přenesená",J175,0)</f>
        <v>0</v>
      </c>
      <c r="BH175" s="165">
        <f>IF(N175="sníž. přenesená",J175,0)</f>
        <v>0</v>
      </c>
      <c r="BI175" s="165">
        <f>IF(N175="nulová",J175,0)</f>
        <v>0</v>
      </c>
      <c r="BJ175" s="16" t="s">
        <v>126</v>
      </c>
      <c r="BK175" s="165">
        <f>ROUND(I175*H175,2)</f>
        <v>0</v>
      </c>
      <c r="BL175" s="16" t="s">
        <v>126</v>
      </c>
      <c r="BM175" s="16" t="s">
        <v>389</v>
      </c>
    </row>
    <row r="176" spans="2:47" s="1" customFormat="1" ht="27">
      <c r="B176" s="33"/>
      <c r="D176" s="167" t="s">
        <v>212</v>
      </c>
      <c r="F176" s="198" t="s">
        <v>384</v>
      </c>
      <c r="I176" s="127"/>
      <c r="L176" s="33"/>
      <c r="M176" s="63"/>
      <c r="N176" s="34"/>
      <c r="O176" s="34"/>
      <c r="P176" s="34"/>
      <c r="Q176" s="34"/>
      <c r="R176" s="34"/>
      <c r="S176" s="34"/>
      <c r="T176" s="64"/>
      <c r="AT176" s="16" t="s">
        <v>212</v>
      </c>
      <c r="AU176" s="16" t="s">
        <v>84</v>
      </c>
    </row>
    <row r="177" spans="2:65" s="1" customFormat="1" ht="22.5" customHeight="1">
      <c r="B177" s="153"/>
      <c r="C177" s="188" t="s">
        <v>390</v>
      </c>
      <c r="D177" s="188" t="s">
        <v>176</v>
      </c>
      <c r="E177" s="189" t="s">
        <v>391</v>
      </c>
      <c r="F177" s="190" t="s">
        <v>392</v>
      </c>
      <c r="G177" s="191" t="s">
        <v>190</v>
      </c>
      <c r="H177" s="192">
        <v>4</v>
      </c>
      <c r="I177" s="193"/>
      <c r="J177" s="194">
        <f aca="true" t="shared" si="40" ref="J177:J187">ROUND(I177*H177,2)</f>
        <v>0</v>
      </c>
      <c r="K177" s="190" t="s">
        <v>20</v>
      </c>
      <c r="L177" s="195"/>
      <c r="M177" s="196" t="s">
        <v>20</v>
      </c>
      <c r="N177" s="197" t="s">
        <v>47</v>
      </c>
      <c r="O177" s="34"/>
      <c r="P177" s="163">
        <f aca="true" t="shared" si="41" ref="P177:P187">O177*H177</f>
        <v>0</v>
      </c>
      <c r="Q177" s="163">
        <v>0.01471</v>
      </c>
      <c r="R177" s="163">
        <f aca="true" t="shared" si="42" ref="R177:R187">Q177*H177</f>
        <v>0.05884</v>
      </c>
      <c r="S177" s="163">
        <v>0</v>
      </c>
      <c r="T177" s="164">
        <f aca="true" t="shared" si="43" ref="T177:T187">S177*H177</f>
        <v>0</v>
      </c>
      <c r="AR177" s="16" t="s">
        <v>159</v>
      </c>
      <c r="AT177" s="16" t="s">
        <v>176</v>
      </c>
      <c r="AU177" s="16" t="s">
        <v>84</v>
      </c>
      <c r="AY177" s="16" t="s">
        <v>120</v>
      </c>
      <c r="BE177" s="165">
        <f aca="true" t="shared" si="44" ref="BE177:BE187">IF(N177="základní",J177,0)</f>
        <v>0</v>
      </c>
      <c r="BF177" s="165">
        <f aca="true" t="shared" si="45" ref="BF177:BF187">IF(N177="snížená",J177,0)</f>
        <v>0</v>
      </c>
      <c r="BG177" s="165">
        <f aca="true" t="shared" si="46" ref="BG177:BG187">IF(N177="zákl. přenesená",J177,0)</f>
        <v>0</v>
      </c>
      <c r="BH177" s="165">
        <f aca="true" t="shared" si="47" ref="BH177:BH187">IF(N177="sníž. přenesená",J177,0)</f>
        <v>0</v>
      </c>
      <c r="BI177" s="165">
        <f aca="true" t="shared" si="48" ref="BI177:BI187">IF(N177="nulová",J177,0)</f>
        <v>0</v>
      </c>
      <c r="BJ177" s="16" t="s">
        <v>126</v>
      </c>
      <c r="BK177" s="165">
        <f aca="true" t="shared" si="49" ref="BK177:BK187">ROUND(I177*H177,2)</f>
        <v>0</v>
      </c>
      <c r="BL177" s="16" t="s">
        <v>126</v>
      </c>
      <c r="BM177" s="16" t="s">
        <v>393</v>
      </c>
    </row>
    <row r="178" spans="2:65" s="1" customFormat="1" ht="22.5" customHeight="1">
      <c r="B178" s="153"/>
      <c r="C178" s="188" t="s">
        <v>394</v>
      </c>
      <c r="D178" s="188" t="s">
        <v>176</v>
      </c>
      <c r="E178" s="189" t="s">
        <v>395</v>
      </c>
      <c r="F178" s="190" t="s">
        <v>396</v>
      </c>
      <c r="G178" s="191" t="s">
        <v>190</v>
      </c>
      <c r="H178" s="192">
        <v>2</v>
      </c>
      <c r="I178" s="193"/>
      <c r="J178" s="194">
        <f t="shared" si="40"/>
        <v>0</v>
      </c>
      <c r="K178" s="190" t="s">
        <v>20</v>
      </c>
      <c r="L178" s="195"/>
      <c r="M178" s="196" t="s">
        <v>20</v>
      </c>
      <c r="N178" s="197" t="s">
        <v>47</v>
      </c>
      <c r="O178" s="34"/>
      <c r="P178" s="163">
        <f t="shared" si="41"/>
        <v>0</v>
      </c>
      <c r="Q178" s="163">
        <v>0.01471</v>
      </c>
      <c r="R178" s="163">
        <f t="shared" si="42"/>
        <v>0.02942</v>
      </c>
      <c r="S178" s="163">
        <v>0</v>
      </c>
      <c r="T178" s="164">
        <f t="shared" si="43"/>
        <v>0</v>
      </c>
      <c r="AR178" s="16" t="s">
        <v>159</v>
      </c>
      <c r="AT178" s="16" t="s">
        <v>176</v>
      </c>
      <c r="AU178" s="16" t="s">
        <v>84</v>
      </c>
      <c r="AY178" s="16" t="s">
        <v>120</v>
      </c>
      <c r="BE178" s="165">
        <f t="shared" si="44"/>
        <v>0</v>
      </c>
      <c r="BF178" s="165">
        <f t="shared" si="45"/>
        <v>0</v>
      </c>
      <c r="BG178" s="165">
        <f t="shared" si="46"/>
        <v>0</v>
      </c>
      <c r="BH178" s="165">
        <f t="shared" si="47"/>
        <v>0</v>
      </c>
      <c r="BI178" s="165">
        <f t="shared" si="48"/>
        <v>0</v>
      </c>
      <c r="BJ178" s="16" t="s">
        <v>126</v>
      </c>
      <c r="BK178" s="165">
        <f t="shared" si="49"/>
        <v>0</v>
      </c>
      <c r="BL178" s="16" t="s">
        <v>126</v>
      </c>
      <c r="BM178" s="16" t="s">
        <v>397</v>
      </c>
    </row>
    <row r="179" spans="2:65" s="1" customFormat="1" ht="22.5" customHeight="1">
      <c r="B179" s="153"/>
      <c r="C179" s="188" t="s">
        <v>398</v>
      </c>
      <c r="D179" s="188" t="s">
        <v>176</v>
      </c>
      <c r="E179" s="189" t="s">
        <v>399</v>
      </c>
      <c r="F179" s="190" t="s">
        <v>400</v>
      </c>
      <c r="G179" s="191" t="s">
        <v>190</v>
      </c>
      <c r="H179" s="192">
        <v>2</v>
      </c>
      <c r="I179" s="193"/>
      <c r="J179" s="194">
        <f t="shared" si="40"/>
        <v>0</v>
      </c>
      <c r="K179" s="190" t="s">
        <v>20</v>
      </c>
      <c r="L179" s="195"/>
      <c r="M179" s="196" t="s">
        <v>20</v>
      </c>
      <c r="N179" s="197" t="s">
        <v>47</v>
      </c>
      <c r="O179" s="34"/>
      <c r="P179" s="163">
        <f t="shared" si="41"/>
        <v>0</v>
      </c>
      <c r="Q179" s="163">
        <v>0.01471</v>
      </c>
      <c r="R179" s="163">
        <f t="shared" si="42"/>
        <v>0.02942</v>
      </c>
      <c r="S179" s="163">
        <v>0</v>
      </c>
      <c r="T179" s="164">
        <f t="shared" si="43"/>
        <v>0</v>
      </c>
      <c r="AR179" s="16" t="s">
        <v>159</v>
      </c>
      <c r="AT179" s="16" t="s">
        <v>176</v>
      </c>
      <c r="AU179" s="16" t="s">
        <v>84</v>
      </c>
      <c r="AY179" s="16" t="s">
        <v>120</v>
      </c>
      <c r="BE179" s="165">
        <f t="shared" si="44"/>
        <v>0</v>
      </c>
      <c r="BF179" s="165">
        <f t="shared" si="45"/>
        <v>0</v>
      </c>
      <c r="BG179" s="165">
        <f t="shared" si="46"/>
        <v>0</v>
      </c>
      <c r="BH179" s="165">
        <f t="shared" si="47"/>
        <v>0</v>
      </c>
      <c r="BI179" s="165">
        <f t="shared" si="48"/>
        <v>0</v>
      </c>
      <c r="BJ179" s="16" t="s">
        <v>126</v>
      </c>
      <c r="BK179" s="165">
        <f t="shared" si="49"/>
        <v>0</v>
      </c>
      <c r="BL179" s="16" t="s">
        <v>126</v>
      </c>
      <c r="BM179" s="16" t="s">
        <v>401</v>
      </c>
    </row>
    <row r="180" spans="2:65" s="1" customFormat="1" ht="22.5" customHeight="1">
      <c r="B180" s="153"/>
      <c r="C180" s="188" t="s">
        <v>402</v>
      </c>
      <c r="D180" s="188" t="s">
        <v>176</v>
      </c>
      <c r="E180" s="189" t="s">
        <v>403</v>
      </c>
      <c r="F180" s="190" t="s">
        <v>404</v>
      </c>
      <c r="G180" s="191" t="s">
        <v>190</v>
      </c>
      <c r="H180" s="192">
        <v>2</v>
      </c>
      <c r="I180" s="193"/>
      <c r="J180" s="194">
        <f t="shared" si="40"/>
        <v>0</v>
      </c>
      <c r="K180" s="190" t="s">
        <v>20</v>
      </c>
      <c r="L180" s="195"/>
      <c r="M180" s="196" t="s">
        <v>20</v>
      </c>
      <c r="N180" s="197" t="s">
        <v>47</v>
      </c>
      <c r="O180" s="34"/>
      <c r="P180" s="163">
        <f t="shared" si="41"/>
        <v>0</v>
      </c>
      <c r="Q180" s="163">
        <v>0.01471</v>
      </c>
      <c r="R180" s="163">
        <f t="shared" si="42"/>
        <v>0.02942</v>
      </c>
      <c r="S180" s="163">
        <v>0</v>
      </c>
      <c r="T180" s="164">
        <f t="shared" si="43"/>
        <v>0</v>
      </c>
      <c r="AR180" s="16" t="s">
        <v>159</v>
      </c>
      <c r="AT180" s="16" t="s">
        <v>176</v>
      </c>
      <c r="AU180" s="16" t="s">
        <v>84</v>
      </c>
      <c r="AY180" s="16" t="s">
        <v>120</v>
      </c>
      <c r="BE180" s="165">
        <f t="shared" si="44"/>
        <v>0</v>
      </c>
      <c r="BF180" s="165">
        <f t="shared" si="45"/>
        <v>0</v>
      </c>
      <c r="BG180" s="165">
        <f t="shared" si="46"/>
        <v>0</v>
      </c>
      <c r="BH180" s="165">
        <f t="shared" si="47"/>
        <v>0</v>
      </c>
      <c r="BI180" s="165">
        <f t="shared" si="48"/>
        <v>0</v>
      </c>
      <c r="BJ180" s="16" t="s">
        <v>126</v>
      </c>
      <c r="BK180" s="165">
        <f t="shared" si="49"/>
        <v>0</v>
      </c>
      <c r="BL180" s="16" t="s">
        <v>126</v>
      </c>
      <c r="BM180" s="16" t="s">
        <v>405</v>
      </c>
    </row>
    <row r="181" spans="2:65" s="1" customFormat="1" ht="22.5" customHeight="1">
      <c r="B181" s="153"/>
      <c r="C181" s="188" t="s">
        <v>406</v>
      </c>
      <c r="D181" s="188" t="s">
        <v>176</v>
      </c>
      <c r="E181" s="189" t="s">
        <v>407</v>
      </c>
      <c r="F181" s="190" t="s">
        <v>408</v>
      </c>
      <c r="G181" s="191" t="s">
        <v>195</v>
      </c>
      <c r="H181" s="192">
        <v>2</v>
      </c>
      <c r="I181" s="193"/>
      <c r="J181" s="194">
        <f t="shared" si="40"/>
        <v>0</v>
      </c>
      <c r="K181" s="190" t="s">
        <v>20</v>
      </c>
      <c r="L181" s="195"/>
      <c r="M181" s="196" t="s">
        <v>20</v>
      </c>
      <c r="N181" s="197" t="s">
        <v>47</v>
      </c>
      <c r="O181" s="34"/>
      <c r="P181" s="163">
        <f t="shared" si="41"/>
        <v>0</v>
      </c>
      <c r="Q181" s="163">
        <v>0.0058</v>
      </c>
      <c r="R181" s="163">
        <f t="shared" si="42"/>
        <v>0.0116</v>
      </c>
      <c r="S181" s="163">
        <v>0</v>
      </c>
      <c r="T181" s="164">
        <f t="shared" si="43"/>
        <v>0</v>
      </c>
      <c r="AR181" s="16" t="s">
        <v>159</v>
      </c>
      <c r="AT181" s="16" t="s">
        <v>176</v>
      </c>
      <c r="AU181" s="16" t="s">
        <v>84</v>
      </c>
      <c r="AY181" s="16" t="s">
        <v>120</v>
      </c>
      <c r="BE181" s="165">
        <f t="shared" si="44"/>
        <v>0</v>
      </c>
      <c r="BF181" s="165">
        <f t="shared" si="45"/>
        <v>0</v>
      </c>
      <c r="BG181" s="165">
        <f t="shared" si="46"/>
        <v>0</v>
      </c>
      <c r="BH181" s="165">
        <f t="shared" si="47"/>
        <v>0</v>
      </c>
      <c r="BI181" s="165">
        <f t="shared" si="48"/>
        <v>0</v>
      </c>
      <c r="BJ181" s="16" t="s">
        <v>126</v>
      </c>
      <c r="BK181" s="165">
        <f t="shared" si="49"/>
        <v>0</v>
      </c>
      <c r="BL181" s="16" t="s">
        <v>126</v>
      </c>
      <c r="BM181" s="16" t="s">
        <v>409</v>
      </c>
    </row>
    <row r="182" spans="2:65" s="1" customFormat="1" ht="22.5" customHeight="1">
      <c r="B182" s="153"/>
      <c r="C182" s="188" t="s">
        <v>410</v>
      </c>
      <c r="D182" s="188" t="s">
        <v>176</v>
      </c>
      <c r="E182" s="189" t="s">
        <v>411</v>
      </c>
      <c r="F182" s="190" t="s">
        <v>412</v>
      </c>
      <c r="G182" s="191" t="s">
        <v>195</v>
      </c>
      <c r="H182" s="192">
        <v>16</v>
      </c>
      <c r="I182" s="193"/>
      <c r="J182" s="194">
        <f t="shared" si="40"/>
        <v>0</v>
      </c>
      <c r="K182" s="190" t="s">
        <v>20</v>
      </c>
      <c r="L182" s="195"/>
      <c r="M182" s="196" t="s">
        <v>20</v>
      </c>
      <c r="N182" s="197" t="s">
        <v>47</v>
      </c>
      <c r="O182" s="34"/>
      <c r="P182" s="163">
        <f t="shared" si="41"/>
        <v>0</v>
      </c>
      <c r="Q182" s="163">
        <v>0.0058</v>
      </c>
      <c r="R182" s="163">
        <f t="shared" si="42"/>
        <v>0.0928</v>
      </c>
      <c r="S182" s="163">
        <v>0</v>
      </c>
      <c r="T182" s="164">
        <f t="shared" si="43"/>
        <v>0</v>
      </c>
      <c r="AR182" s="16" t="s">
        <v>159</v>
      </c>
      <c r="AT182" s="16" t="s">
        <v>176</v>
      </c>
      <c r="AU182" s="16" t="s">
        <v>84</v>
      </c>
      <c r="AY182" s="16" t="s">
        <v>120</v>
      </c>
      <c r="BE182" s="165">
        <f t="shared" si="44"/>
        <v>0</v>
      </c>
      <c r="BF182" s="165">
        <f t="shared" si="45"/>
        <v>0</v>
      </c>
      <c r="BG182" s="165">
        <f t="shared" si="46"/>
        <v>0</v>
      </c>
      <c r="BH182" s="165">
        <f t="shared" si="47"/>
        <v>0</v>
      </c>
      <c r="BI182" s="165">
        <f t="shared" si="48"/>
        <v>0</v>
      </c>
      <c r="BJ182" s="16" t="s">
        <v>126</v>
      </c>
      <c r="BK182" s="165">
        <f t="shared" si="49"/>
        <v>0</v>
      </c>
      <c r="BL182" s="16" t="s">
        <v>126</v>
      </c>
      <c r="BM182" s="16" t="s">
        <v>413</v>
      </c>
    </row>
    <row r="183" spans="2:65" s="1" customFormat="1" ht="22.5" customHeight="1">
      <c r="B183" s="153"/>
      <c r="C183" s="188" t="s">
        <v>414</v>
      </c>
      <c r="D183" s="188" t="s">
        <v>176</v>
      </c>
      <c r="E183" s="189" t="s">
        <v>415</v>
      </c>
      <c r="F183" s="190" t="s">
        <v>416</v>
      </c>
      <c r="G183" s="191" t="s">
        <v>195</v>
      </c>
      <c r="H183" s="192">
        <v>2</v>
      </c>
      <c r="I183" s="193"/>
      <c r="J183" s="194">
        <f t="shared" si="40"/>
        <v>0</v>
      </c>
      <c r="K183" s="190" t="s">
        <v>20</v>
      </c>
      <c r="L183" s="195"/>
      <c r="M183" s="196" t="s">
        <v>20</v>
      </c>
      <c r="N183" s="197" t="s">
        <v>47</v>
      </c>
      <c r="O183" s="34"/>
      <c r="P183" s="163">
        <f t="shared" si="41"/>
        <v>0</v>
      </c>
      <c r="Q183" s="163">
        <v>0.0058</v>
      </c>
      <c r="R183" s="163">
        <f t="shared" si="42"/>
        <v>0.0116</v>
      </c>
      <c r="S183" s="163">
        <v>0</v>
      </c>
      <c r="T183" s="164">
        <f t="shared" si="43"/>
        <v>0</v>
      </c>
      <c r="AR183" s="16" t="s">
        <v>159</v>
      </c>
      <c r="AT183" s="16" t="s">
        <v>176</v>
      </c>
      <c r="AU183" s="16" t="s">
        <v>84</v>
      </c>
      <c r="AY183" s="16" t="s">
        <v>120</v>
      </c>
      <c r="BE183" s="165">
        <f t="shared" si="44"/>
        <v>0</v>
      </c>
      <c r="BF183" s="165">
        <f t="shared" si="45"/>
        <v>0</v>
      </c>
      <c r="BG183" s="165">
        <f t="shared" si="46"/>
        <v>0</v>
      </c>
      <c r="BH183" s="165">
        <f t="shared" si="47"/>
        <v>0</v>
      </c>
      <c r="BI183" s="165">
        <f t="shared" si="48"/>
        <v>0</v>
      </c>
      <c r="BJ183" s="16" t="s">
        <v>126</v>
      </c>
      <c r="BK183" s="165">
        <f t="shared" si="49"/>
        <v>0</v>
      </c>
      <c r="BL183" s="16" t="s">
        <v>126</v>
      </c>
      <c r="BM183" s="16" t="s">
        <v>417</v>
      </c>
    </row>
    <row r="184" spans="2:65" s="1" customFormat="1" ht="22.5" customHeight="1">
      <c r="B184" s="153"/>
      <c r="C184" s="188" t="s">
        <v>418</v>
      </c>
      <c r="D184" s="188" t="s">
        <v>176</v>
      </c>
      <c r="E184" s="189" t="s">
        <v>419</v>
      </c>
      <c r="F184" s="190" t="s">
        <v>420</v>
      </c>
      <c r="G184" s="191" t="s">
        <v>195</v>
      </c>
      <c r="H184" s="192">
        <v>4</v>
      </c>
      <c r="I184" s="193"/>
      <c r="J184" s="194">
        <f t="shared" si="40"/>
        <v>0</v>
      </c>
      <c r="K184" s="190" t="s">
        <v>20</v>
      </c>
      <c r="L184" s="195"/>
      <c r="M184" s="196" t="s">
        <v>20</v>
      </c>
      <c r="N184" s="197" t="s">
        <v>47</v>
      </c>
      <c r="O184" s="34"/>
      <c r="P184" s="163">
        <f t="shared" si="41"/>
        <v>0</v>
      </c>
      <c r="Q184" s="163">
        <v>0.0058</v>
      </c>
      <c r="R184" s="163">
        <f t="shared" si="42"/>
        <v>0.0232</v>
      </c>
      <c r="S184" s="163">
        <v>0</v>
      </c>
      <c r="T184" s="164">
        <f t="shared" si="43"/>
        <v>0</v>
      </c>
      <c r="AR184" s="16" t="s">
        <v>159</v>
      </c>
      <c r="AT184" s="16" t="s">
        <v>176</v>
      </c>
      <c r="AU184" s="16" t="s">
        <v>84</v>
      </c>
      <c r="AY184" s="16" t="s">
        <v>120</v>
      </c>
      <c r="BE184" s="165">
        <f t="shared" si="44"/>
        <v>0</v>
      </c>
      <c r="BF184" s="165">
        <f t="shared" si="45"/>
        <v>0</v>
      </c>
      <c r="BG184" s="165">
        <f t="shared" si="46"/>
        <v>0</v>
      </c>
      <c r="BH184" s="165">
        <f t="shared" si="47"/>
        <v>0</v>
      </c>
      <c r="BI184" s="165">
        <f t="shared" si="48"/>
        <v>0</v>
      </c>
      <c r="BJ184" s="16" t="s">
        <v>126</v>
      </c>
      <c r="BK184" s="165">
        <f t="shared" si="49"/>
        <v>0</v>
      </c>
      <c r="BL184" s="16" t="s">
        <v>126</v>
      </c>
      <c r="BM184" s="16" t="s">
        <v>421</v>
      </c>
    </row>
    <row r="185" spans="2:65" s="1" customFormat="1" ht="22.5" customHeight="1">
      <c r="B185" s="153"/>
      <c r="C185" s="188" t="s">
        <v>422</v>
      </c>
      <c r="D185" s="188" t="s">
        <v>176</v>
      </c>
      <c r="E185" s="189" t="s">
        <v>423</v>
      </c>
      <c r="F185" s="190" t="s">
        <v>424</v>
      </c>
      <c r="G185" s="191" t="s">
        <v>195</v>
      </c>
      <c r="H185" s="192">
        <v>18</v>
      </c>
      <c r="I185" s="193"/>
      <c r="J185" s="194">
        <f t="shared" si="40"/>
        <v>0</v>
      </c>
      <c r="K185" s="190" t="s">
        <v>20</v>
      </c>
      <c r="L185" s="195"/>
      <c r="M185" s="196" t="s">
        <v>20</v>
      </c>
      <c r="N185" s="197" t="s">
        <v>47</v>
      </c>
      <c r="O185" s="34"/>
      <c r="P185" s="163">
        <f t="shared" si="41"/>
        <v>0</v>
      </c>
      <c r="Q185" s="163">
        <v>0.0058</v>
      </c>
      <c r="R185" s="163">
        <f t="shared" si="42"/>
        <v>0.10439999999999999</v>
      </c>
      <c r="S185" s="163">
        <v>0</v>
      </c>
      <c r="T185" s="164">
        <f t="shared" si="43"/>
        <v>0</v>
      </c>
      <c r="AR185" s="16" t="s">
        <v>159</v>
      </c>
      <c r="AT185" s="16" t="s">
        <v>176</v>
      </c>
      <c r="AU185" s="16" t="s">
        <v>84</v>
      </c>
      <c r="AY185" s="16" t="s">
        <v>120</v>
      </c>
      <c r="BE185" s="165">
        <f t="shared" si="44"/>
        <v>0</v>
      </c>
      <c r="BF185" s="165">
        <f t="shared" si="45"/>
        <v>0</v>
      </c>
      <c r="BG185" s="165">
        <f t="shared" si="46"/>
        <v>0</v>
      </c>
      <c r="BH185" s="165">
        <f t="shared" si="47"/>
        <v>0</v>
      </c>
      <c r="BI185" s="165">
        <f t="shared" si="48"/>
        <v>0</v>
      </c>
      <c r="BJ185" s="16" t="s">
        <v>126</v>
      </c>
      <c r="BK185" s="165">
        <f t="shared" si="49"/>
        <v>0</v>
      </c>
      <c r="BL185" s="16" t="s">
        <v>126</v>
      </c>
      <c r="BM185" s="16" t="s">
        <v>425</v>
      </c>
    </row>
    <row r="186" spans="2:65" s="1" customFormat="1" ht="22.5" customHeight="1">
      <c r="B186" s="153"/>
      <c r="C186" s="188" t="s">
        <v>426</v>
      </c>
      <c r="D186" s="188" t="s">
        <v>176</v>
      </c>
      <c r="E186" s="189" t="s">
        <v>427</v>
      </c>
      <c r="F186" s="190" t="s">
        <v>428</v>
      </c>
      <c r="G186" s="191" t="s">
        <v>195</v>
      </c>
      <c r="H186" s="192">
        <v>42</v>
      </c>
      <c r="I186" s="193"/>
      <c r="J186" s="194">
        <f t="shared" si="40"/>
        <v>0</v>
      </c>
      <c r="K186" s="190" t="s">
        <v>20</v>
      </c>
      <c r="L186" s="195"/>
      <c r="M186" s="196" t="s">
        <v>20</v>
      </c>
      <c r="N186" s="197" t="s">
        <v>47</v>
      </c>
      <c r="O186" s="34"/>
      <c r="P186" s="163">
        <f t="shared" si="41"/>
        <v>0</v>
      </c>
      <c r="Q186" s="163">
        <v>0.0058</v>
      </c>
      <c r="R186" s="163">
        <f t="shared" si="42"/>
        <v>0.24359999999999998</v>
      </c>
      <c r="S186" s="163">
        <v>0</v>
      </c>
      <c r="T186" s="164">
        <f t="shared" si="43"/>
        <v>0</v>
      </c>
      <c r="AR186" s="16" t="s">
        <v>159</v>
      </c>
      <c r="AT186" s="16" t="s">
        <v>176</v>
      </c>
      <c r="AU186" s="16" t="s">
        <v>84</v>
      </c>
      <c r="AY186" s="16" t="s">
        <v>120</v>
      </c>
      <c r="BE186" s="165">
        <f t="shared" si="44"/>
        <v>0</v>
      </c>
      <c r="BF186" s="165">
        <f t="shared" si="45"/>
        <v>0</v>
      </c>
      <c r="BG186" s="165">
        <f t="shared" si="46"/>
        <v>0</v>
      </c>
      <c r="BH186" s="165">
        <f t="shared" si="47"/>
        <v>0</v>
      </c>
      <c r="BI186" s="165">
        <f t="shared" si="48"/>
        <v>0</v>
      </c>
      <c r="BJ186" s="16" t="s">
        <v>126</v>
      </c>
      <c r="BK186" s="165">
        <f t="shared" si="49"/>
        <v>0</v>
      </c>
      <c r="BL186" s="16" t="s">
        <v>126</v>
      </c>
      <c r="BM186" s="16" t="s">
        <v>429</v>
      </c>
    </row>
    <row r="187" spans="2:65" s="1" customFormat="1" ht="22.5" customHeight="1">
      <c r="B187" s="153"/>
      <c r="C187" s="188" t="s">
        <v>430</v>
      </c>
      <c r="D187" s="188" t="s">
        <v>176</v>
      </c>
      <c r="E187" s="189" t="s">
        <v>431</v>
      </c>
      <c r="F187" s="190" t="s">
        <v>432</v>
      </c>
      <c r="G187" s="191" t="s">
        <v>141</v>
      </c>
      <c r="H187" s="192">
        <v>1.872</v>
      </c>
      <c r="I187" s="193"/>
      <c r="J187" s="194">
        <f t="shared" si="40"/>
        <v>0</v>
      </c>
      <c r="K187" s="190" t="s">
        <v>125</v>
      </c>
      <c r="L187" s="195"/>
      <c r="M187" s="196" t="s">
        <v>20</v>
      </c>
      <c r="N187" s="197" t="s">
        <v>47</v>
      </c>
      <c r="O187" s="34"/>
      <c r="P187" s="163">
        <f t="shared" si="41"/>
        <v>0</v>
      </c>
      <c r="Q187" s="163">
        <v>0.55</v>
      </c>
      <c r="R187" s="163">
        <f t="shared" si="42"/>
        <v>1.0296</v>
      </c>
      <c r="S187" s="163">
        <v>0</v>
      </c>
      <c r="T187" s="164">
        <f t="shared" si="43"/>
        <v>0</v>
      </c>
      <c r="AR187" s="16" t="s">
        <v>159</v>
      </c>
      <c r="AT187" s="16" t="s">
        <v>176</v>
      </c>
      <c r="AU187" s="16" t="s">
        <v>84</v>
      </c>
      <c r="AY187" s="16" t="s">
        <v>120</v>
      </c>
      <c r="BE187" s="165">
        <f t="shared" si="44"/>
        <v>0</v>
      </c>
      <c r="BF187" s="165">
        <f t="shared" si="45"/>
        <v>0</v>
      </c>
      <c r="BG187" s="165">
        <f t="shared" si="46"/>
        <v>0</v>
      </c>
      <c r="BH187" s="165">
        <f t="shared" si="47"/>
        <v>0</v>
      </c>
      <c r="BI187" s="165">
        <f t="shared" si="48"/>
        <v>0</v>
      </c>
      <c r="BJ187" s="16" t="s">
        <v>126</v>
      </c>
      <c r="BK187" s="165">
        <f t="shared" si="49"/>
        <v>0</v>
      </c>
      <c r="BL187" s="16" t="s">
        <v>126</v>
      </c>
      <c r="BM187" s="16" t="s">
        <v>433</v>
      </c>
    </row>
    <row r="188" spans="2:51" s="11" customFormat="1" ht="13.5">
      <c r="B188" s="166"/>
      <c r="D188" s="167" t="s">
        <v>128</v>
      </c>
      <c r="E188" s="168" t="s">
        <v>20</v>
      </c>
      <c r="F188" s="169" t="s">
        <v>434</v>
      </c>
      <c r="H188" s="170">
        <v>1.872</v>
      </c>
      <c r="I188" s="171"/>
      <c r="L188" s="166"/>
      <c r="M188" s="172"/>
      <c r="N188" s="173"/>
      <c r="O188" s="173"/>
      <c r="P188" s="173"/>
      <c r="Q188" s="173"/>
      <c r="R188" s="173"/>
      <c r="S188" s="173"/>
      <c r="T188" s="174"/>
      <c r="AT188" s="175" t="s">
        <v>128</v>
      </c>
      <c r="AU188" s="175" t="s">
        <v>84</v>
      </c>
      <c r="AV188" s="11" t="s">
        <v>84</v>
      </c>
      <c r="AW188" s="11" t="s">
        <v>38</v>
      </c>
      <c r="AX188" s="11" t="s">
        <v>22</v>
      </c>
      <c r="AY188" s="175" t="s">
        <v>120</v>
      </c>
    </row>
    <row r="189" spans="2:65" s="1" customFormat="1" ht="22.5" customHeight="1">
      <c r="B189" s="153"/>
      <c r="C189" s="154" t="s">
        <v>435</v>
      </c>
      <c r="D189" s="154" t="s">
        <v>122</v>
      </c>
      <c r="E189" s="155" t="s">
        <v>436</v>
      </c>
      <c r="F189" s="156" t="s">
        <v>437</v>
      </c>
      <c r="G189" s="157" t="s">
        <v>206</v>
      </c>
      <c r="H189" s="158">
        <v>582</v>
      </c>
      <c r="I189" s="159"/>
      <c r="J189" s="160">
        <f>ROUND(I189*H189,2)</f>
        <v>0</v>
      </c>
      <c r="K189" s="156" t="s">
        <v>125</v>
      </c>
      <c r="L189" s="33"/>
      <c r="M189" s="161" t="s">
        <v>20</v>
      </c>
      <c r="N189" s="162" t="s">
        <v>47</v>
      </c>
      <c r="O189" s="34"/>
      <c r="P189" s="163">
        <f>O189*H189</f>
        <v>0</v>
      </c>
      <c r="Q189" s="163">
        <v>0</v>
      </c>
      <c r="R189" s="163">
        <f>Q189*H189</f>
        <v>0</v>
      </c>
      <c r="S189" s="163">
        <v>0</v>
      </c>
      <c r="T189" s="164">
        <f>S189*H189</f>
        <v>0</v>
      </c>
      <c r="AR189" s="16" t="s">
        <v>126</v>
      </c>
      <c r="AT189" s="16" t="s">
        <v>122</v>
      </c>
      <c r="AU189" s="16" t="s">
        <v>84</v>
      </c>
      <c r="AY189" s="16" t="s">
        <v>120</v>
      </c>
      <c r="BE189" s="165">
        <f>IF(N189="základní",J189,0)</f>
        <v>0</v>
      </c>
      <c r="BF189" s="165">
        <f>IF(N189="snížená",J189,0)</f>
        <v>0</v>
      </c>
      <c r="BG189" s="165">
        <f>IF(N189="zákl. přenesená",J189,0)</f>
        <v>0</v>
      </c>
      <c r="BH189" s="165">
        <f>IF(N189="sníž. přenesená",J189,0)</f>
        <v>0</v>
      </c>
      <c r="BI189" s="165">
        <f>IF(N189="nulová",J189,0)</f>
        <v>0</v>
      </c>
      <c r="BJ189" s="16" t="s">
        <v>126</v>
      </c>
      <c r="BK189" s="165">
        <f>ROUND(I189*H189,2)</f>
        <v>0</v>
      </c>
      <c r="BL189" s="16" t="s">
        <v>126</v>
      </c>
      <c r="BM189" s="16" t="s">
        <v>438</v>
      </c>
    </row>
    <row r="190" spans="2:51" s="11" customFormat="1" ht="13.5">
      <c r="B190" s="166"/>
      <c r="D190" s="167" t="s">
        <v>128</v>
      </c>
      <c r="E190" s="168" t="s">
        <v>20</v>
      </c>
      <c r="F190" s="169" t="s">
        <v>439</v>
      </c>
      <c r="H190" s="170">
        <v>582</v>
      </c>
      <c r="I190" s="171"/>
      <c r="L190" s="166"/>
      <c r="M190" s="172"/>
      <c r="N190" s="173"/>
      <c r="O190" s="173"/>
      <c r="P190" s="173"/>
      <c r="Q190" s="173"/>
      <c r="R190" s="173"/>
      <c r="S190" s="173"/>
      <c r="T190" s="174"/>
      <c r="AT190" s="175" t="s">
        <v>128</v>
      </c>
      <c r="AU190" s="175" t="s">
        <v>84</v>
      </c>
      <c r="AV190" s="11" t="s">
        <v>84</v>
      </c>
      <c r="AW190" s="11" t="s">
        <v>38</v>
      </c>
      <c r="AX190" s="11" t="s">
        <v>22</v>
      </c>
      <c r="AY190" s="175" t="s">
        <v>120</v>
      </c>
    </row>
    <row r="191" spans="2:65" s="1" customFormat="1" ht="22.5" customHeight="1">
      <c r="B191" s="153"/>
      <c r="C191" s="154" t="s">
        <v>440</v>
      </c>
      <c r="D191" s="154" t="s">
        <v>122</v>
      </c>
      <c r="E191" s="155" t="s">
        <v>441</v>
      </c>
      <c r="F191" s="156" t="s">
        <v>442</v>
      </c>
      <c r="G191" s="157" t="s">
        <v>443</v>
      </c>
      <c r="H191" s="158">
        <v>1</v>
      </c>
      <c r="I191" s="159"/>
      <c r="J191" s="160">
        <f>ROUND(I191*H191,2)</f>
        <v>0</v>
      </c>
      <c r="K191" s="156" t="s">
        <v>20</v>
      </c>
      <c r="L191" s="33"/>
      <c r="M191" s="161" t="s">
        <v>20</v>
      </c>
      <c r="N191" s="162" t="s">
        <v>47</v>
      </c>
      <c r="O191" s="34"/>
      <c r="P191" s="163">
        <f>O191*H191</f>
        <v>0</v>
      </c>
      <c r="Q191" s="163">
        <v>0</v>
      </c>
      <c r="R191" s="163">
        <f>Q191*H191</f>
        <v>0</v>
      </c>
      <c r="S191" s="163">
        <v>0</v>
      </c>
      <c r="T191" s="164">
        <f>S191*H191</f>
        <v>0</v>
      </c>
      <c r="AR191" s="16" t="s">
        <v>126</v>
      </c>
      <c r="AT191" s="16" t="s">
        <v>122</v>
      </c>
      <c r="AU191" s="16" t="s">
        <v>84</v>
      </c>
      <c r="AY191" s="16" t="s">
        <v>120</v>
      </c>
      <c r="BE191" s="165">
        <f>IF(N191="základní",J191,0)</f>
        <v>0</v>
      </c>
      <c r="BF191" s="165">
        <f>IF(N191="snížená",J191,0)</f>
        <v>0</v>
      </c>
      <c r="BG191" s="165">
        <f>IF(N191="zákl. přenesená",J191,0)</f>
        <v>0</v>
      </c>
      <c r="BH191" s="165">
        <f>IF(N191="sníž. přenesená",J191,0)</f>
        <v>0</v>
      </c>
      <c r="BI191" s="165">
        <f>IF(N191="nulová",J191,0)</f>
        <v>0</v>
      </c>
      <c r="BJ191" s="16" t="s">
        <v>126</v>
      </c>
      <c r="BK191" s="165">
        <f>ROUND(I191*H191,2)</f>
        <v>0</v>
      </c>
      <c r="BL191" s="16" t="s">
        <v>126</v>
      </c>
      <c r="BM191" s="16" t="s">
        <v>444</v>
      </c>
    </row>
    <row r="192" spans="2:65" s="1" customFormat="1" ht="22.5" customHeight="1">
      <c r="B192" s="153"/>
      <c r="C192" s="154" t="s">
        <v>445</v>
      </c>
      <c r="D192" s="154" t="s">
        <v>122</v>
      </c>
      <c r="E192" s="155" t="s">
        <v>446</v>
      </c>
      <c r="F192" s="156" t="s">
        <v>447</v>
      </c>
      <c r="G192" s="157" t="s">
        <v>206</v>
      </c>
      <c r="H192" s="158">
        <v>582</v>
      </c>
      <c r="I192" s="159"/>
      <c r="J192" s="160">
        <f>ROUND(I192*H192,2)</f>
        <v>0</v>
      </c>
      <c r="K192" s="156" t="s">
        <v>125</v>
      </c>
      <c r="L192" s="33"/>
      <c r="M192" s="161" t="s">
        <v>20</v>
      </c>
      <c r="N192" s="162" t="s">
        <v>47</v>
      </c>
      <c r="O192" s="34"/>
      <c r="P192" s="163">
        <f>O192*H192</f>
        <v>0</v>
      </c>
      <c r="Q192" s="163">
        <v>6E-05</v>
      </c>
      <c r="R192" s="163">
        <f>Q192*H192</f>
        <v>0.03492</v>
      </c>
      <c r="S192" s="163">
        <v>0</v>
      </c>
      <c r="T192" s="164">
        <f>S192*H192</f>
        <v>0</v>
      </c>
      <c r="AR192" s="16" t="s">
        <v>126</v>
      </c>
      <c r="AT192" s="16" t="s">
        <v>122</v>
      </c>
      <c r="AU192" s="16" t="s">
        <v>84</v>
      </c>
      <c r="AY192" s="16" t="s">
        <v>120</v>
      </c>
      <c r="BE192" s="165">
        <f>IF(N192="základní",J192,0)</f>
        <v>0</v>
      </c>
      <c r="BF192" s="165">
        <f>IF(N192="snížená",J192,0)</f>
        <v>0</v>
      </c>
      <c r="BG192" s="165">
        <f>IF(N192="zákl. přenesená",J192,0)</f>
        <v>0</v>
      </c>
      <c r="BH192" s="165">
        <f>IF(N192="sníž. přenesená",J192,0)</f>
        <v>0</v>
      </c>
      <c r="BI192" s="165">
        <f>IF(N192="nulová",J192,0)</f>
        <v>0</v>
      </c>
      <c r="BJ192" s="16" t="s">
        <v>126</v>
      </c>
      <c r="BK192" s="165">
        <f>ROUND(I192*H192,2)</f>
        <v>0</v>
      </c>
      <c r="BL192" s="16" t="s">
        <v>126</v>
      </c>
      <c r="BM192" s="16" t="s">
        <v>448</v>
      </c>
    </row>
    <row r="193" spans="2:51" s="11" customFormat="1" ht="13.5">
      <c r="B193" s="166"/>
      <c r="D193" s="176" t="s">
        <v>128</v>
      </c>
      <c r="E193" s="175" t="s">
        <v>20</v>
      </c>
      <c r="F193" s="177" t="s">
        <v>449</v>
      </c>
      <c r="H193" s="178">
        <v>582</v>
      </c>
      <c r="I193" s="171"/>
      <c r="L193" s="166"/>
      <c r="M193" s="172"/>
      <c r="N193" s="173"/>
      <c r="O193" s="173"/>
      <c r="P193" s="173"/>
      <c r="Q193" s="173"/>
      <c r="R193" s="173"/>
      <c r="S193" s="173"/>
      <c r="T193" s="174"/>
      <c r="AT193" s="175" t="s">
        <v>128</v>
      </c>
      <c r="AU193" s="175" t="s">
        <v>84</v>
      </c>
      <c r="AV193" s="11" t="s">
        <v>84</v>
      </c>
      <c r="AW193" s="11" t="s">
        <v>38</v>
      </c>
      <c r="AX193" s="11" t="s">
        <v>22</v>
      </c>
      <c r="AY193" s="175" t="s">
        <v>120</v>
      </c>
    </row>
    <row r="194" spans="2:63" s="10" customFormat="1" ht="29.25" customHeight="1">
      <c r="B194" s="139"/>
      <c r="D194" s="150" t="s">
        <v>73</v>
      </c>
      <c r="E194" s="151" t="s">
        <v>163</v>
      </c>
      <c r="F194" s="151" t="s">
        <v>450</v>
      </c>
      <c r="I194" s="142"/>
      <c r="J194" s="152">
        <f>BK194</f>
        <v>0</v>
      </c>
      <c r="L194" s="139"/>
      <c r="M194" s="144"/>
      <c r="N194" s="145"/>
      <c r="O194" s="145"/>
      <c r="P194" s="146">
        <f>SUM(P195:P198)</f>
        <v>0</v>
      </c>
      <c r="Q194" s="145"/>
      <c r="R194" s="146">
        <f>SUM(R195:R198)</f>
        <v>0</v>
      </c>
      <c r="S194" s="145"/>
      <c r="T194" s="147">
        <f>SUM(T195:T198)</f>
        <v>64.602</v>
      </c>
      <c r="AR194" s="140" t="s">
        <v>22</v>
      </c>
      <c r="AT194" s="148" t="s">
        <v>73</v>
      </c>
      <c r="AU194" s="148" t="s">
        <v>22</v>
      </c>
      <c r="AY194" s="140" t="s">
        <v>120</v>
      </c>
      <c r="BK194" s="149">
        <f>SUM(BK195:BK198)</f>
        <v>0</v>
      </c>
    </row>
    <row r="195" spans="2:65" s="1" customFormat="1" ht="31.5" customHeight="1">
      <c r="B195" s="153"/>
      <c r="C195" s="154" t="s">
        <v>451</v>
      </c>
      <c r="D195" s="154" t="s">
        <v>122</v>
      </c>
      <c r="E195" s="155" t="s">
        <v>452</v>
      </c>
      <c r="F195" s="156" t="s">
        <v>453</v>
      </c>
      <c r="G195" s="157" t="s">
        <v>195</v>
      </c>
      <c r="H195" s="158">
        <v>485</v>
      </c>
      <c r="I195" s="159"/>
      <c r="J195" s="160">
        <f>ROUND(I195*H195,2)</f>
        <v>0</v>
      </c>
      <c r="K195" s="156" t="s">
        <v>125</v>
      </c>
      <c r="L195" s="33"/>
      <c r="M195" s="161" t="s">
        <v>20</v>
      </c>
      <c r="N195" s="162" t="s">
        <v>47</v>
      </c>
      <c r="O195" s="34"/>
      <c r="P195" s="163">
        <f>O195*H195</f>
        <v>0</v>
      </c>
      <c r="Q195" s="163">
        <v>0</v>
      </c>
      <c r="R195" s="163">
        <f>Q195*H195</f>
        <v>0</v>
      </c>
      <c r="S195" s="163">
        <v>0.054</v>
      </c>
      <c r="T195" s="164">
        <f>S195*H195</f>
        <v>26.19</v>
      </c>
      <c r="AR195" s="16" t="s">
        <v>126</v>
      </c>
      <c r="AT195" s="16" t="s">
        <v>122</v>
      </c>
      <c r="AU195" s="16" t="s">
        <v>84</v>
      </c>
      <c r="AY195" s="16" t="s">
        <v>120</v>
      </c>
      <c r="BE195" s="165">
        <f>IF(N195="základní",J195,0)</f>
        <v>0</v>
      </c>
      <c r="BF195" s="165">
        <f>IF(N195="snížená",J195,0)</f>
        <v>0</v>
      </c>
      <c r="BG195" s="165">
        <f>IF(N195="zákl. přenesená",J195,0)</f>
        <v>0</v>
      </c>
      <c r="BH195" s="165">
        <f>IF(N195="sníž. přenesená",J195,0)</f>
        <v>0</v>
      </c>
      <c r="BI195" s="165">
        <f>IF(N195="nulová",J195,0)</f>
        <v>0</v>
      </c>
      <c r="BJ195" s="16" t="s">
        <v>126</v>
      </c>
      <c r="BK195" s="165">
        <f>ROUND(I195*H195,2)</f>
        <v>0</v>
      </c>
      <c r="BL195" s="16" t="s">
        <v>126</v>
      </c>
      <c r="BM195" s="16" t="s">
        <v>454</v>
      </c>
    </row>
    <row r="196" spans="2:51" s="11" customFormat="1" ht="13.5">
      <c r="B196" s="166"/>
      <c r="D196" s="167" t="s">
        <v>128</v>
      </c>
      <c r="E196" s="168" t="s">
        <v>20</v>
      </c>
      <c r="F196" s="169" t="s">
        <v>455</v>
      </c>
      <c r="H196" s="170">
        <v>485</v>
      </c>
      <c r="I196" s="171"/>
      <c r="L196" s="166"/>
      <c r="M196" s="172"/>
      <c r="N196" s="173"/>
      <c r="O196" s="173"/>
      <c r="P196" s="173"/>
      <c r="Q196" s="173"/>
      <c r="R196" s="173"/>
      <c r="S196" s="173"/>
      <c r="T196" s="174"/>
      <c r="AT196" s="175" t="s">
        <v>128</v>
      </c>
      <c r="AU196" s="175" t="s">
        <v>84</v>
      </c>
      <c r="AV196" s="11" t="s">
        <v>84</v>
      </c>
      <c r="AW196" s="11" t="s">
        <v>38</v>
      </c>
      <c r="AX196" s="11" t="s">
        <v>22</v>
      </c>
      <c r="AY196" s="175" t="s">
        <v>120</v>
      </c>
    </row>
    <row r="197" spans="2:65" s="1" customFormat="1" ht="22.5" customHeight="1">
      <c r="B197" s="153"/>
      <c r="C197" s="154" t="s">
        <v>456</v>
      </c>
      <c r="D197" s="154" t="s">
        <v>122</v>
      </c>
      <c r="E197" s="155" t="s">
        <v>457</v>
      </c>
      <c r="F197" s="156" t="s">
        <v>458</v>
      </c>
      <c r="G197" s="157" t="s">
        <v>141</v>
      </c>
      <c r="H197" s="158">
        <v>17.46</v>
      </c>
      <c r="I197" s="159"/>
      <c r="J197" s="160">
        <f>ROUND(I197*H197,2)</f>
        <v>0</v>
      </c>
      <c r="K197" s="156" t="s">
        <v>20</v>
      </c>
      <c r="L197" s="33"/>
      <c r="M197" s="161" t="s">
        <v>20</v>
      </c>
      <c r="N197" s="162" t="s">
        <v>47</v>
      </c>
      <c r="O197" s="34"/>
      <c r="P197" s="163">
        <f>O197*H197</f>
        <v>0</v>
      </c>
      <c r="Q197" s="163">
        <v>0</v>
      </c>
      <c r="R197" s="163">
        <f>Q197*H197</f>
        <v>0</v>
      </c>
      <c r="S197" s="163">
        <v>2.2</v>
      </c>
      <c r="T197" s="164">
        <f>S197*H197</f>
        <v>38.412000000000006</v>
      </c>
      <c r="AR197" s="16" t="s">
        <v>126</v>
      </c>
      <c r="AT197" s="16" t="s">
        <v>122</v>
      </c>
      <c r="AU197" s="16" t="s">
        <v>84</v>
      </c>
      <c r="AY197" s="16" t="s">
        <v>120</v>
      </c>
      <c r="BE197" s="165">
        <f>IF(N197="základní",J197,0)</f>
        <v>0</v>
      </c>
      <c r="BF197" s="165">
        <f>IF(N197="snížená",J197,0)</f>
        <v>0</v>
      </c>
      <c r="BG197" s="165">
        <f>IF(N197="zákl. přenesená",J197,0)</f>
        <v>0</v>
      </c>
      <c r="BH197" s="165">
        <f>IF(N197="sníž. přenesená",J197,0)</f>
        <v>0</v>
      </c>
      <c r="BI197" s="165">
        <f>IF(N197="nulová",J197,0)</f>
        <v>0</v>
      </c>
      <c r="BJ197" s="16" t="s">
        <v>126</v>
      </c>
      <c r="BK197" s="165">
        <f>ROUND(I197*H197,2)</f>
        <v>0</v>
      </c>
      <c r="BL197" s="16" t="s">
        <v>126</v>
      </c>
      <c r="BM197" s="16" t="s">
        <v>459</v>
      </c>
    </row>
    <row r="198" spans="2:51" s="11" customFormat="1" ht="13.5">
      <c r="B198" s="166"/>
      <c r="D198" s="176" t="s">
        <v>128</v>
      </c>
      <c r="E198" s="175" t="s">
        <v>20</v>
      </c>
      <c r="F198" s="177" t="s">
        <v>460</v>
      </c>
      <c r="H198" s="178">
        <v>17.46</v>
      </c>
      <c r="I198" s="171"/>
      <c r="L198" s="166"/>
      <c r="M198" s="172"/>
      <c r="N198" s="173"/>
      <c r="O198" s="173"/>
      <c r="P198" s="173"/>
      <c r="Q198" s="173"/>
      <c r="R198" s="173"/>
      <c r="S198" s="173"/>
      <c r="T198" s="174"/>
      <c r="AT198" s="175" t="s">
        <v>128</v>
      </c>
      <c r="AU198" s="175" t="s">
        <v>84</v>
      </c>
      <c r="AV198" s="11" t="s">
        <v>84</v>
      </c>
      <c r="AW198" s="11" t="s">
        <v>38</v>
      </c>
      <c r="AX198" s="11" t="s">
        <v>22</v>
      </c>
      <c r="AY198" s="175" t="s">
        <v>120</v>
      </c>
    </row>
    <row r="199" spans="2:63" s="10" customFormat="1" ht="29.25" customHeight="1">
      <c r="B199" s="139"/>
      <c r="D199" s="150" t="s">
        <v>73</v>
      </c>
      <c r="E199" s="151" t="s">
        <v>461</v>
      </c>
      <c r="F199" s="151" t="s">
        <v>462</v>
      </c>
      <c r="I199" s="142"/>
      <c r="J199" s="152">
        <f>BK199</f>
        <v>0</v>
      </c>
      <c r="L199" s="139"/>
      <c r="M199" s="144"/>
      <c r="N199" s="145"/>
      <c r="O199" s="145"/>
      <c r="P199" s="146">
        <f>SUM(P200:P208)</f>
        <v>0</v>
      </c>
      <c r="Q199" s="145"/>
      <c r="R199" s="146">
        <f>SUM(R200:R208)</f>
        <v>0</v>
      </c>
      <c r="S199" s="145"/>
      <c r="T199" s="147">
        <f>SUM(T200:T208)</f>
        <v>0</v>
      </c>
      <c r="AR199" s="140" t="s">
        <v>22</v>
      </c>
      <c r="AT199" s="148" t="s">
        <v>73</v>
      </c>
      <c r="AU199" s="148" t="s">
        <v>22</v>
      </c>
      <c r="AY199" s="140" t="s">
        <v>120</v>
      </c>
      <c r="BK199" s="149">
        <f>SUM(BK200:BK208)</f>
        <v>0</v>
      </c>
    </row>
    <row r="200" spans="2:65" s="1" customFormat="1" ht="31.5" customHeight="1">
      <c r="B200" s="153"/>
      <c r="C200" s="154" t="s">
        <v>463</v>
      </c>
      <c r="D200" s="154" t="s">
        <v>122</v>
      </c>
      <c r="E200" s="155" t="s">
        <v>464</v>
      </c>
      <c r="F200" s="156" t="s">
        <v>465</v>
      </c>
      <c r="G200" s="157" t="s">
        <v>179</v>
      </c>
      <c r="H200" s="158">
        <v>3.92</v>
      </c>
      <c r="I200" s="159"/>
      <c r="J200" s="160">
        <f>ROUND(I200*H200,2)</f>
        <v>0</v>
      </c>
      <c r="K200" s="156" t="s">
        <v>20</v>
      </c>
      <c r="L200" s="33"/>
      <c r="M200" s="161" t="s">
        <v>20</v>
      </c>
      <c r="N200" s="162" t="s">
        <v>47</v>
      </c>
      <c r="O200" s="34"/>
      <c r="P200" s="163">
        <f>O200*H200</f>
        <v>0</v>
      </c>
      <c r="Q200" s="163">
        <v>0</v>
      </c>
      <c r="R200" s="163">
        <f>Q200*H200</f>
        <v>0</v>
      </c>
      <c r="S200" s="163">
        <v>0</v>
      </c>
      <c r="T200" s="164">
        <f>S200*H200</f>
        <v>0</v>
      </c>
      <c r="AR200" s="16" t="s">
        <v>126</v>
      </c>
      <c r="AT200" s="16" t="s">
        <v>122</v>
      </c>
      <c r="AU200" s="16" t="s">
        <v>84</v>
      </c>
      <c r="AY200" s="16" t="s">
        <v>120</v>
      </c>
      <c r="BE200" s="165">
        <f>IF(N200="základní",J200,0)</f>
        <v>0</v>
      </c>
      <c r="BF200" s="165">
        <f>IF(N200="snížená",J200,0)</f>
        <v>0</v>
      </c>
      <c r="BG200" s="165">
        <f>IF(N200="zákl. přenesená",J200,0)</f>
        <v>0</v>
      </c>
      <c r="BH200" s="165">
        <f>IF(N200="sníž. přenesená",J200,0)</f>
        <v>0</v>
      </c>
      <c r="BI200" s="165">
        <f>IF(N200="nulová",J200,0)</f>
        <v>0</v>
      </c>
      <c r="BJ200" s="16" t="s">
        <v>126</v>
      </c>
      <c r="BK200" s="165">
        <f>ROUND(I200*H200,2)</f>
        <v>0</v>
      </c>
      <c r="BL200" s="16" t="s">
        <v>126</v>
      </c>
      <c r="BM200" s="16" t="s">
        <v>466</v>
      </c>
    </row>
    <row r="201" spans="2:47" s="1" customFormat="1" ht="27">
      <c r="B201" s="33"/>
      <c r="D201" s="176" t="s">
        <v>212</v>
      </c>
      <c r="F201" s="199" t="s">
        <v>467</v>
      </c>
      <c r="I201" s="127"/>
      <c r="L201" s="33"/>
      <c r="M201" s="63"/>
      <c r="N201" s="34"/>
      <c r="O201" s="34"/>
      <c r="P201" s="34"/>
      <c r="Q201" s="34"/>
      <c r="R201" s="34"/>
      <c r="S201" s="34"/>
      <c r="T201" s="64"/>
      <c r="AT201" s="16" t="s">
        <v>212</v>
      </c>
      <c r="AU201" s="16" t="s">
        <v>84</v>
      </c>
    </row>
    <row r="202" spans="2:51" s="11" customFormat="1" ht="13.5">
      <c r="B202" s="166"/>
      <c r="D202" s="167" t="s">
        <v>128</v>
      </c>
      <c r="E202" s="168" t="s">
        <v>20</v>
      </c>
      <c r="F202" s="169" t="s">
        <v>468</v>
      </c>
      <c r="H202" s="170">
        <v>3.92</v>
      </c>
      <c r="I202" s="171"/>
      <c r="L202" s="166"/>
      <c r="M202" s="172"/>
      <c r="N202" s="173"/>
      <c r="O202" s="173"/>
      <c r="P202" s="173"/>
      <c r="Q202" s="173"/>
      <c r="R202" s="173"/>
      <c r="S202" s="173"/>
      <c r="T202" s="174"/>
      <c r="AT202" s="175" t="s">
        <v>128</v>
      </c>
      <c r="AU202" s="175" t="s">
        <v>84</v>
      </c>
      <c r="AV202" s="11" t="s">
        <v>84</v>
      </c>
      <c r="AW202" s="11" t="s">
        <v>38</v>
      </c>
      <c r="AX202" s="11" t="s">
        <v>22</v>
      </c>
      <c r="AY202" s="175" t="s">
        <v>120</v>
      </c>
    </row>
    <row r="203" spans="2:65" s="1" customFormat="1" ht="22.5" customHeight="1">
      <c r="B203" s="153"/>
      <c r="C203" s="154" t="s">
        <v>469</v>
      </c>
      <c r="D203" s="154" t="s">
        <v>122</v>
      </c>
      <c r="E203" s="155" t="s">
        <v>470</v>
      </c>
      <c r="F203" s="156" t="s">
        <v>471</v>
      </c>
      <c r="G203" s="157" t="s">
        <v>179</v>
      </c>
      <c r="H203" s="158">
        <v>73.873</v>
      </c>
      <c r="I203" s="159"/>
      <c r="J203" s="160">
        <f>ROUND(I203*H203,2)</f>
        <v>0</v>
      </c>
      <c r="K203" s="156" t="s">
        <v>125</v>
      </c>
      <c r="L203" s="33"/>
      <c r="M203" s="161" t="s">
        <v>20</v>
      </c>
      <c r="N203" s="162" t="s">
        <v>47</v>
      </c>
      <c r="O203" s="34"/>
      <c r="P203" s="163">
        <f>O203*H203</f>
        <v>0</v>
      </c>
      <c r="Q203" s="163">
        <v>0</v>
      </c>
      <c r="R203" s="163">
        <f>Q203*H203</f>
        <v>0</v>
      </c>
      <c r="S203" s="163">
        <v>0</v>
      </c>
      <c r="T203" s="164">
        <f>S203*H203</f>
        <v>0</v>
      </c>
      <c r="AR203" s="16" t="s">
        <v>126</v>
      </c>
      <c r="AT203" s="16" t="s">
        <v>122</v>
      </c>
      <c r="AU203" s="16" t="s">
        <v>84</v>
      </c>
      <c r="AY203" s="16" t="s">
        <v>120</v>
      </c>
      <c r="BE203" s="165">
        <f>IF(N203="základní",J203,0)</f>
        <v>0</v>
      </c>
      <c r="BF203" s="165">
        <f>IF(N203="snížená",J203,0)</f>
        <v>0</v>
      </c>
      <c r="BG203" s="165">
        <f>IF(N203="zákl. přenesená",J203,0)</f>
        <v>0</v>
      </c>
      <c r="BH203" s="165">
        <f>IF(N203="sníž. přenesená",J203,0)</f>
        <v>0</v>
      </c>
      <c r="BI203" s="165">
        <f>IF(N203="nulová",J203,0)</f>
        <v>0</v>
      </c>
      <c r="BJ203" s="16" t="s">
        <v>126</v>
      </c>
      <c r="BK203" s="165">
        <f>ROUND(I203*H203,2)</f>
        <v>0</v>
      </c>
      <c r="BL203" s="16" t="s">
        <v>126</v>
      </c>
      <c r="BM203" s="16" t="s">
        <v>472</v>
      </c>
    </row>
    <row r="204" spans="2:51" s="11" customFormat="1" ht="13.5">
      <c r="B204" s="166"/>
      <c r="D204" s="167" t="s">
        <v>128</v>
      </c>
      <c r="E204" s="168" t="s">
        <v>20</v>
      </c>
      <c r="F204" s="169" t="s">
        <v>473</v>
      </c>
      <c r="H204" s="170">
        <v>73.873</v>
      </c>
      <c r="I204" s="171"/>
      <c r="L204" s="166"/>
      <c r="M204" s="172"/>
      <c r="N204" s="173"/>
      <c r="O204" s="173"/>
      <c r="P204" s="173"/>
      <c r="Q204" s="173"/>
      <c r="R204" s="173"/>
      <c r="S204" s="173"/>
      <c r="T204" s="174"/>
      <c r="AT204" s="175" t="s">
        <v>128</v>
      </c>
      <c r="AU204" s="175" t="s">
        <v>84</v>
      </c>
      <c r="AV204" s="11" t="s">
        <v>84</v>
      </c>
      <c r="AW204" s="11" t="s">
        <v>38</v>
      </c>
      <c r="AX204" s="11" t="s">
        <v>22</v>
      </c>
      <c r="AY204" s="175" t="s">
        <v>120</v>
      </c>
    </row>
    <row r="205" spans="2:65" s="1" customFormat="1" ht="22.5" customHeight="1">
      <c r="B205" s="153"/>
      <c r="C205" s="154" t="s">
        <v>474</v>
      </c>
      <c r="D205" s="154" t="s">
        <v>122</v>
      </c>
      <c r="E205" s="155" t="s">
        <v>475</v>
      </c>
      <c r="F205" s="156" t="s">
        <v>476</v>
      </c>
      <c r="G205" s="157" t="s">
        <v>179</v>
      </c>
      <c r="H205" s="158">
        <v>73.873</v>
      </c>
      <c r="I205" s="159"/>
      <c r="J205" s="160">
        <f>ROUND(I205*H205,2)</f>
        <v>0</v>
      </c>
      <c r="K205" s="156" t="s">
        <v>125</v>
      </c>
      <c r="L205" s="33"/>
      <c r="M205" s="161" t="s">
        <v>20</v>
      </c>
      <c r="N205" s="162" t="s">
        <v>47</v>
      </c>
      <c r="O205" s="34"/>
      <c r="P205" s="163">
        <f>O205*H205</f>
        <v>0</v>
      </c>
      <c r="Q205" s="163">
        <v>0</v>
      </c>
      <c r="R205" s="163">
        <f>Q205*H205</f>
        <v>0</v>
      </c>
      <c r="S205" s="163">
        <v>0</v>
      </c>
      <c r="T205" s="164">
        <f>S205*H205</f>
        <v>0</v>
      </c>
      <c r="AR205" s="16" t="s">
        <v>126</v>
      </c>
      <c r="AT205" s="16" t="s">
        <v>122</v>
      </c>
      <c r="AU205" s="16" t="s">
        <v>84</v>
      </c>
      <c r="AY205" s="16" t="s">
        <v>120</v>
      </c>
      <c r="BE205" s="165">
        <f>IF(N205="základní",J205,0)</f>
        <v>0</v>
      </c>
      <c r="BF205" s="165">
        <f>IF(N205="snížená",J205,0)</f>
        <v>0</v>
      </c>
      <c r="BG205" s="165">
        <f>IF(N205="zákl. přenesená",J205,0)</f>
        <v>0</v>
      </c>
      <c r="BH205" s="165">
        <f>IF(N205="sníž. přenesená",J205,0)</f>
        <v>0</v>
      </c>
      <c r="BI205" s="165">
        <f>IF(N205="nulová",J205,0)</f>
        <v>0</v>
      </c>
      <c r="BJ205" s="16" t="s">
        <v>126</v>
      </c>
      <c r="BK205" s="165">
        <f>ROUND(I205*H205,2)</f>
        <v>0</v>
      </c>
      <c r="BL205" s="16" t="s">
        <v>126</v>
      </c>
      <c r="BM205" s="16" t="s">
        <v>477</v>
      </c>
    </row>
    <row r="206" spans="2:65" s="1" customFormat="1" ht="22.5" customHeight="1">
      <c r="B206" s="153"/>
      <c r="C206" s="154" t="s">
        <v>478</v>
      </c>
      <c r="D206" s="154" t="s">
        <v>122</v>
      </c>
      <c r="E206" s="155" t="s">
        <v>479</v>
      </c>
      <c r="F206" s="156" t="s">
        <v>480</v>
      </c>
      <c r="G206" s="157" t="s">
        <v>179</v>
      </c>
      <c r="H206" s="158">
        <v>443.238</v>
      </c>
      <c r="I206" s="159"/>
      <c r="J206" s="160">
        <f>ROUND(I206*H206,2)</f>
        <v>0</v>
      </c>
      <c r="K206" s="156" t="s">
        <v>125</v>
      </c>
      <c r="L206" s="33"/>
      <c r="M206" s="161" t="s">
        <v>20</v>
      </c>
      <c r="N206" s="162" t="s">
        <v>47</v>
      </c>
      <c r="O206" s="34"/>
      <c r="P206" s="163">
        <f>O206*H206</f>
        <v>0</v>
      </c>
      <c r="Q206" s="163">
        <v>0</v>
      </c>
      <c r="R206" s="163">
        <f>Q206*H206</f>
        <v>0</v>
      </c>
      <c r="S206" s="163">
        <v>0</v>
      </c>
      <c r="T206" s="164">
        <f>S206*H206</f>
        <v>0</v>
      </c>
      <c r="AR206" s="16" t="s">
        <v>126</v>
      </c>
      <c r="AT206" s="16" t="s">
        <v>122</v>
      </c>
      <c r="AU206" s="16" t="s">
        <v>84</v>
      </c>
      <c r="AY206" s="16" t="s">
        <v>120</v>
      </c>
      <c r="BE206" s="165">
        <f>IF(N206="základní",J206,0)</f>
        <v>0</v>
      </c>
      <c r="BF206" s="165">
        <f>IF(N206="snížená",J206,0)</f>
        <v>0</v>
      </c>
      <c r="BG206" s="165">
        <f>IF(N206="zákl. přenesená",J206,0)</f>
        <v>0</v>
      </c>
      <c r="BH206" s="165">
        <f>IF(N206="sníž. přenesená",J206,0)</f>
        <v>0</v>
      </c>
      <c r="BI206" s="165">
        <f>IF(N206="nulová",J206,0)</f>
        <v>0</v>
      </c>
      <c r="BJ206" s="16" t="s">
        <v>126</v>
      </c>
      <c r="BK206" s="165">
        <f>ROUND(I206*H206,2)</f>
        <v>0</v>
      </c>
      <c r="BL206" s="16" t="s">
        <v>126</v>
      </c>
      <c r="BM206" s="16" t="s">
        <v>481</v>
      </c>
    </row>
    <row r="207" spans="2:47" s="1" customFormat="1" ht="27">
      <c r="B207" s="33"/>
      <c r="D207" s="176" t="s">
        <v>212</v>
      </c>
      <c r="F207" s="199" t="s">
        <v>482</v>
      </c>
      <c r="I207" s="127"/>
      <c r="L207" s="33"/>
      <c r="M207" s="63"/>
      <c r="N207" s="34"/>
      <c r="O207" s="34"/>
      <c r="P207" s="34"/>
      <c r="Q207" s="34"/>
      <c r="R207" s="34"/>
      <c r="S207" s="34"/>
      <c r="T207" s="64"/>
      <c r="AT207" s="16" t="s">
        <v>212</v>
      </c>
      <c r="AU207" s="16" t="s">
        <v>84</v>
      </c>
    </row>
    <row r="208" spans="2:51" s="11" customFormat="1" ht="13.5">
      <c r="B208" s="166"/>
      <c r="D208" s="176" t="s">
        <v>128</v>
      </c>
      <c r="F208" s="177" t="s">
        <v>483</v>
      </c>
      <c r="H208" s="178">
        <v>443.238</v>
      </c>
      <c r="I208" s="171"/>
      <c r="L208" s="166"/>
      <c r="M208" s="172"/>
      <c r="N208" s="173"/>
      <c r="O208" s="173"/>
      <c r="P208" s="173"/>
      <c r="Q208" s="173"/>
      <c r="R208" s="173"/>
      <c r="S208" s="173"/>
      <c r="T208" s="174"/>
      <c r="AT208" s="175" t="s">
        <v>128</v>
      </c>
      <c r="AU208" s="175" t="s">
        <v>84</v>
      </c>
      <c r="AV208" s="11" t="s">
        <v>84</v>
      </c>
      <c r="AW208" s="11" t="s">
        <v>4</v>
      </c>
      <c r="AX208" s="11" t="s">
        <v>22</v>
      </c>
      <c r="AY208" s="175" t="s">
        <v>120</v>
      </c>
    </row>
    <row r="209" spans="2:63" s="10" customFormat="1" ht="29.25" customHeight="1">
      <c r="B209" s="139"/>
      <c r="D209" s="150" t="s">
        <v>73</v>
      </c>
      <c r="E209" s="151" t="s">
        <v>484</v>
      </c>
      <c r="F209" s="151" t="s">
        <v>485</v>
      </c>
      <c r="I209" s="142"/>
      <c r="J209" s="152">
        <f>BK209</f>
        <v>0</v>
      </c>
      <c r="L209" s="139"/>
      <c r="M209" s="144"/>
      <c r="N209" s="145"/>
      <c r="O209" s="145"/>
      <c r="P209" s="146">
        <f>SUM(P210:P212)</f>
        <v>0</v>
      </c>
      <c r="Q209" s="145"/>
      <c r="R209" s="146">
        <f>SUM(R210:R212)</f>
        <v>0</v>
      </c>
      <c r="S209" s="145"/>
      <c r="T209" s="147">
        <f>SUM(T210:T212)</f>
        <v>0</v>
      </c>
      <c r="AR209" s="140" t="s">
        <v>22</v>
      </c>
      <c r="AT209" s="148" t="s">
        <v>73</v>
      </c>
      <c r="AU209" s="148" t="s">
        <v>22</v>
      </c>
      <c r="AY209" s="140" t="s">
        <v>120</v>
      </c>
      <c r="BK209" s="149">
        <f>SUM(BK210:BK212)</f>
        <v>0</v>
      </c>
    </row>
    <row r="210" spans="2:65" s="1" customFormat="1" ht="22.5" customHeight="1">
      <c r="B210" s="153"/>
      <c r="C210" s="154" t="s">
        <v>486</v>
      </c>
      <c r="D210" s="154" t="s">
        <v>122</v>
      </c>
      <c r="E210" s="155" t="s">
        <v>487</v>
      </c>
      <c r="F210" s="156" t="s">
        <v>488</v>
      </c>
      <c r="G210" s="157" t="s">
        <v>179</v>
      </c>
      <c r="H210" s="158">
        <v>126.12</v>
      </c>
      <c r="I210" s="159"/>
      <c r="J210" s="160">
        <f>ROUND(I210*H210,2)</f>
        <v>0</v>
      </c>
      <c r="K210" s="156" t="s">
        <v>125</v>
      </c>
      <c r="L210" s="33"/>
      <c r="M210" s="161" t="s">
        <v>20</v>
      </c>
      <c r="N210" s="162" t="s">
        <v>47</v>
      </c>
      <c r="O210" s="34"/>
      <c r="P210" s="163">
        <f>O210*H210</f>
        <v>0</v>
      </c>
      <c r="Q210" s="163">
        <v>0</v>
      </c>
      <c r="R210" s="163">
        <f>Q210*H210</f>
        <v>0</v>
      </c>
      <c r="S210" s="163">
        <v>0</v>
      </c>
      <c r="T210" s="164">
        <f>S210*H210</f>
        <v>0</v>
      </c>
      <c r="AR210" s="16" t="s">
        <v>126</v>
      </c>
      <c r="AT210" s="16" t="s">
        <v>122</v>
      </c>
      <c r="AU210" s="16" t="s">
        <v>84</v>
      </c>
      <c r="AY210" s="16" t="s">
        <v>120</v>
      </c>
      <c r="BE210" s="165">
        <f>IF(N210="základní",J210,0)</f>
        <v>0</v>
      </c>
      <c r="BF210" s="165">
        <f>IF(N210="snížená",J210,0)</f>
        <v>0</v>
      </c>
      <c r="BG210" s="165">
        <f>IF(N210="zákl. přenesená",J210,0)</f>
        <v>0</v>
      </c>
      <c r="BH210" s="165">
        <f>IF(N210="sníž. přenesená",J210,0)</f>
        <v>0</v>
      </c>
      <c r="BI210" s="165">
        <f>IF(N210="nulová",J210,0)</f>
        <v>0</v>
      </c>
      <c r="BJ210" s="16" t="s">
        <v>126</v>
      </c>
      <c r="BK210" s="165">
        <f>ROUND(I210*H210,2)</f>
        <v>0</v>
      </c>
      <c r="BL210" s="16" t="s">
        <v>126</v>
      </c>
      <c r="BM210" s="16" t="s">
        <v>489</v>
      </c>
    </row>
    <row r="211" spans="2:65" s="1" customFormat="1" ht="22.5" customHeight="1">
      <c r="B211" s="153"/>
      <c r="C211" s="154" t="s">
        <v>490</v>
      </c>
      <c r="D211" s="154" t="s">
        <v>122</v>
      </c>
      <c r="E211" s="155" t="s">
        <v>491</v>
      </c>
      <c r="F211" s="156" t="s">
        <v>492</v>
      </c>
      <c r="G211" s="157" t="s">
        <v>443</v>
      </c>
      <c r="H211" s="158">
        <v>1</v>
      </c>
      <c r="I211" s="159"/>
      <c r="J211" s="160">
        <f>ROUND(I211*H211,2)</f>
        <v>0</v>
      </c>
      <c r="K211" s="156" t="s">
        <v>20</v>
      </c>
      <c r="L211" s="33"/>
      <c r="M211" s="161" t="s">
        <v>20</v>
      </c>
      <c r="N211" s="162" t="s">
        <v>47</v>
      </c>
      <c r="O211" s="34"/>
      <c r="P211" s="163">
        <f>O211*H211</f>
        <v>0</v>
      </c>
      <c r="Q211" s="163">
        <v>0</v>
      </c>
      <c r="R211" s="163">
        <f>Q211*H211</f>
        <v>0</v>
      </c>
      <c r="S211" s="163">
        <v>0</v>
      </c>
      <c r="T211" s="164">
        <f>S211*H211</f>
        <v>0</v>
      </c>
      <c r="AR211" s="16" t="s">
        <v>126</v>
      </c>
      <c r="AT211" s="16" t="s">
        <v>122</v>
      </c>
      <c r="AU211" s="16" t="s">
        <v>84</v>
      </c>
      <c r="AY211" s="16" t="s">
        <v>120</v>
      </c>
      <c r="BE211" s="165">
        <f>IF(N211="základní",J211,0)</f>
        <v>0</v>
      </c>
      <c r="BF211" s="165">
        <f>IF(N211="snížená",J211,0)</f>
        <v>0</v>
      </c>
      <c r="BG211" s="165">
        <f>IF(N211="zákl. přenesená",J211,0)</f>
        <v>0</v>
      </c>
      <c r="BH211" s="165">
        <f>IF(N211="sníž. přenesená",J211,0)</f>
        <v>0</v>
      </c>
      <c r="BI211" s="165">
        <f>IF(N211="nulová",J211,0)</f>
        <v>0</v>
      </c>
      <c r="BJ211" s="16" t="s">
        <v>126</v>
      </c>
      <c r="BK211" s="165">
        <f>ROUND(I211*H211,2)</f>
        <v>0</v>
      </c>
      <c r="BL211" s="16" t="s">
        <v>126</v>
      </c>
      <c r="BM211" s="16" t="s">
        <v>493</v>
      </c>
    </row>
    <row r="212" spans="2:65" s="1" customFormat="1" ht="22.5" customHeight="1">
      <c r="B212" s="153"/>
      <c r="C212" s="154" t="s">
        <v>494</v>
      </c>
      <c r="D212" s="154" t="s">
        <v>122</v>
      </c>
      <c r="E212" s="155" t="s">
        <v>495</v>
      </c>
      <c r="F212" s="156" t="s">
        <v>496</v>
      </c>
      <c r="G212" s="157" t="s">
        <v>443</v>
      </c>
      <c r="H212" s="158">
        <v>1</v>
      </c>
      <c r="I212" s="159"/>
      <c r="J212" s="160">
        <f>ROUND(I212*H212,2)</f>
        <v>0</v>
      </c>
      <c r="K212" s="156" t="s">
        <v>20</v>
      </c>
      <c r="L212" s="33"/>
      <c r="M212" s="161" t="s">
        <v>20</v>
      </c>
      <c r="N212" s="162" t="s">
        <v>47</v>
      </c>
      <c r="O212" s="34"/>
      <c r="P212" s="163">
        <f>O212*H212</f>
        <v>0</v>
      </c>
      <c r="Q212" s="163">
        <v>0</v>
      </c>
      <c r="R212" s="163">
        <f>Q212*H212</f>
        <v>0</v>
      </c>
      <c r="S212" s="163">
        <v>0</v>
      </c>
      <c r="T212" s="164">
        <f>S212*H212</f>
        <v>0</v>
      </c>
      <c r="AR212" s="16" t="s">
        <v>126</v>
      </c>
      <c r="AT212" s="16" t="s">
        <v>122</v>
      </c>
      <c r="AU212" s="16" t="s">
        <v>84</v>
      </c>
      <c r="AY212" s="16" t="s">
        <v>120</v>
      </c>
      <c r="BE212" s="165">
        <f>IF(N212="základní",J212,0)</f>
        <v>0</v>
      </c>
      <c r="BF212" s="165">
        <f>IF(N212="snížená",J212,0)</f>
        <v>0</v>
      </c>
      <c r="BG212" s="165">
        <f>IF(N212="zákl. přenesená",J212,0)</f>
        <v>0</v>
      </c>
      <c r="BH212" s="165">
        <f>IF(N212="sníž. přenesená",J212,0)</f>
        <v>0</v>
      </c>
      <c r="BI212" s="165">
        <f>IF(N212="nulová",J212,0)</f>
        <v>0</v>
      </c>
      <c r="BJ212" s="16" t="s">
        <v>126</v>
      </c>
      <c r="BK212" s="165">
        <f>ROUND(I212*H212,2)</f>
        <v>0</v>
      </c>
      <c r="BL212" s="16" t="s">
        <v>126</v>
      </c>
      <c r="BM212" s="16" t="s">
        <v>497</v>
      </c>
    </row>
    <row r="213" spans="2:63" s="10" customFormat="1" ht="36.75" customHeight="1">
      <c r="B213" s="139"/>
      <c r="D213" s="140" t="s">
        <v>73</v>
      </c>
      <c r="E213" s="141" t="s">
        <v>498</v>
      </c>
      <c r="F213" s="141" t="s">
        <v>499</v>
      </c>
      <c r="I213" s="142"/>
      <c r="J213" s="143">
        <f>BK213</f>
        <v>0</v>
      </c>
      <c r="L213" s="139"/>
      <c r="M213" s="144"/>
      <c r="N213" s="145"/>
      <c r="O213" s="145"/>
      <c r="P213" s="146">
        <f>P214</f>
        <v>0</v>
      </c>
      <c r="Q213" s="145"/>
      <c r="R213" s="146">
        <f>R214</f>
        <v>0</v>
      </c>
      <c r="S213" s="145"/>
      <c r="T213" s="147">
        <f>T214</f>
        <v>2.3818932</v>
      </c>
      <c r="AR213" s="140" t="s">
        <v>84</v>
      </c>
      <c r="AT213" s="148" t="s">
        <v>73</v>
      </c>
      <c r="AU213" s="148" t="s">
        <v>74</v>
      </c>
      <c r="AY213" s="140" t="s">
        <v>120</v>
      </c>
      <c r="BK213" s="149">
        <f>BK214</f>
        <v>0</v>
      </c>
    </row>
    <row r="214" spans="2:63" s="10" customFormat="1" ht="19.5" customHeight="1">
      <c r="B214" s="139"/>
      <c r="D214" s="150" t="s">
        <v>73</v>
      </c>
      <c r="E214" s="151" t="s">
        <v>500</v>
      </c>
      <c r="F214" s="151" t="s">
        <v>501</v>
      </c>
      <c r="I214" s="142"/>
      <c r="J214" s="152">
        <f>BK214</f>
        <v>0</v>
      </c>
      <c r="L214" s="139"/>
      <c r="M214" s="144"/>
      <c r="N214" s="145"/>
      <c r="O214" s="145"/>
      <c r="P214" s="146">
        <f>SUM(P215:P216)</f>
        <v>0</v>
      </c>
      <c r="Q214" s="145"/>
      <c r="R214" s="146">
        <f>SUM(R215:R216)</f>
        <v>0</v>
      </c>
      <c r="S214" s="145"/>
      <c r="T214" s="147">
        <f>SUM(T215:T216)</f>
        <v>2.3818932</v>
      </c>
      <c r="AR214" s="140" t="s">
        <v>84</v>
      </c>
      <c r="AT214" s="148" t="s">
        <v>73</v>
      </c>
      <c r="AU214" s="148" t="s">
        <v>22</v>
      </c>
      <c r="AY214" s="140" t="s">
        <v>120</v>
      </c>
      <c r="BK214" s="149">
        <f>SUM(BK215:BK216)</f>
        <v>0</v>
      </c>
    </row>
    <row r="215" spans="2:65" s="1" customFormat="1" ht="31.5" customHeight="1">
      <c r="B215" s="153"/>
      <c r="C215" s="154" t="s">
        <v>502</v>
      </c>
      <c r="D215" s="154" t="s">
        <v>122</v>
      </c>
      <c r="E215" s="155" t="s">
        <v>503</v>
      </c>
      <c r="F215" s="156" t="s">
        <v>504</v>
      </c>
      <c r="G215" s="157" t="s">
        <v>206</v>
      </c>
      <c r="H215" s="158">
        <v>331.74</v>
      </c>
      <c r="I215" s="159"/>
      <c r="J215" s="160">
        <f>ROUND(I215*H215,2)</f>
        <v>0</v>
      </c>
      <c r="K215" s="156" t="s">
        <v>125</v>
      </c>
      <c r="L215" s="33"/>
      <c r="M215" s="161" t="s">
        <v>20</v>
      </c>
      <c r="N215" s="162" t="s">
        <v>47</v>
      </c>
      <c r="O215" s="34"/>
      <c r="P215" s="163">
        <f>O215*H215</f>
        <v>0</v>
      </c>
      <c r="Q215" s="163">
        <v>0</v>
      </c>
      <c r="R215" s="163">
        <f>Q215*H215</f>
        <v>0</v>
      </c>
      <c r="S215" s="163">
        <v>0.00718</v>
      </c>
      <c r="T215" s="164">
        <f>S215*H215</f>
        <v>2.3818932</v>
      </c>
      <c r="AR215" s="16" t="s">
        <v>203</v>
      </c>
      <c r="AT215" s="16" t="s">
        <v>122</v>
      </c>
      <c r="AU215" s="16" t="s">
        <v>84</v>
      </c>
      <c r="AY215" s="16" t="s">
        <v>120</v>
      </c>
      <c r="BE215" s="165">
        <f>IF(N215="základní",J215,0)</f>
        <v>0</v>
      </c>
      <c r="BF215" s="165">
        <f>IF(N215="snížená",J215,0)</f>
        <v>0</v>
      </c>
      <c r="BG215" s="165">
        <f>IF(N215="zákl. přenesená",J215,0)</f>
        <v>0</v>
      </c>
      <c r="BH215" s="165">
        <f>IF(N215="sníž. přenesená",J215,0)</f>
        <v>0</v>
      </c>
      <c r="BI215" s="165">
        <f>IF(N215="nulová",J215,0)</f>
        <v>0</v>
      </c>
      <c r="BJ215" s="16" t="s">
        <v>126</v>
      </c>
      <c r="BK215" s="165">
        <f>ROUND(I215*H215,2)</f>
        <v>0</v>
      </c>
      <c r="BL215" s="16" t="s">
        <v>203</v>
      </c>
      <c r="BM215" s="16" t="s">
        <v>505</v>
      </c>
    </row>
    <row r="216" spans="2:51" s="11" customFormat="1" ht="13.5">
      <c r="B216" s="166"/>
      <c r="D216" s="176" t="s">
        <v>128</v>
      </c>
      <c r="E216" s="175" t="s">
        <v>20</v>
      </c>
      <c r="F216" s="177" t="s">
        <v>506</v>
      </c>
      <c r="H216" s="178">
        <v>331.74</v>
      </c>
      <c r="I216" s="171"/>
      <c r="L216" s="166"/>
      <c r="M216" s="172"/>
      <c r="N216" s="173"/>
      <c r="O216" s="173"/>
      <c r="P216" s="173"/>
      <c r="Q216" s="173"/>
      <c r="R216" s="173"/>
      <c r="S216" s="173"/>
      <c r="T216" s="174"/>
      <c r="AT216" s="175" t="s">
        <v>128</v>
      </c>
      <c r="AU216" s="175" t="s">
        <v>84</v>
      </c>
      <c r="AV216" s="11" t="s">
        <v>84</v>
      </c>
      <c r="AW216" s="11" t="s">
        <v>38</v>
      </c>
      <c r="AX216" s="11" t="s">
        <v>22</v>
      </c>
      <c r="AY216" s="175" t="s">
        <v>120</v>
      </c>
    </row>
    <row r="217" spans="2:63" s="10" customFormat="1" ht="36.75" customHeight="1">
      <c r="B217" s="139"/>
      <c r="D217" s="140" t="s">
        <v>73</v>
      </c>
      <c r="E217" s="141" t="s">
        <v>507</v>
      </c>
      <c r="F217" s="141" t="s">
        <v>508</v>
      </c>
      <c r="I217" s="142"/>
      <c r="J217" s="143">
        <f>BK217</f>
        <v>0</v>
      </c>
      <c r="L217" s="139"/>
      <c r="M217" s="144"/>
      <c r="N217" s="145"/>
      <c r="O217" s="145"/>
      <c r="P217" s="146">
        <f>P218+P223</f>
        <v>0</v>
      </c>
      <c r="Q217" s="145"/>
      <c r="R217" s="146">
        <f>R218+R223</f>
        <v>0</v>
      </c>
      <c r="S217" s="145"/>
      <c r="T217" s="147">
        <f>T218+T223</f>
        <v>0</v>
      </c>
      <c r="AR217" s="140" t="s">
        <v>144</v>
      </c>
      <c r="AT217" s="148" t="s">
        <v>73</v>
      </c>
      <c r="AU217" s="148" t="s">
        <v>74</v>
      </c>
      <c r="AY217" s="140" t="s">
        <v>120</v>
      </c>
      <c r="BK217" s="149">
        <f>BK218+BK223</f>
        <v>0</v>
      </c>
    </row>
    <row r="218" spans="2:63" s="10" customFormat="1" ht="19.5" customHeight="1">
      <c r="B218" s="139"/>
      <c r="D218" s="150" t="s">
        <v>73</v>
      </c>
      <c r="E218" s="151" t="s">
        <v>509</v>
      </c>
      <c r="F218" s="151" t="s">
        <v>510</v>
      </c>
      <c r="I218" s="142"/>
      <c r="J218" s="152">
        <f>BK218</f>
        <v>0</v>
      </c>
      <c r="L218" s="139"/>
      <c r="M218" s="144"/>
      <c r="N218" s="145"/>
      <c r="O218" s="145"/>
      <c r="P218" s="146">
        <f>SUM(P219:P222)</f>
        <v>0</v>
      </c>
      <c r="Q218" s="145"/>
      <c r="R218" s="146">
        <f>SUM(R219:R222)</f>
        <v>0</v>
      </c>
      <c r="S218" s="145"/>
      <c r="T218" s="147">
        <f>SUM(T219:T222)</f>
        <v>0</v>
      </c>
      <c r="AR218" s="140" t="s">
        <v>144</v>
      </c>
      <c r="AT218" s="148" t="s">
        <v>73</v>
      </c>
      <c r="AU218" s="148" t="s">
        <v>22</v>
      </c>
      <c r="AY218" s="140" t="s">
        <v>120</v>
      </c>
      <c r="BK218" s="149">
        <f>SUM(BK219:BK222)</f>
        <v>0</v>
      </c>
    </row>
    <row r="219" spans="2:65" s="1" customFormat="1" ht="22.5" customHeight="1">
      <c r="B219" s="153"/>
      <c r="C219" s="154" t="s">
        <v>511</v>
      </c>
      <c r="D219" s="154" t="s">
        <v>122</v>
      </c>
      <c r="E219" s="155" t="s">
        <v>512</v>
      </c>
      <c r="F219" s="156" t="s">
        <v>513</v>
      </c>
      <c r="G219" s="157" t="s">
        <v>443</v>
      </c>
      <c r="H219" s="158">
        <v>1</v>
      </c>
      <c r="I219" s="159"/>
      <c r="J219" s="160">
        <f>ROUND(I219*H219,2)</f>
        <v>0</v>
      </c>
      <c r="K219" s="156" t="s">
        <v>20</v>
      </c>
      <c r="L219" s="33"/>
      <c r="M219" s="161" t="s">
        <v>20</v>
      </c>
      <c r="N219" s="162" t="s">
        <v>47</v>
      </c>
      <c r="O219" s="34"/>
      <c r="P219" s="163">
        <f>O219*H219</f>
        <v>0</v>
      </c>
      <c r="Q219" s="163">
        <v>0</v>
      </c>
      <c r="R219" s="163">
        <f>Q219*H219</f>
        <v>0</v>
      </c>
      <c r="S219" s="163">
        <v>0</v>
      </c>
      <c r="T219" s="164">
        <f>S219*H219</f>
        <v>0</v>
      </c>
      <c r="AR219" s="16" t="s">
        <v>514</v>
      </c>
      <c r="AT219" s="16" t="s">
        <v>122</v>
      </c>
      <c r="AU219" s="16" t="s">
        <v>84</v>
      </c>
      <c r="AY219" s="16" t="s">
        <v>120</v>
      </c>
      <c r="BE219" s="165">
        <f>IF(N219="základní",J219,0)</f>
        <v>0</v>
      </c>
      <c r="BF219" s="165">
        <f>IF(N219="snížená",J219,0)</f>
        <v>0</v>
      </c>
      <c r="BG219" s="165">
        <f>IF(N219="zákl. přenesená",J219,0)</f>
        <v>0</v>
      </c>
      <c r="BH219" s="165">
        <f>IF(N219="sníž. přenesená",J219,0)</f>
        <v>0</v>
      </c>
      <c r="BI219" s="165">
        <f>IF(N219="nulová",J219,0)</f>
        <v>0</v>
      </c>
      <c r="BJ219" s="16" t="s">
        <v>126</v>
      </c>
      <c r="BK219" s="165">
        <f>ROUND(I219*H219,2)</f>
        <v>0</v>
      </c>
      <c r="BL219" s="16" t="s">
        <v>514</v>
      </c>
      <c r="BM219" s="16" t="s">
        <v>515</v>
      </c>
    </row>
    <row r="220" spans="2:65" s="1" customFormat="1" ht="22.5" customHeight="1">
      <c r="B220" s="153"/>
      <c r="C220" s="154" t="s">
        <v>516</v>
      </c>
      <c r="D220" s="154" t="s">
        <v>122</v>
      </c>
      <c r="E220" s="155" t="s">
        <v>517</v>
      </c>
      <c r="F220" s="156" t="s">
        <v>518</v>
      </c>
      <c r="G220" s="157" t="s">
        <v>443</v>
      </c>
      <c r="H220" s="158">
        <v>1</v>
      </c>
      <c r="I220" s="159"/>
      <c r="J220" s="160">
        <f>ROUND(I220*H220,2)</f>
        <v>0</v>
      </c>
      <c r="K220" s="156" t="s">
        <v>125</v>
      </c>
      <c r="L220" s="33"/>
      <c r="M220" s="161" t="s">
        <v>20</v>
      </c>
      <c r="N220" s="162" t="s">
        <v>47</v>
      </c>
      <c r="O220" s="34"/>
      <c r="P220" s="163">
        <f>O220*H220</f>
        <v>0</v>
      </c>
      <c r="Q220" s="163">
        <v>0</v>
      </c>
      <c r="R220" s="163">
        <f>Q220*H220</f>
        <v>0</v>
      </c>
      <c r="S220" s="163">
        <v>0</v>
      </c>
      <c r="T220" s="164">
        <f>S220*H220</f>
        <v>0</v>
      </c>
      <c r="AR220" s="16" t="s">
        <v>514</v>
      </c>
      <c r="AT220" s="16" t="s">
        <v>122</v>
      </c>
      <c r="AU220" s="16" t="s">
        <v>84</v>
      </c>
      <c r="AY220" s="16" t="s">
        <v>120</v>
      </c>
      <c r="BE220" s="165">
        <f>IF(N220="základní",J220,0)</f>
        <v>0</v>
      </c>
      <c r="BF220" s="165">
        <f>IF(N220="snížená",J220,0)</f>
        <v>0</v>
      </c>
      <c r="BG220" s="165">
        <f>IF(N220="zákl. přenesená",J220,0)</f>
        <v>0</v>
      </c>
      <c r="BH220" s="165">
        <f>IF(N220="sníž. přenesená",J220,0)</f>
        <v>0</v>
      </c>
      <c r="BI220" s="165">
        <f>IF(N220="nulová",J220,0)</f>
        <v>0</v>
      </c>
      <c r="BJ220" s="16" t="s">
        <v>126</v>
      </c>
      <c r="BK220" s="165">
        <f>ROUND(I220*H220,2)</f>
        <v>0</v>
      </c>
      <c r="BL220" s="16" t="s">
        <v>514</v>
      </c>
      <c r="BM220" s="16" t="s">
        <v>519</v>
      </c>
    </row>
    <row r="221" spans="2:65" s="1" customFormat="1" ht="22.5" customHeight="1">
      <c r="B221" s="153"/>
      <c r="C221" s="154" t="s">
        <v>520</v>
      </c>
      <c r="D221" s="154" t="s">
        <v>122</v>
      </c>
      <c r="E221" s="155" t="s">
        <v>521</v>
      </c>
      <c r="F221" s="156" t="s">
        <v>522</v>
      </c>
      <c r="G221" s="157" t="s">
        <v>443</v>
      </c>
      <c r="H221" s="158">
        <v>1</v>
      </c>
      <c r="I221" s="159"/>
      <c r="J221" s="160">
        <f>ROUND(I221*H221,2)</f>
        <v>0</v>
      </c>
      <c r="K221" s="156" t="s">
        <v>20</v>
      </c>
      <c r="L221" s="33"/>
      <c r="M221" s="161" t="s">
        <v>20</v>
      </c>
      <c r="N221" s="162" t="s">
        <v>47</v>
      </c>
      <c r="O221" s="34"/>
      <c r="P221" s="163">
        <f>O221*H221</f>
        <v>0</v>
      </c>
      <c r="Q221" s="163">
        <v>0</v>
      </c>
      <c r="R221" s="163">
        <f>Q221*H221</f>
        <v>0</v>
      </c>
      <c r="S221" s="163">
        <v>0</v>
      </c>
      <c r="T221" s="164">
        <f>S221*H221</f>
        <v>0</v>
      </c>
      <c r="AR221" s="16" t="s">
        <v>514</v>
      </c>
      <c r="AT221" s="16" t="s">
        <v>122</v>
      </c>
      <c r="AU221" s="16" t="s">
        <v>84</v>
      </c>
      <c r="AY221" s="16" t="s">
        <v>120</v>
      </c>
      <c r="BE221" s="165">
        <f>IF(N221="základní",J221,0)</f>
        <v>0</v>
      </c>
      <c r="BF221" s="165">
        <f>IF(N221="snížená",J221,0)</f>
        <v>0</v>
      </c>
      <c r="BG221" s="165">
        <f>IF(N221="zákl. přenesená",J221,0)</f>
        <v>0</v>
      </c>
      <c r="BH221" s="165">
        <f>IF(N221="sníž. přenesená",J221,0)</f>
        <v>0</v>
      </c>
      <c r="BI221" s="165">
        <f>IF(N221="nulová",J221,0)</f>
        <v>0</v>
      </c>
      <c r="BJ221" s="16" t="s">
        <v>126</v>
      </c>
      <c r="BK221" s="165">
        <f>ROUND(I221*H221,2)</f>
        <v>0</v>
      </c>
      <c r="BL221" s="16" t="s">
        <v>514</v>
      </c>
      <c r="BM221" s="16" t="s">
        <v>523</v>
      </c>
    </row>
    <row r="222" spans="2:65" s="1" customFormat="1" ht="22.5" customHeight="1">
      <c r="B222" s="153"/>
      <c r="C222" s="154" t="s">
        <v>524</v>
      </c>
      <c r="D222" s="154" t="s">
        <v>122</v>
      </c>
      <c r="E222" s="155" t="s">
        <v>525</v>
      </c>
      <c r="F222" s="156" t="s">
        <v>526</v>
      </c>
      <c r="G222" s="157" t="s">
        <v>443</v>
      </c>
      <c r="H222" s="158">
        <v>1</v>
      </c>
      <c r="I222" s="159"/>
      <c r="J222" s="160">
        <f>ROUND(I222*H222,2)</f>
        <v>0</v>
      </c>
      <c r="K222" s="156" t="s">
        <v>125</v>
      </c>
      <c r="L222" s="33"/>
      <c r="M222" s="161" t="s">
        <v>20</v>
      </c>
      <c r="N222" s="162" t="s">
        <v>47</v>
      </c>
      <c r="O222" s="34"/>
      <c r="P222" s="163">
        <f>O222*H222</f>
        <v>0</v>
      </c>
      <c r="Q222" s="163">
        <v>0</v>
      </c>
      <c r="R222" s="163">
        <f>Q222*H222</f>
        <v>0</v>
      </c>
      <c r="S222" s="163">
        <v>0</v>
      </c>
      <c r="T222" s="164">
        <f>S222*H222</f>
        <v>0</v>
      </c>
      <c r="AR222" s="16" t="s">
        <v>514</v>
      </c>
      <c r="AT222" s="16" t="s">
        <v>122</v>
      </c>
      <c r="AU222" s="16" t="s">
        <v>84</v>
      </c>
      <c r="AY222" s="16" t="s">
        <v>120</v>
      </c>
      <c r="BE222" s="165">
        <f>IF(N222="základní",J222,0)</f>
        <v>0</v>
      </c>
      <c r="BF222" s="165">
        <f>IF(N222="snížená",J222,0)</f>
        <v>0</v>
      </c>
      <c r="BG222" s="165">
        <f>IF(N222="zákl. přenesená",J222,0)</f>
        <v>0</v>
      </c>
      <c r="BH222" s="165">
        <f>IF(N222="sníž. přenesená",J222,0)</f>
        <v>0</v>
      </c>
      <c r="BI222" s="165">
        <f>IF(N222="nulová",J222,0)</f>
        <v>0</v>
      </c>
      <c r="BJ222" s="16" t="s">
        <v>126</v>
      </c>
      <c r="BK222" s="165">
        <f>ROUND(I222*H222,2)</f>
        <v>0</v>
      </c>
      <c r="BL222" s="16" t="s">
        <v>514</v>
      </c>
      <c r="BM222" s="16" t="s">
        <v>527</v>
      </c>
    </row>
    <row r="223" spans="2:63" s="10" customFormat="1" ht="29.25" customHeight="1">
      <c r="B223" s="139"/>
      <c r="D223" s="150" t="s">
        <v>73</v>
      </c>
      <c r="E223" s="151" t="s">
        <v>528</v>
      </c>
      <c r="F223" s="151" t="s">
        <v>529</v>
      </c>
      <c r="I223" s="142"/>
      <c r="J223" s="152">
        <f>BK223</f>
        <v>0</v>
      </c>
      <c r="L223" s="139"/>
      <c r="M223" s="144"/>
      <c r="N223" s="145"/>
      <c r="O223" s="145"/>
      <c r="P223" s="146">
        <f>SUM(P224:P226)</f>
        <v>0</v>
      </c>
      <c r="Q223" s="145"/>
      <c r="R223" s="146">
        <f>SUM(R224:R226)</f>
        <v>0</v>
      </c>
      <c r="S223" s="145"/>
      <c r="T223" s="147">
        <f>SUM(T224:T226)</f>
        <v>0</v>
      </c>
      <c r="AR223" s="140" t="s">
        <v>144</v>
      </c>
      <c r="AT223" s="148" t="s">
        <v>73</v>
      </c>
      <c r="AU223" s="148" t="s">
        <v>22</v>
      </c>
      <c r="AY223" s="140" t="s">
        <v>120</v>
      </c>
      <c r="BK223" s="149">
        <f>SUM(BK224:BK226)</f>
        <v>0</v>
      </c>
    </row>
    <row r="224" spans="2:65" s="1" customFormat="1" ht="22.5" customHeight="1">
      <c r="B224" s="153"/>
      <c r="C224" s="154" t="s">
        <v>530</v>
      </c>
      <c r="D224" s="154" t="s">
        <v>122</v>
      </c>
      <c r="E224" s="155" t="s">
        <v>531</v>
      </c>
      <c r="F224" s="156" t="s">
        <v>532</v>
      </c>
      <c r="G224" s="157" t="s">
        <v>533</v>
      </c>
      <c r="H224" s="200"/>
      <c r="I224" s="159"/>
      <c r="J224" s="160">
        <f>ROUND(I224*H224,2)</f>
        <v>0</v>
      </c>
      <c r="K224" s="156" t="s">
        <v>20</v>
      </c>
      <c r="L224" s="33"/>
      <c r="M224" s="161" t="s">
        <v>20</v>
      </c>
      <c r="N224" s="162" t="s">
        <v>47</v>
      </c>
      <c r="O224" s="34"/>
      <c r="P224" s="163">
        <f>O224*H224</f>
        <v>0</v>
      </c>
      <c r="Q224" s="163">
        <v>0</v>
      </c>
      <c r="R224" s="163">
        <f>Q224*H224</f>
        <v>0</v>
      </c>
      <c r="S224" s="163">
        <v>0</v>
      </c>
      <c r="T224" s="164">
        <f>S224*H224</f>
        <v>0</v>
      </c>
      <c r="AR224" s="16" t="s">
        <v>514</v>
      </c>
      <c r="AT224" s="16" t="s">
        <v>122</v>
      </c>
      <c r="AU224" s="16" t="s">
        <v>84</v>
      </c>
      <c r="AY224" s="16" t="s">
        <v>120</v>
      </c>
      <c r="BE224" s="165">
        <f>IF(N224="základní",J224,0)</f>
        <v>0</v>
      </c>
      <c r="BF224" s="165">
        <f>IF(N224="snížená",J224,0)</f>
        <v>0</v>
      </c>
      <c r="BG224" s="165">
        <f>IF(N224="zákl. přenesená",J224,0)</f>
        <v>0</v>
      </c>
      <c r="BH224" s="165">
        <f>IF(N224="sníž. přenesená",J224,0)</f>
        <v>0</v>
      </c>
      <c r="BI224" s="165">
        <f>IF(N224="nulová",J224,0)</f>
        <v>0</v>
      </c>
      <c r="BJ224" s="16" t="s">
        <v>126</v>
      </c>
      <c r="BK224" s="165">
        <f>ROUND(I224*H224,2)</f>
        <v>0</v>
      </c>
      <c r="BL224" s="16" t="s">
        <v>514</v>
      </c>
      <c r="BM224" s="16" t="s">
        <v>534</v>
      </c>
    </row>
    <row r="225" spans="2:65" s="1" customFormat="1" ht="22.5" customHeight="1">
      <c r="B225" s="153"/>
      <c r="C225" s="154" t="s">
        <v>535</v>
      </c>
      <c r="D225" s="154" t="s">
        <v>122</v>
      </c>
      <c r="E225" s="155" t="s">
        <v>536</v>
      </c>
      <c r="F225" s="156" t="s">
        <v>537</v>
      </c>
      <c r="G225" s="157" t="s">
        <v>533</v>
      </c>
      <c r="H225" s="200"/>
      <c r="I225" s="159"/>
      <c r="J225" s="160">
        <f>ROUND(I225*H225,2)</f>
        <v>0</v>
      </c>
      <c r="K225" s="156" t="s">
        <v>20</v>
      </c>
      <c r="L225" s="33"/>
      <c r="M225" s="161" t="s">
        <v>20</v>
      </c>
      <c r="N225" s="162" t="s">
        <v>47</v>
      </c>
      <c r="O225" s="34"/>
      <c r="P225" s="163">
        <f>O225*H225</f>
        <v>0</v>
      </c>
      <c r="Q225" s="163">
        <v>0</v>
      </c>
      <c r="R225" s="163">
        <f>Q225*H225</f>
        <v>0</v>
      </c>
      <c r="S225" s="163">
        <v>0</v>
      </c>
      <c r="T225" s="164">
        <f>S225*H225</f>
        <v>0</v>
      </c>
      <c r="AR225" s="16" t="s">
        <v>514</v>
      </c>
      <c r="AT225" s="16" t="s">
        <v>122</v>
      </c>
      <c r="AU225" s="16" t="s">
        <v>84</v>
      </c>
      <c r="AY225" s="16" t="s">
        <v>120</v>
      </c>
      <c r="BE225" s="165">
        <f>IF(N225="základní",J225,0)</f>
        <v>0</v>
      </c>
      <c r="BF225" s="165">
        <f>IF(N225="snížená",J225,0)</f>
        <v>0</v>
      </c>
      <c r="BG225" s="165">
        <f>IF(N225="zákl. přenesená",J225,0)</f>
        <v>0</v>
      </c>
      <c r="BH225" s="165">
        <f>IF(N225="sníž. přenesená",J225,0)</f>
        <v>0</v>
      </c>
      <c r="BI225" s="165">
        <f>IF(N225="nulová",J225,0)</f>
        <v>0</v>
      </c>
      <c r="BJ225" s="16" t="s">
        <v>126</v>
      </c>
      <c r="BK225" s="165">
        <f>ROUND(I225*H225,2)</f>
        <v>0</v>
      </c>
      <c r="BL225" s="16" t="s">
        <v>514</v>
      </c>
      <c r="BM225" s="16" t="s">
        <v>538</v>
      </c>
    </row>
    <row r="226" spans="2:65" s="1" customFormat="1" ht="22.5" customHeight="1">
      <c r="B226" s="153"/>
      <c r="C226" s="154" t="s">
        <v>539</v>
      </c>
      <c r="D226" s="154" t="s">
        <v>122</v>
      </c>
      <c r="E226" s="155" t="s">
        <v>540</v>
      </c>
      <c r="F226" s="156" t="s">
        <v>541</v>
      </c>
      <c r="G226" s="157" t="s">
        <v>533</v>
      </c>
      <c r="H226" s="200"/>
      <c r="I226" s="159"/>
      <c r="J226" s="160">
        <f>ROUND(I226*H226,2)</f>
        <v>0</v>
      </c>
      <c r="K226" s="156" t="s">
        <v>20</v>
      </c>
      <c r="L226" s="33"/>
      <c r="M226" s="161" t="s">
        <v>20</v>
      </c>
      <c r="N226" s="201" t="s">
        <v>47</v>
      </c>
      <c r="O226" s="202"/>
      <c r="P226" s="203">
        <f>O226*H226</f>
        <v>0</v>
      </c>
      <c r="Q226" s="203">
        <v>0</v>
      </c>
      <c r="R226" s="203">
        <f>Q226*H226</f>
        <v>0</v>
      </c>
      <c r="S226" s="203">
        <v>0</v>
      </c>
      <c r="T226" s="204">
        <f>S226*H226</f>
        <v>0</v>
      </c>
      <c r="AR226" s="16" t="s">
        <v>514</v>
      </c>
      <c r="AT226" s="16" t="s">
        <v>122</v>
      </c>
      <c r="AU226" s="16" t="s">
        <v>84</v>
      </c>
      <c r="AY226" s="16" t="s">
        <v>120</v>
      </c>
      <c r="BE226" s="165">
        <f>IF(N226="základní",J226,0)</f>
        <v>0</v>
      </c>
      <c r="BF226" s="165">
        <f>IF(N226="snížená",J226,0)</f>
        <v>0</v>
      </c>
      <c r="BG226" s="165">
        <f>IF(N226="zákl. přenesená",J226,0)</f>
        <v>0</v>
      </c>
      <c r="BH226" s="165">
        <f>IF(N226="sníž. přenesená",J226,0)</f>
        <v>0</v>
      </c>
      <c r="BI226" s="165">
        <f>IF(N226="nulová",J226,0)</f>
        <v>0</v>
      </c>
      <c r="BJ226" s="16" t="s">
        <v>126</v>
      </c>
      <c r="BK226" s="165">
        <f>ROUND(I226*H226,2)</f>
        <v>0</v>
      </c>
      <c r="BL226" s="16" t="s">
        <v>514</v>
      </c>
      <c r="BM226" s="16" t="s">
        <v>542</v>
      </c>
    </row>
    <row r="227" spans="2:12" s="1" customFormat="1" ht="6.75" customHeight="1">
      <c r="B227" s="49"/>
      <c r="C227" s="50"/>
      <c r="D227" s="50"/>
      <c r="E227" s="50"/>
      <c r="F227" s="50"/>
      <c r="G227" s="50"/>
      <c r="H227" s="50"/>
      <c r="I227" s="106"/>
      <c r="J227" s="50"/>
      <c r="K227" s="50"/>
      <c r="L227" s="33"/>
    </row>
    <row r="228" ht="13.5">
      <c r="AT228" s="205"/>
    </row>
  </sheetData>
  <sheetProtection password="CC35" sheet="1" objects="1" scenarios="1" formatColumns="0" formatRows="0" sort="0" autoFilter="0"/>
  <autoFilter ref="C82:K82"/>
  <mergeCells count="6">
    <mergeCell ref="E43:H43"/>
    <mergeCell ref="E75:H75"/>
    <mergeCell ref="G1:H1"/>
    <mergeCell ref="L2:V2"/>
    <mergeCell ref="E7:H7"/>
    <mergeCell ref="E22:H22"/>
  </mergeCells>
  <hyperlinks>
    <hyperlink ref="F1:G1" location="C2" tooltip="Krycí list soupisu" display="1) Krycí list soupisu"/>
    <hyperlink ref="G1:H1" location="C50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25" customWidth="1"/>
    <col min="2" max="2" width="1.66796875" style="225" customWidth="1"/>
    <col min="3" max="4" width="5" style="225" customWidth="1"/>
    <col min="5" max="5" width="11.66015625" style="225" customWidth="1"/>
    <col min="6" max="6" width="9.16015625" style="225" customWidth="1"/>
    <col min="7" max="7" width="5" style="225" customWidth="1"/>
    <col min="8" max="8" width="77.83203125" style="225" customWidth="1"/>
    <col min="9" max="10" width="20" style="225" customWidth="1"/>
    <col min="11" max="11" width="1.66796875" style="225" customWidth="1"/>
    <col min="12" max="16384" width="9.33203125" style="225" customWidth="1"/>
  </cols>
  <sheetData>
    <row r="1" ht="37.5" customHeight="1"/>
    <row r="2" spans="2:11" ht="7.5" customHeight="1">
      <c r="B2" s="226"/>
      <c r="C2" s="227"/>
      <c r="D2" s="227"/>
      <c r="E2" s="227"/>
      <c r="F2" s="227"/>
      <c r="G2" s="227"/>
      <c r="H2" s="227"/>
      <c r="I2" s="227"/>
      <c r="J2" s="227"/>
      <c r="K2" s="228"/>
    </row>
    <row r="3" spans="2:11" s="231" customFormat="1" ht="45" customHeight="1">
      <c r="B3" s="229"/>
      <c r="C3" s="213" t="s">
        <v>550</v>
      </c>
      <c r="D3" s="213"/>
      <c r="E3" s="213"/>
      <c r="F3" s="213"/>
      <c r="G3" s="213"/>
      <c r="H3" s="213"/>
      <c r="I3" s="213"/>
      <c r="J3" s="213"/>
      <c r="K3" s="230"/>
    </row>
    <row r="4" spans="2:11" ht="25.5" customHeight="1">
      <c r="B4" s="232"/>
      <c r="C4" s="214" t="s">
        <v>551</v>
      </c>
      <c r="D4" s="214"/>
      <c r="E4" s="214"/>
      <c r="F4" s="214"/>
      <c r="G4" s="214"/>
      <c r="H4" s="214"/>
      <c r="I4" s="214"/>
      <c r="J4" s="214"/>
      <c r="K4" s="233"/>
    </row>
    <row r="5" spans="2:11" ht="5.25" customHeight="1">
      <c r="B5" s="232"/>
      <c r="C5" s="234"/>
      <c r="D5" s="234"/>
      <c r="E5" s="234"/>
      <c r="F5" s="234"/>
      <c r="G5" s="234"/>
      <c r="H5" s="234"/>
      <c r="I5" s="234"/>
      <c r="J5" s="234"/>
      <c r="K5" s="233"/>
    </row>
    <row r="6" spans="2:11" ht="15" customHeight="1">
      <c r="B6" s="232"/>
      <c r="C6" s="212" t="s">
        <v>552</v>
      </c>
      <c r="D6" s="212"/>
      <c r="E6" s="212"/>
      <c r="F6" s="212"/>
      <c r="G6" s="212"/>
      <c r="H6" s="212"/>
      <c r="I6" s="212"/>
      <c r="J6" s="212"/>
      <c r="K6" s="233"/>
    </row>
    <row r="7" spans="2:11" ht="15" customHeight="1">
      <c r="B7" s="236"/>
      <c r="C7" s="212" t="s">
        <v>553</v>
      </c>
      <c r="D7" s="212"/>
      <c r="E7" s="212"/>
      <c r="F7" s="212"/>
      <c r="G7" s="212"/>
      <c r="H7" s="212"/>
      <c r="I7" s="212"/>
      <c r="J7" s="212"/>
      <c r="K7" s="233"/>
    </row>
    <row r="8" spans="2:11" ht="12.75" customHeight="1">
      <c r="B8" s="236"/>
      <c r="C8" s="235"/>
      <c r="D8" s="235"/>
      <c r="E8" s="235"/>
      <c r="F8" s="235"/>
      <c r="G8" s="235"/>
      <c r="H8" s="235"/>
      <c r="I8" s="235"/>
      <c r="J8" s="235"/>
      <c r="K8" s="233"/>
    </row>
    <row r="9" spans="2:11" ht="15" customHeight="1">
      <c r="B9" s="236"/>
      <c r="C9" s="212" t="s">
        <v>719</v>
      </c>
      <c r="D9" s="212"/>
      <c r="E9" s="212"/>
      <c r="F9" s="212"/>
      <c r="G9" s="212"/>
      <c r="H9" s="212"/>
      <c r="I9" s="212"/>
      <c r="J9" s="212"/>
      <c r="K9" s="233"/>
    </row>
    <row r="10" spans="2:11" ht="15" customHeight="1">
      <c r="B10" s="236"/>
      <c r="C10" s="235"/>
      <c r="D10" s="212" t="s">
        <v>720</v>
      </c>
      <c r="E10" s="212"/>
      <c r="F10" s="212"/>
      <c r="G10" s="212"/>
      <c r="H10" s="212"/>
      <c r="I10" s="212"/>
      <c r="J10" s="212"/>
      <c r="K10" s="233"/>
    </row>
    <row r="11" spans="2:11" ht="15" customHeight="1">
      <c r="B11" s="236"/>
      <c r="C11" s="237"/>
      <c r="D11" s="212" t="s">
        <v>554</v>
      </c>
      <c r="E11" s="212"/>
      <c r="F11" s="212"/>
      <c r="G11" s="212"/>
      <c r="H11" s="212"/>
      <c r="I11" s="212"/>
      <c r="J11" s="212"/>
      <c r="K11" s="233"/>
    </row>
    <row r="12" spans="2:11" ht="12.75" customHeight="1">
      <c r="B12" s="236"/>
      <c r="C12" s="237"/>
      <c r="D12" s="237"/>
      <c r="E12" s="237"/>
      <c r="F12" s="237"/>
      <c r="G12" s="237"/>
      <c r="H12" s="237"/>
      <c r="I12" s="237"/>
      <c r="J12" s="237"/>
      <c r="K12" s="233"/>
    </row>
    <row r="13" spans="2:11" ht="15" customHeight="1">
      <c r="B13" s="236"/>
      <c r="C13" s="237"/>
      <c r="D13" s="212" t="s">
        <v>721</v>
      </c>
      <c r="E13" s="212"/>
      <c r="F13" s="212"/>
      <c r="G13" s="212"/>
      <c r="H13" s="212"/>
      <c r="I13" s="212"/>
      <c r="J13" s="212"/>
      <c r="K13" s="233"/>
    </row>
    <row r="14" spans="2:11" ht="15" customHeight="1">
      <c r="B14" s="236"/>
      <c r="C14" s="237"/>
      <c r="D14" s="212" t="s">
        <v>555</v>
      </c>
      <c r="E14" s="212"/>
      <c r="F14" s="212"/>
      <c r="G14" s="212"/>
      <c r="H14" s="212"/>
      <c r="I14" s="212"/>
      <c r="J14" s="212"/>
      <c r="K14" s="233"/>
    </row>
    <row r="15" spans="2:11" ht="15" customHeight="1">
      <c r="B15" s="236"/>
      <c r="C15" s="237"/>
      <c r="D15" s="212" t="s">
        <v>556</v>
      </c>
      <c r="E15" s="212"/>
      <c r="F15" s="212"/>
      <c r="G15" s="212"/>
      <c r="H15" s="212"/>
      <c r="I15" s="212"/>
      <c r="J15" s="212"/>
      <c r="K15" s="233"/>
    </row>
    <row r="16" spans="2:11" ht="15" customHeight="1">
      <c r="B16" s="236"/>
      <c r="C16" s="237"/>
      <c r="D16" s="237"/>
      <c r="E16" s="238" t="s">
        <v>77</v>
      </c>
      <c r="F16" s="212" t="s">
        <v>557</v>
      </c>
      <c r="G16" s="212"/>
      <c r="H16" s="212"/>
      <c r="I16" s="212"/>
      <c r="J16" s="212"/>
      <c r="K16" s="233"/>
    </row>
    <row r="17" spans="2:11" ht="15" customHeight="1">
      <c r="B17" s="236"/>
      <c r="C17" s="237"/>
      <c r="D17" s="237"/>
      <c r="E17" s="238" t="s">
        <v>558</v>
      </c>
      <c r="F17" s="212" t="s">
        <v>559</v>
      </c>
      <c r="G17" s="212"/>
      <c r="H17" s="212"/>
      <c r="I17" s="212"/>
      <c r="J17" s="212"/>
      <c r="K17" s="233"/>
    </row>
    <row r="18" spans="2:11" ht="15" customHeight="1">
      <c r="B18" s="236"/>
      <c r="C18" s="237"/>
      <c r="D18" s="237"/>
      <c r="E18" s="238" t="s">
        <v>560</v>
      </c>
      <c r="F18" s="212" t="s">
        <v>561</v>
      </c>
      <c r="G18" s="212"/>
      <c r="H18" s="212"/>
      <c r="I18" s="212"/>
      <c r="J18" s="212"/>
      <c r="K18" s="233"/>
    </row>
    <row r="19" spans="2:11" ht="15" customHeight="1">
      <c r="B19" s="236"/>
      <c r="C19" s="237"/>
      <c r="D19" s="237"/>
      <c r="E19" s="238" t="s">
        <v>562</v>
      </c>
      <c r="F19" s="212" t="s">
        <v>563</v>
      </c>
      <c r="G19" s="212"/>
      <c r="H19" s="212"/>
      <c r="I19" s="212"/>
      <c r="J19" s="212"/>
      <c r="K19" s="233"/>
    </row>
    <row r="20" spans="2:11" ht="15" customHeight="1">
      <c r="B20" s="236"/>
      <c r="C20" s="237"/>
      <c r="D20" s="237"/>
      <c r="E20" s="238" t="s">
        <v>564</v>
      </c>
      <c r="F20" s="212" t="s">
        <v>565</v>
      </c>
      <c r="G20" s="212"/>
      <c r="H20" s="212"/>
      <c r="I20" s="212"/>
      <c r="J20" s="212"/>
      <c r="K20" s="233"/>
    </row>
    <row r="21" spans="2:11" ht="15" customHeight="1">
      <c r="B21" s="236"/>
      <c r="C21" s="237"/>
      <c r="D21" s="237"/>
      <c r="E21" s="238" t="s">
        <v>566</v>
      </c>
      <c r="F21" s="212" t="s">
        <v>567</v>
      </c>
      <c r="G21" s="212"/>
      <c r="H21" s="212"/>
      <c r="I21" s="212"/>
      <c r="J21" s="212"/>
      <c r="K21" s="233"/>
    </row>
    <row r="22" spans="2:11" ht="12.75" customHeight="1">
      <c r="B22" s="236"/>
      <c r="C22" s="237"/>
      <c r="D22" s="237"/>
      <c r="E22" s="237"/>
      <c r="F22" s="237"/>
      <c r="G22" s="237"/>
      <c r="H22" s="237"/>
      <c r="I22" s="237"/>
      <c r="J22" s="237"/>
      <c r="K22" s="233"/>
    </row>
    <row r="23" spans="2:11" ht="15" customHeight="1">
      <c r="B23" s="236"/>
      <c r="C23" s="212" t="s">
        <v>722</v>
      </c>
      <c r="D23" s="212"/>
      <c r="E23" s="212"/>
      <c r="F23" s="212"/>
      <c r="G23" s="212"/>
      <c r="H23" s="212"/>
      <c r="I23" s="212"/>
      <c r="J23" s="212"/>
      <c r="K23" s="233"/>
    </row>
    <row r="24" spans="2:11" ht="15" customHeight="1">
      <c r="B24" s="236"/>
      <c r="C24" s="212" t="s">
        <v>568</v>
      </c>
      <c r="D24" s="212"/>
      <c r="E24" s="212"/>
      <c r="F24" s="212"/>
      <c r="G24" s="212"/>
      <c r="H24" s="212"/>
      <c r="I24" s="212"/>
      <c r="J24" s="212"/>
      <c r="K24" s="233"/>
    </row>
    <row r="25" spans="2:11" ht="15" customHeight="1">
      <c r="B25" s="236"/>
      <c r="C25" s="235"/>
      <c r="D25" s="212" t="s">
        <v>723</v>
      </c>
      <c r="E25" s="212"/>
      <c r="F25" s="212"/>
      <c r="G25" s="212"/>
      <c r="H25" s="212"/>
      <c r="I25" s="212"/>
      <c r="J25" s="212"/>
      <c r="K25" s="233"/>
    </row>
    <row r="26" spans="2:11" ht="15" customHeight="1">
      <c r="B26" s="236"/>
      <c r="C26" s="237"/>
      <c r="D26" s="212" t="s">
        <v>569</v>
      </c>
      <c r="E26" s="212"/>
      <c r="F26" s="212"/>
      <c r="G26" s="212"/>
      <c r="H26" s="212"/>
      <c r="I26" s="212"/>
      <c r="J26" s="212"/>
      <c r="K26" s="233"/>
    </row>
    <row r="27" spans="2:11" ht="12.75" customHeight="1">
      <c r="B27" s="236"/>
      <c r="C27" s="237"/>
      <c r="D27" s="237"/>
      <c r="E27" s="237"/>
      <c r="F27" s="237"/>
      <c r="G27" s="237"/>
      <c r="H27" s="237"/>
      <c r="I27" s="237"/>
      <c r="J27" s="237"/>
      <c r="K27" s="233"/>
    </row>
    <row r="28" spans="2:11" ht="15" customHeight="1">
      <c r="B28" s="236"/>
      <c r="C28" s="237"/>
      <c r="D28" s="212" t="s">
        <v>724</v>
      </c>
      <c r="E28" s="212"/>
      <c r="F28" s="212"/>
      <c r="G28" s="212"/>
      <c r="H28" s="212"/>
      <c r="I28" s="212"/>
      <c r="J28" s="212"/>
      <c r="K28" s="233"/>
    </row>
    <row r="29" spans="2:11" ht="15" customHeight="1">
      <c r="B29" s="236"/>
      <c r="C29" s="237"/>
      <c r="D29" s="212" t="s">
        <v>570</v>
      </c>
      <c r="E29" s="212"/>
      <c r="F29" s="212"/>
      <c r="G29" s="212"/>
      <c r="H29" s="212"/>
      <c r="I29" s="212"/>
      <c r="J29" s="212"/>
      <c r="K29" s="233"/>
    </row>
    <row r="30" spans="2:11" ht="12.75" customHeight="1">
      <c r="B30" s="236"/>
      <c r="C30" s="237"/>
      <c r="D30" s="237"/>
      <c r="E30" s="237"/>
      <c r="F30" s="237"/>
      <c r="G30" s="237"/>
      <c r="H30" s="237"/>
      <c r="I30" s="237"/>
      <c r="J30" s="237"/>
      <c r="K30" s="233"/>
    </row>
    <row r="31" spans="2:11" ht="15" customHeight="1">
      <c r="B31" s="236"/>
      <c r="C31" s="237"/>
      <c r="D31" s="212" t="s">
        <v>725</v>
      </c>
      <c r="E31" s="212"/>
      <c r="F31" s="212"/>
      <c r="G31" s="212"/>
      <c r="H31" s="212"/>
      <c r="I31" s="212"/>
      <c r="J31" s="212"/>
      <c r="K31" s="233"/>
    </row>
    <row r="32" spans="2:11" ht="15" customHeight="1">
      <c r="B32" s="236"/>
      <c r="C32" s="237"/>
      <c r="D32" s="212" t="s">
        <v>571</v>
      </c>
      <c r="E32" s="212"/>
      <c r="F32" s="212"/>
      <c r="G32" s="212"/>
      <c r="H32" s="212"/>
      <c r="I32" s="212"/>
      <c r="J32" s="212"/>
      <c r="K32" s="233"/>
    </row>
    <row r="33" spans="2:11" ht="15" customHeight="1">
      <c r="B33" s="236"/>
      <c r="C33" s="237"/>
      <c r="D33" s="212" t="s">
        <v>572</v>
      </c>
      <c r="E33" s="212"/>
      <c r="F33" s="212"/>
      <c r="G33" s="212"/>
      <c r="H33" s="212"/>
      <c r="I33" s="212"/>
      <c r="J33" s="212"/>
      <c r="K33" s="233"/>
    </row>
    <row r="34" spans="2:11" ht="15" customHeight="1">
      <c r="B34" s="236"/>
      <c r="C34" s="237"/>
      <c r="D34" s="235"/>
      <c r="E34" s="239" t="s">
        <v>105</v>
      </c>
      <c r="F34" s="235"/>
      <c r="G34" s="212" t="s">
        <v>573</v>
      </c>
      <c r="H34" s="212"/>
      <c r="I34" s="212"/>
      <c r="J34" s="212"/>
      <c r="K34" s="233"/>
    </row>
    <row r="35" spans="2:11" ht="30.75" customHeight="1">
      <c r="B35" s="236"/>
      <c r="C35" s="237"/>
      <c r="D35" s="235"/>
      <c r="E35" s="239" t="s">
        <v>574</v>
      </c>
      <c r="F35" s="235"/>
      <c r="G35" s="212" t="s">
        <v>575</v>
      </c>
      <c r="H35" s="212"/>
      <c r="I35" s="212"/>
      <c r="J35" s="212"/>
      <c r="K35" s="233"/>
    </row>
    <row r="36" spans="2:11" ht="15" customHeight="1">
      <c r="B36" s="236"/>
      <c r="C36" s="237"/>
      <c r="D36" s="235"/>
      <c r="E36" s="239" t="s">
        <v>55</v>
      </c>
      <c r="F36" s="235"/>
      <c r="G36" s="212" t="s">
        <v>576</v>
      </c>
      <c r="H36" s="212"/>
      <c r="I36" s="212"/>
      <c r="J36" s="212"/>
      <c r="K36" s="233"/>
    </row>
    <row r="37" spans="2:11" ht="15" customHeight="1">
      <c r="B37" s="236"/>
      <c r="C37" s="237"/>
      <c r="D37" s="235"/>
      <c r="E37" s="239" t="s">
        <v>106</v>
      </c>
      <c r="F37" s="235"/>
      <c r="G37" s="212" t="s">
        <v>577</v>
      </c>
      <c r="H37" s="212"/>
      <c r="I37" s="212"/>
      <c r="J37" s="212"/>
      <c r="K37" s="233"/>
    </row>
    <row r="38" spans="2:11" ht="15" customHeight="1">
      <c r="B38" s="236"/>
      <c r="C38" s="237"/>
      <c r="D38" s="235"/>
      <c r="E38" s="239" t="s">
        <v>107</v>
      </c>
      <c r="F38" s="235"/>
      <c r="G38" s="212" t="s">
        <v>578</v>
      </c>
      <c r="H38" s="212"/>
      <c r="I38" s="212"/>
      <c r="J38" s="212"/>
      <c r="K38" s="233"/>
    </row>
    <row r="39" spans="2:11" ht="15" customHeight="1">
      <c r="B39" s="236"/>
      <c r="C39" s="237"/>
      <c r="D39" s="235"/>
      <c r="E39" s="239" t="s">
        <v>108</v>
      </c>
      <c r="F39" s="235"/>
      <c r="G39" s="212" t="s">
        <v>579</v>
      </c>
      <c r="H39" s="212"/>
      <c r="I39" s="212"/>
      <c r="J39" s="212"/>
      <c r="K39" s="233"/>
    </row>
    <row r="40" spans="2:11" ht="15" customHeight="1">
      <c r="B40" s="236"/>
      <c r="C40" s="237"/>
      <c r="D40" s="235"/>
      <c r="E40" s="239" t="s">
        <v>580</v>
      </c>
      <c r="F40" s="235"/>
      <c r="G40" s="212" t="s">
        <v>581</v>
      </c>
      <c r="H40" s="212"/>
      <c r="I40" s="212"/>
      <c r="J40" s="212"/>
      <c r="K40" s="233"/>
    </row>
    <row r="41" spans="2:11" ht="15" customHeight="1">
      <c r="B41" s="236"/>
      <c r="C41" s="237"/>
      <c r="D41" s="235"/>
      <c r="E41" s="239"/>
      <c r="F41" s="235"/>
      <c r="G41" s="212" t="s">
        <v>582</v>
      </c>
      <c r="H41" s="212"/>
      <c r="I41" s="212"/>
      <c r="J41" s="212"/>
      <c r="K41" s="233"/>
    </row>
    <row r="42" spans="2:11" ht="15" customHeight="1">
      <c r="B42" s="236"/>
      <c r="C42" s="237"/>
      <c r="D42" s="235"/>
      <c r="E42" s="239" t="s">
        <v>583</v>
      </c>
      <c r="F42" s="235"/>
      <c r="G42" s="212" t="s">
        <v>584</v>
      </c>
      <c r="H42" s="212"/>
      <c r="I42" s="212"/>
      <c r="J42" s="212"/>
      <c r="K42" s="233"/>
    </row>
    <row r="43" spans="2:11" ht="15" customHeight="1">
      <c r="B43" s="236"/>
      <c r="C43" s="237"/>
      <c r="D43" s="235"/>
      <c r="E43" s="239" t="s">
        <v>110</v>
      </c>
      <c r="F43" s="235"/>
      <c r="G43" s="212" t="s">
        <v>585</v>
      </c>
      <c r="H43" s="212"/>
      <c r="I43" s="212"/>
      <c r="J43" s="212"/>
      <c r="K43" s="233"/>
    </row>
    <row r="44" spans="2:11" ht="12.75" customHeight="1">
      <c r="B44" s="236"/>
      <c r="C44" s="237"/>
      <c r="D44" s="235"/>
      <c r="E44" s="235"/>
      <c r="F44" s="235"/>
      <c r="G44" s="235"/>
      <c r="H44" s="235"/>
      <c r="I44" s="235"/>
      <c r="J44" s="235"/>
      <c r="K44" s="233"/>
    </row>
    <row r="45" spans="2:11" ht="15" customHeight="1">
      <c r="B45" s="236"/>
      <c r="C45" s="237"/>
      <c r="D45" s="212" t="s">
        <v>586</v>
      </c>
      <c r="E45" s="212"/>
      <c r="F45" s="212"/>
      <c r="G45" s="212"/>
      <c r="H45" s="212"/>
      <c r="I45" s="212"/>
      <c r="J45" s="212"/>
      <c r="K45" s="233"/>
    </row>
    <row r="46" spans="2:11" ht="15" customHeight="1">
      <c r="B46" s="236"/>
      <c r="C46" s="237"/>
      <c r="D46" s="237"/>
      <c r="E46" s="212" t="s">
        <v>587</v>
      </c>
      <c r="F46" s="212"/>
      <c r="G46" s="212"/>
      <c r="H46" s="212"/>
      <c r="I46" s="212"/>
      <c r="J46" s="212"/>
      <c r="K46" s="233"/>
    </row>
    <row r="47" spans="2:11" ht="15" customHeight="1">
      <c r="B47" s="236"/>
      <c r="C47" s="237"/>
      <c r="D47" s="237"/>
      <c r="E47" s="212" t="s">
        <v>588</v>
      </c>
      <c r="F47" s="212"/>
      <c r="G47" s="212"/>
      <c r="H47" s="212"/>
      <c r="I47" s="212"/>
      <c r="J47" s="212"/>
      <c r="K47" s="233"/>
    </row>
    <row r="48" spans="2:11" ht="15" customHeight="1">
      <c r="B48" s="236"/>
      <c r="C48" s="237"/>
      <c r="D48" s="237"/>
      <c r="E48" s="212" t="s">
        <v>589</v>
      </c>
      <c r="F48" s="212"/>
      <c r="G48" s="212"/>
      <c r="H48" s="212"/>
      <c r="I48" s="212"/>
      <c r="J48" s="212"/>
      <c r="K48" s="233"/>
    </row>
    <row r="49" spans="2:11" ht="15" customHeight="1">
      <c r="B49" s="236"/>
      <c r="C49" s="237"/>
      <c r="D49" s="212" t="s">
        <v>590</v>
      </c>
      <c r="E49" s="212"/>
      <c r="F49" s="212"/>
      <c r="G49" s="212"/>
      <c r="H49" s="212"/>
      <c r="I49" s="212"/>
      <c r="J49" s="212"/>
      <c r="K49" s="233"/>
    </row>
    <row r="50" spans="2:11" ht="25.5" customHeight="1">
      <c r="B50" s="232"/>
      <c r="C50" s="214" t="s">
        <v>591</v>
      </c>
      <c r="D50" s="214"/>
      <c r="E50" s="214"/>
      <c r="F50" s="214"/>
      <c r="G50" s="214"/>
      <c r="H50" s="214"/>
      <c r="I50" s="214"/>
      <c r="J50" s="214"/>
      <c r="K50" s="233"/>
    </row>
    <row r="51" spans="2:11" ht="5.25" customHeight="1">
      <c r="B51" s="232"/>
      <c r="C51" s="234"/>
      <c r="D51" s="234"/>
      <c r="E51" s="234"/>
      <c r="F51" s="234"/>
      <c r="G51" s="234"/>
      <c r="H51" s="234"/>
      <c r="I51" s="234"/>
      <c r="J51" s="234"/>
      <c r="K51" s="233"/>
    </row>
    <row r="52" spans="2:11" ht="15" customHeight="1">
      <c r="B52" s="232"/>
      <c r="C52" s="212" t="s">
        <v>592</v>
      </c>
      <c r="D52" s="212"/>
      <c r="E52" s="212"/>
      <c r="F52" s="212"/>
      <c r="G52" s="212"/>
      <c r="H52" s="212"/>
      <c r="I52" s="212"/>
      <c r="J52" s="212"/>
      <c r="K52" s="233"/>
    </row>
    <row r="53" spans="2:11" ht="15" customHeight="1">
      <c r="B53" s="232"/>
      <c r="C53" s="212" t="s">
        <v>593</v>
      </c>
      <c r="D53" s="212"/>
      <c r="E53" s="212"/>
      <c r="F53" s="212"/>
      <c r="G53" s="212"/>
      <c r="H53" s="212"/>
      <c r="I53" s="212"/>
      <c r="J53" s="212"/>
      <c r="K53" s="233"/>
    </row>
    <row r="54" spans="2:11" ht="12.75" customHeight="1">
      <c r="B54" s="232"/>
      <c r="C54" s="235"/>
      <c r="D54" s="235"/>
      <c r="E54" s="235"/>
      <c r="F54" s="235"/>
      <c r="G54" s="235"/>
      <c r="H54" s="235"/>
      <c r="I54" s="235"/>
      <c r="J54" s="235"/>
      <c r="K54" s="233"/>
    </row>
    <row r="55" spans="2:11" ht="15" customHeight="1">
      <c r="B55" s="232"/>
      <c r="C55" s="212" t="s">
        <v>594</v>
      </c>
      <c r="D55" s="212"/>
      <c r="E55" s="212"/>
      <c r="F55" s="212"/>
      <c r="G55" s="212"/>
      <c r="H55" s="212"/>
      <c r="I55" s="212"/>
      <c r="J55" s="212"/>
      <c r="K55" s="233"/>
    </row>
    <row r="56" spans="2:11" ht="15" customHeight="1">
      <c r="B56" s="232"/>
      <c r="C56" s="237"/>
      <c r="D56" s="212" t="s">
        <v>595</v>
      </c>
      <c r="E56" s="212"/>
      <c r="F56" s="212"/>
      <c r="G56" s="212"/>
      <c r="H56" s="212"/>
      <c r="I56" s="212"/>
      <c r="J56" s="212"/>
      <c r="K56" s="233"/>
    </row>
    <row r="57" spans="2:11" ht="15" customHeight="1">
      <c r="B57" s="232"/>
      <c r="C57" s="237"/>
      <c r="D57" s="212" t="s">
        <v>596</v>
      </c>
      <c r="E57" s="212"/>
      <c r="F57" s="212"/>
      <c r="G57" s="212"/>
      <c r="H57" s="212"/>
      <c r="I57" s="212"/>
      <c r="J57" s="212"/>
      <c r="K57" s="233"/>
    </row>
    <row r="58" spans="2:11" ht="15" customHeight="1">
      <c r="B58" s="232"/>
      <c r="C58" s="237"/>
      <c r="D58" s="212" t="s">
        <v>597</v>
      </c>
      <c r="E58" s="212"/>
      <c r="F58" s="212"/>
      <c r="G58" s="212"/>
      <c r="H58" s="212"/>
      <c r="I58" s="212"/>
      <c r="J58" s="212"/>
      <c r="K58" s="233"/>
    </row>
    <row r="59" spans="2:11" ht="15" customHeight="1">
      <c r="B59" s="232"/>
      <c r="C59" s="237"/>
      <c r="D59" s="212" t="s">
        <v>598</v>
      </c>
      <c r="E59" s="212"/>
      <c r="F59" s="212"/>
      <c r="G59" s="212"/>
      <c r="H59" s="212"/>
      <c r="I59" s="212"/>
      <c r="J59" s="212"/>
      <c r="K59" s="233"/>
    </row>
    <row r="60" spans="2:11" ht="15" customHeight="1">
      <c r="B60" s="232"/>
      <c r="C60" s="237"/>
      <c r="D60" s="215" t="s">
        <v>599</v>
      </c>
      <c r="E60" s="215"/>
      <c r="F60" s="215"/>
      <c r="G60" s="215"/>
      <c r="H60" s="215"/>
      <c r="I60" s="215"/>
      <c r="J60" s="215"/>
      <c r="K60" s="233"/>
    </row>
    <row r="61" spans="2:11" ht="15" customHeight="1">
      <c r="B61" s="232"/>
      <c r="C61" s="237"/>
      <c r="D61" s="212" t="s">
        <v>600</v>
      </c>
      <c r="E61" s="212"/>
      <c r="F61" s="212"/>
      <c r="G61" s="212"/>
      <c r="H61" s="212"/>
      <c r="I61" s="212"/>
      <c r="J61" s="212"/>
      <c r="K61" s="233"/>
    </row>
    <row r="62" spans="2:11" ht="12.75" customHeight="1">
      <c r="B62" s="232"/>
      <c r="C62" s="237"/>
      <c r="D62" s="237"/>
      <c r="E62" s="240"/>
      <c r="F62" s="237"/>
      <c r="G62" s="237"/>
      <c r="H62" s="237"/>
      <c r="I62" s="237"/>
      <c r="J62" s="237"/>
      <c r="K62" s="233"/>
    </row>
    <row r="63" spans="2:11" ht="15" customHeight="1">
      <c r="B63" s="232"/>
      <c r="C63" s="237"/>
      <c r="D63" s="212" t="s">
        <v>601</v>
      </c>
      <c r="E63" s="212"/>
      <c r="F63" s="212"/>
      <c r="G63" s="212"/>
      <c r="H63" s="212"/>
      <c r="I63" s="212"/>
      <c r="J63" s="212"/>
      <c r="K63" s="233"/>
    </row>
    <row r="64" spans="2:11" ht="15" customHeight="1">
      <c r="B64" s="232"/>
      <c r="C64" s="237"/>
      <c r="D64" s="215" t="s">
        <v>602</v>
      </c>
      <c r="E64" s="215"/>
      <c r="F64" s="215"/>
      <c r="G64" s="215"/>
      <c r="H64" s="215"/>
      <c r="I64" s="215"/>
      <c r="J64" s="215"/>
      <c r="K64" s="233"/>
    </row>
    <row r="65" spans="2:11" ht="15" customHeight="1">
      <c r="B65" s="232"/>
      <c r="C65" s="237"/>
      <c r="D65" s="212" t="s">
        <v>603</v>
      </c>
      <c r="E65" s="212"/>
      <c r="F65" s="212"/>
      <c r="G65" s="212"/>
      <c r="H65" s="212"/>
      <c r="I65" s="212"/>
      <c r="J65" s="212"/>
      <c r="K65" s="233"/>
    </row>
    <row r="66" spans="2:11" ht="15" customHeight="1">
      <c r="B66" s="232"/>
      <c r="C66" s="237"/>
      <c r="D66" s="212" t="s">
        <v>604</v>
      </c>
      <c r="E66" s="212"/>
      <c r="F66" s="212"/>
      <c r="G66" s="212"/>
      <c r="H66" s="212"/>
      <c r="I66" s="212"/>
      <c r="J66" s="212"/>
      <c r="K66" s="233"/>
    </row>
    <row r="67" spans="2:11" ht="15" customHeight="1">
      <c r="B67" s="232"/>
      <c r="C67" s="237"/>
      <c r="D67" s="212" t="s">
        <v>605</v>
      </c>
      <c r="E67" s="212"/>
      <c r="F67" s="212"/>
      <c r="G67" s="212"/>
      <c r="H67" s="212"/>
      <c r="I67" s="212"/>
      <c r="J67" s="212"/>
      <c r="K67" s="233"/>
    </row>
    <row r="68" spans="2:11" ht="15" customHeight="1">
      <c r="B68" s="232"/>
      <c r="C68" s="237"/>
      <c r="D68" s="212" t="s">
        <v>606</v>
      </c>
      <c r="E68" s="212"/>
      <c r="F68" s="212"/>
      <c r="G68" s="212"/>
      <c r="H68" s="212"/>
      <c r="I68" s="212"/>
      <c r="J68" s="212"/>
      <c r="K68" s="233"/>
    </row>
    <row r="69" spans="2:11" ht="12.75" customHeight="1">
      <c r="B69" s="241"/>
      <c r="C69" s="242"/>
      <c r="D69" s="242"/>
      <c r="E69" s="242"/>
      <c r="F69" s="242"/>
      <c r="G69" s="242"/>
      <c r="H69" s="242"/>
      <c r="I69" s="242"/>
      <c r="J69" s="242"/>
      <c r="K69" s="243"/>
    </row>
    <row r="70" spans="2:11" ht="18.75" customHeight="1">
      <c r="B70" s="244"/>
      <c r="C70" s="244"/>
      <c r="D70" s="244"/>
      <c r="E70" s="244"/>
      <c r="F70" s="244"/>
      <c r="G70" s="244"/>
      <c r="H70" s="244"/>
      <c r="I70" s="244"/>
      <c r="J70" s="244"/>
      <c r="K70" s="245"/>
    </row>
    <row r="71" spans="2:11" ht="18.75" customHeight="1">
      <c r="B71" s="245"/>
      <c r="C71" s="245"/>
      <c r="D71" s="245"/>
      <c r="E71" s="245"/>
      <c r="F71" s="245"/>
      <c r="G71" s="245"/>
      <c r="H71" s="245"/>
      <c r="I71" s="245"/>
      <c r="J71" s="245"/>
      <c r="K71" s="245"/>
    </row>
    <row r="72" spans="2:11" ht="7.5" customHeight="1">
      <c r="B72" s="246"/>
      <c r="C72" s="249"/>
      <c r="D72" s="249"/>
      <c r="E72" s="249"/>
      <c r="F72" s="249"/>
      <c r="G72" s="249"/>
      <c r="H72" s="249"/>
      <c r="I72" s="249"/>
      <c r="J72" s="249"/>
      <c r="K72" s="250"/>
    </row>
    <row r="73" spans="2:11" ht="45" customHeight="1">
      <c r="B73" s="251"/>
      <c r="C73" s="216" t="s">
        <v>549</v>
      </c>
      <c r="D73" s="216"/>
      <c r="E73" s="216"/>
      <c r="F73" s="216"/>
      <c r="G73" s="216"/>
      <c r="H73" s="216"/>
      <c r="I73" s="216"/>
      <c r="J73" s="216"/>
      <c r="K73" s="252"/>
    </row>
    <row r="74" spans="2:11" ht="17.25" customHeight="1">
      <c r="B74" s="251"/>
      <c r="C74" s="253" t="s">
        <v>607</v>
      </c>
      <c r="D74" s="253"/>
      <c r="E74" s="253"/>
      <c r="F74" s="253" t="s">
        <v>608</v>
      </c>
      <c r="G74" s="254"/>
      <c r="H74" s="253" t="s">
        <v>106</v>
      </c>
      <c r="I74" s="253" t="s">
        <v>59</v>
      </c>
      <c r="J74" s="253" t="s">
        <v>609</v>
      </c>
      <c r="K74" s="252"/>
    </row>
    <row r="75" spans="2:11" ht="17.25" customHeight="1">
      <c r="B75" s="251"/>
      <c r="C75" s="255" t="s">
        <v>610</v>
      </c>
      <c r="D75" s="255"/>
      <c r="E75" s="255"/>
      <c r="F75" s="256" t="s">
        <v>611</v>
      </c>
      <c r="G75" s="257"/>
      <c r="H75" s="255"/>
      <c r="I75" s="255"/>
      <c r="J75" s="255" t="s">
        <v>612</v>
      </c>
      <c r="K75" s="252"/>
    </row>
    <row r="76" spans="2:11" ht="5.25" customHeight="1">
      <c r="B76" s="251"/>
      <c r="C76" s="258"/>
      <c r="D76" s="258"/>
      <c r="E76" s="258"/>
      <c r="F76" s="258"/>
      <c r="G76" s="259"/>
      <c r="H76" s="258"/>
      <c r="I76" s="258"/>
      <c r="J76" s="258"/>
      <c r="K76" s="252"/>
    </row>
    <row r="77" spans="2:11" ht="15" customHeight="1">
      <c r="B77" s="251"/>
      <c r="C77" s="239" t="s">
        <v>55</v>
      </c>
      <c r="D77" s="258"/>
      <c r="E77" s="258"/>
      <c r="F77" s="260" t="s">
        <v>613</v>
      </c>
      <c r="G77" s="259"/>
      <c r="H77" s="239" t="s">
        <v>614</v>
      </c>
      <c r="I77" s="239" t="s">
        <v>615</v>
      </c>
      <c r="J77" s="239">
        <v>20</v>
      </c>
      <c r="K77" s="252"/>
    </row>
    <row r="78" spans="2:11" ht="15" customHeight="1">
      <c r="B78" s="251"/>
      <c r="C78" s="239" t="s">
        <v>616</v>
      </c>
      <c r="D78" s="239"/>
      <c r="E78" s="239"/>
      <c r="F78" s="260" t="s">
        <v>613</v>
      </c>
      <c r="G78" s="259"/>
      <c r="H78" s="239" t="s">
        <v>617</v>
      </c>
      <c r="I78" s="239" t="s">
        <v>615</v>
      </c>
      <c r="J78" s="239">
        <v>120</v>
      </c>
      <c r="K78" s="252"/>
    </row>
    <row r="79" spans="2:11" ht="15" customHeight="1">
      <c r="B79" s="261"/>
      <c r="C79" s="239" t="s">
        <v>618</v>
      </c>
      <c r="D79" s="239"/>
      <c r="E79" s="239"/>
      <c r="F79" s="260" t="s">
        <v>619</v>
      </c>
      <c r="G79" s="259"/>
      <c r="H79" s="239" t="s">
        <v>620</v>
      </c>
      <c r="I79" s="239" t="s">
        <v>615</v>
      </c>
      <c r="J79" s="239">
        <v>50</v>
      </c>
      <c r="K79" s="252"/>
    </row>
    <row r="80" spans="2:11" ht="15" customHeight="1">
      <c r="B80" s="261"/>
      <c r="C80" s="239" t="s">
        <v>621</v>
      </c>
      <c r="D80" s="239"/>
      <c r="E80" s="239"/>
      <c r="F80" s="260" t="s">
        <v>613</v>
      </c>
      <c r="G80" s="259"/>
      <c r="H80" s="239" t="s">
        <v>622</v>
      </c>
      <c r="I80" s="239" t="s">
        <v>623</v>
      </c>
      <c r="J80" s="239"/>
      <c r="K80" s="252"/>
    </row>
    <row r="81" spans="2:11" ht="15" customHeight="1">
      <c r="B81" s="261"/>
      <c r="C81" s="262" t="s">
        <v>624</v>
      </c>
      <c r="D81" s="262"/>
      <c r="E81" s="262"/>
      <c r="F81" s="263" t="s">
        <v>619</v>
      </c>
      <c r="G81" s="262"/>
      <c r="H81" s="262" t="s">
        <v>625</v>
      </c>
      <c r="I81" s="262" t="s">
        <v>615</v>
      </c>
      <c r="J81" s="262">
        <v>15</v>
      </c>
      <c r="K81" s="252"/>
    </row>
    <row r="82" spans="2:11" ht="15" customHeight="1">
      <c r="B82" s="261"/>
      <c r="C82" s="262" t="s">
        <v>626</v>
      </c>
      <c r="D82" s="262"/>
      <c r="E82" s="262"/>
      <c r="F82" s="263" t="s">
        <v>619</v>
      </c>
      <c r="G82" s="262"/>
      <c r="H82" s="262" t="s">
        <v>627</v>
      </c>
      <c r="I82" s="262" t="s">
        <v>615</v>
      </c>
      <c r="J82" s="262">
        <v>15</v>
      </c>
      <c r="K82" s="252"/>
    </row>
    <row r="83" spans="2:11" ht="15" customHeight="1">
      <c r="B83" s="261"/>
      <c r="C83" s="262" t="s">
        <v>628</v>
      </c>
      <c r="D83" s="262"/>
      <c r="E83" s="262"/>
      <c r="F83" s="263" t="s">
        <v>619</v>
      </c>
      <c r="G83" s="262"/>
      <c r="H83" s="262" t="s">
        <v>629</v>
      </c>
      <c r="I83" s="262" t="s">
        <v>615</v>
      </c>
      <c r="J83" s="262">
        <v>20</v>
      </c>
      <c r="K83" s="252"/>
    </row>
    <row r="84" spans="2:11" ht="15" customHeight="1">
      <c r="B84" s="261"/>
      <c r="C84" s="262" t="s">
        <v>630</v>
      </c>
      <c r="D84" s="262"/>
      <c r="E84" s="262"/>
      <c r="F84" s="263" t="s">
        <v>619</v>
      </c>
      <c r="G84" s="262"/>
      <c r="H84" s="262" t="s">
        <v>631</v>
      </c>
      <c r="I84" s="262" t="s">
        <v>615</v>
      </c>
      <c r="J84" s="262">
        <v>20</v>
      </c>
      <c r="K84" s="252"/>
    </row>
    <row r="85" spans="2:11" ht="15" customHeight="1">
      <c r="B85" s="261"/>
      <c r="C85" s="239" t="s">
        <v>632</v>
      </c>
      <c r="D85" s="239"/>
      <c r="E85" s="239"/>
      <c r="F85" s="260" t="s">
        <v>619</v>
      </c>
      <c r="G85" s="259"/>
      <c r="H85" s="239" t="s">
        <v>633</v>
      </c>
      <c r="I85" s="239" t="s">
        <v>615</v>
      </c>
      <c r="J85" s="239">
        <v>50</v>
      </c>
      <c r="K85" s="252"/>
    </row>
    <row r="86" spans="2:11" ht="15" customHeight="1">
      <c r="B86" s="261"/>
      <c r="C86" s="239" t="s">
        <v>634</v>
      </c>
      <c r="D86" s="239"/>
      <c r="E86" s="239"/>
      <c r="F86" s="260" t="s">
        <v>619</v>
      </c>
      <c r="G86" s="259"/>
      <c r="H86" s="239" t="s">
        <v>635</v>
      </c>
      <c r="I86" s="239" t="s">
        <v>615</v>
      </c>
      <c r="J86" s="239">
        <v>20</v>
      </c>
      <c r="K86" s="252"/>
    </row>
    <row r="87" spans="2:11" ht="15" customHeight="1">
      <c r="B87" s="261"/>
      <c r="C87" s="239" t="s">
        <v>636</v>
      </c>
      <c r="D87" s="239"/>
      <c r="E87" s="239"/>
      <c r="F87" s="260" t="s">
        <v>619</v>
      </c>
      <c r="G87" s="259"/>
      <c r="H87" s="239" t="s">
        <v>637</v>
      </c>
      <c r="I87" s="239" t="s">
        <v>615</v>
      </c>
      <c r="J87" s="239">
        <v>20</v>
      </c>
      <c r="K87" s="252"/>
    </row>
    <row r="88" spans="2:11" ht="15" customHeight="1">
      <c r="B88" s="261"/>
      <c r="C88" s="239" t="s">
        <v>638</v>
      </c>
      <c r="D88" s="239"/>
      <c r="E88" s="239"/>
      <c r="F88" s="260" t="s">
        <v>619</v>
      </c>
      <c r="G88" s="259"/>
      <c r="H88" s="239" t="s">
        <v>639</v>
      </c>
      <c r="I88" s="239" t="s">
        <v>615</v>
      </c>
      <c r="J88" s="239">
        <v>50</v>
      </c>
      <c r="K88" s="252"/>
    </row>
    <row r="89" spans="2:11" ht="15" customHeight="1">
      <c r="B89" s="261"/>
      <c r="C89" s="239" t="s">
        <v>640</v>
      </c>
      <c r="D89" s="239"/>
      <c r="E89" s="239"/>
      <c r="F89" s="260" t="s">
        <v>619</v>
      </c>
      <c r="G89" s="259"/>
      <c r="H89" s="239" t="s">
        <v>640</v>
      </c>
      <c r="I89" s="239" t="s">
        <v>615</v>
      </c>
      <c r="J89" s="239">
        <v>50</v>
      </c>
      <c r="K89" s="252"/>
    </row>
    <row r="90" spans="2:11" ht="15" customHeight="1">
      <c r="B90" s="261"/>
      <c r="C90" s="239" t="s">
        <v>111</v>
      </c>
      <c r="D90" s="239"/>
      <c r="E90" s="239"/>
      <c r="F90" s="260" t="s">
        <v>619</v>
      </c>
      <c r="G90" s="259"/>
      <c r="H90" s="239" t="s">
        <v>641</v>
      </c>
      <c r="I90" s="239" t="s">
        <v>615</v>
      </c>
      <c r="J90" s="239">
        <v>255</v>
      </c>
      <c r="K90" s="252"/>
    </row>
    <row r="91" spans="2:11" ht="15" customHeight="1">
      <c r="B91" s="261"/>
      <c r="C91" s="239" t="s">
        <v>642</v>
      </c>
      <c r="D91" s="239"/>
      <c r="E91" s="239"/>
      <c r="F91" s="260" t="s">
        <v>613</v>
      </c>
      <c r="G91" s="259"/>
      <c r="H91" s="239" t="s">
        <v>643</v>
      </c>
      <c r="I91" s="239" t="s">
        <v>644</v>
      </c>
      <c r="J91" s="239"/>
      <c r="K91" s="252"/>
    </row>
    <row r="92" spans="2:11" ht="15" customHeight="1">
      <c r="B92" s="261"/>
      <c r="C92" s="239" t="s">
        <v>645</v>
      </c>
      <c r="D92" s="239"/>
      <c r="E92" s="239"/>
      <c r="F92" s="260" t="s">
        <v>613</v>
      </c>
      <c r="G92" s="259"/>
      <c r="H92" s="239" t="s">
        <v>646</v>
      </c>
      <c r="I92" s="239" t="s">
        <v>647</v>
      </c>
      <c r="J92" s="239"/>
      <c r="K92" s="252"/>
    </row>
    <row r="93" spans="2:11" ht="15" customHeight="1">
      <c r="B93" s="261"/>
      <c r="C93" s="239" t="s">
        <v>648</v>
      </c>
      <c r="D93" s="239"/>
      <c r="E93" s="239"/>
      <c r="F93" s="260" t="s">
        <v>613</v>
      </c>
      <c r="G93" s="259"/>
      <c r="H93" s="239" t="s">
        <v>648</v>
      </c>
      <c r="I93" s="239" t="s">
        <v>647</v>
      </c>
      <c r="J93" s="239"/>
      <c r="K93" s="252"/>
    </row>
    <row r="94" spans="2:11" ht="15" customHeight="1">
      <c r="B94" s="261"/>
      <c r="C94" s="239" t="s">
        <v>40</v>
      </c>
      <c r="D94" s="239"/>
      <c r="E94" s="239"/>
      <c r="F94" s="260" t="s">
        <v>613</v>
      </c>
      <c r="G94" s="259"/>
      <c r="H94" s="239" t="s">
        <v>649</v>
      </c>
      <c r="I94" s="239" t="s">
        <v>647</v>
      </c>
      <c r="J94" s="239"/>
      <c r="K94" s="252"/>
    </row>
    <row r="95" spans="2:11" ht="15" customHeight="1">
      <c r="B95" s="261"/>
      <c r="C95" s="239" t="s">
        <v>50</v>
      </c>
      <c r="D95" s="239"/>
      <c r="E95" s="239"/>
      <c r="F95" s="260" t="s">
        <v>613</v>
      </c>
      <c r="G95" s="259"/>
      <c r="H95" s="239" t="s">
        <v>650</v>
      </c>
      <c r="I95" s="239" t="s">
        <v>647</v>
      </c>
      <c r="J95" s="239"/>
      <c r="K95" s="252"/>
    </row>
    <row r="96" spans="2:11" ht="15" customHeight="1">
      <c r="B96" s="264"/>
      <c r="C96" s="265"/>
      <c r="D96" s="265"/>
      <c r="E96" s="265"/>
      <c r="F96" s="265"/>
      <c r="G96" s="265"/>
      <c r="H96" s="265"/>
      <c r="I96" s="265"/>
      <c r="J96" s="265"/>
      <c r="K96" s="266"/>
    </row>
    <row r="97" spans="2:11" ht="18.75" customHeight="1">
      <c r="B97" s="267"/>
      <c r="C97" s="268"/>
      <c r="D97" s="268"/>
      <c r="E97" s="268"/>
      <c r="F97" s="268"/>
      <c r="G97" s="268"/>
      <c r="H97" s="268"/>
      <c r="I97" s="268"/>
      <c r="J97" s="268"/>
      <c r="K97" s="267"/>
    </row>
    <row r="98" spans="2:11" ht="18.75" customHeight="1">
      <c r="B98" s="245"/>
      <c r="C98" s="245"/>
      <c r="D98" s="245"/>
      <c r="E98" s="245"/>
      <c r="F98" s="245"/>
      <c r="G98" s="245"/>
      <c r="H98" s="245"/>
      <c r="I98" s="245"/>
      <c r="J98" s="245"/>
      <c r="K98" s="245"/>
    </row>
    <row r="99" spans="2:11" ht="7.5" customHeight="1">
      <c r="B99" s="246"/>
      <c r="C99" s="249"/>
      <c r="D99" s="249"/>
      <c r="E99" s="249"/>
      <c r="F99" s="249"/>
      <c r="G99" s="249"/>
      <c r="H99" s="249"/>
      <c r="I99" s="249"/>
      <c r="J99" s="249"/>
      <c r="K99" s="250"/>
    </row>
    <row r="100" spans="2:11" ht="45" customHeight="1">
      <c r="B100" s="251"/>
      <c r="C100" s="216" t="s">
        <v>651</v>
      </c>
      <c r="D100" s="216"/>
      <c r="E100" s="216"/>
      <c r="F100" s="216"/>
      <c r="G100" s="216"/>
      <c r="H100" s="216"/>
      <c r="I100" s="216"/>
      <c r="J100" s="216"/>
      <c r="K100" s="252"/>
    </row>
    <row r="101" spans="2:11" ht="17.25" customHeight="1">
      <c r="B101" s="251"/>
      <c r="C101" s="253" t="s">
        <v>607</v>
      </c>
      <c r="D101" s="253"/>
      <c r="E101" s="253"/>
      <c r="F101" s="253" t="s">
        <v>608</v>
      </c>
      <c r="G101" s="254"/>
      <c r="H101" s="253" t="s">
        <v>106</v>
      </c>
      <c r="I101" s="253" t="s">
        <v>59</v>
      </c>
      <c r="J101" s="253" t="s">
        <v>609</v>
      </c>
      <c r="K101" s="252"/>
    </row>
    <row r="102" spans="2:11" ht="17.25" customHeight="1">
      <c r="B102" s="251"/>
      <c r="C102" s="255" t="s">
        <v>610</v>
      </c>
      <c r="D102" s="255"/>
      <c r="E102" s="255"/>
      <c r="F102" s="256" t="s">
        <v>611</v>
      </c>
      <c r="G102" s="257"/>
      <c r="H102" s="255"/>
      <c r="I102" s="255"/>
      <c r="J102" s="255" t="s">
        <v>612</v>
      </c>
      <c r="K102" s="252"/>
    </row>
    <row r="103" spans="2:11" ht="5.25" customHeight="1">
      <c r="B103" s="251"/>
      <c r="C103" s="253"/>
      <c r="D103" s="253"/>
      <c r="E103" s="253"/>
      <c r="F103" s="253"/>
      <c r="G103" s="269"/>
      <c r="H103" s="253"/>
      <c r="I103" s="253"/>
      <c r="J103" s="253"/>
      <c r="K103" s="252"/>
    </row>
    <row r="104" spans="2:11" ht="15" customHeight="1">
      <c r="B104" s="251"/>
      <c r="C104" s="239" t="s">
        <v>55</v>
      </c>
      <c r="D104" s="258"/>
      <c r="E104" s="258"/>
      <c r="F104" s="260" t="s">
        <v>613</v>
      </c>
      <c r="G104" s="269"/>
      <c r="H104" s="239" t="s">
        <v>652</v>
      </c>
      <c r="I104" s="239" t="s">
        <v>615</v>
      </c>
      <c r="J104" s="239">
        <v>20</v>
      </c>
      <c r="K104" s="252"/>
    </row>
    <row r="105" spans="2:11" ht="15" customHeight="1">
      <c r="B105" s="251"/>
      <c r="C105" s="239" t="s">
        <v>616</v>
      </c>
      <c r="D105" s="239"/>
      <c r="E105" s="239"/>
      <c r="F105" s="260" t="s">
        <v>613</v>
      </c>
      <c r="G105" s="239"/>
      <c r="H105" s="239" t="s">
        <v>652</v>
      </c>
      <c r="I105" s="239" t="s">
        <v>615</v>
      </c>
      <c r="J105" s="239">
        <v>120</v>
      </c>
      <c r="K105" s="252"/>
    </row>
    <row r="106" spans="2:11" ht="15" customHeight="1">
      <c r="B106" s="261"/>
      <c r="C106" s="239" t="s">
        <v>618</v>
      </c>
      <c r="D106" s="239"/>
      <c r="E106" s="239"/>
      <c r="F106" s="260" t="s">
        <v>619</v>
      </c>
      <c r="G106" s="239"/>
      <c r="H106" s="239" t="s">
        <v>652</v>
      </c>
      <c r="I106" s="239" t="s">
        <v>615</v>
      </c>
      <c r="J106" s="239">
        <v>50</v>
      </c>
      <c r="K106" s="252"/>
    </row>
    <row r="107" spans="2:11" ht="15" customHeight="1">
      <c r="B107" s="261"/>
      <c r="C107" s="239" t="s">
        <v>621</v>
      </c>
      <c r="D107" s="239"/>
      <c r="E107" s="239"/>
      <c r="F107" s="260" t="s">
        <v>613</v>
      </c>
      <c r="G107" s="239"/>
      <c r="H107" s="239" t="s">
        <v>652</v>
      </c>
      <c r="I107" s="239" t="s">
        <v>623</v>
      </c>
      <c r="J107" s="239"/>
      <c r="K107" s="252"/>
    </row>
    <row r="108" spans="2:11" ht="15" customHeight="1">
      <c r="B108" s="261"/>
      <c r="C108" s="239" t="s">
        <v>632</v>
      </c>
      <c r="D108" s="239"/>
      <c r="E108" s="239"/>
      <c r="F108" s="260" t="s">
        <v>619</v>
      </c>
      <c r="G108" s="239"/>
      <c r="H108" s="239" t="s">
        <v>652</v>
      </c>
      <c r="I108" s="239" t="s">
        <v>615</v>
      </c>
      <c r="J108" s="239">
        <v>50</v>
      </c>
      <c r="K108" s="252"/>
    </row>
    <row r="109" spans="2:11" ht="15" customHeight="1">
      <c r="B109" s="261"/>
      <c r="C109" s="239" t="s">
        <v>640</v>
      </c>
      <c r="D109" s="239"/>
      <c r="E109" s="239"/>
      <c r="F109" s="260" t="s">
        <v>619</v>
      </c>
      <c r="G109" s="239"/>
      <c r="H109" s="239" t="s">
        <v>652</v>
      </c>
      <c r="I109" s="239" t="s">
        <v>615</v>
      </c>
      <c r="J109" s="239">
        <v>50</v>
      </c>
      <c r="K109" s="252"/>
    </row>
    <row r="110" spans="2:11" ht="15" customHeight="1">
      <c r="B110" s="261"/>
      <c r="C110" s="239" t="s">
        <v>638</v>
      </c>
      <c r="D110" s="239"/>
      <c r="E110" s="239"/>
      <c r="F110" s="260" t="s">
        <v>619</v>
      </c>
      <c r="G110" s="239"/>
      <c r="H110" s="239" t="s">
        <v>652</v>
      </c>
      <c r="I110" s="239" t="s">
        <v>615</v>
      </c>
      <c r="J110" s="239">
        <v>50</v>
      </c>
      <c r="K110" s="252"/>
    </row>
    <row r="111" spans="2:11" ht="15" customHeight="1">
      <c r="B111" s="261"/>
      <c r="C111" s="239" t="s">
        <v>55</v>
      </c>
      <c r="D111" s="239"/>
      <c r="E111" s="239"/>
      <c r="F111" s="260" t="s">
        <v>613</v>
      </c>
      <c r="G111" s="239"/>
      <c r="H111" s="239" t="s">
        <v>653</v>
      </c>
      <c r="I111" s="239" t="s">
        <v>615</v>
      </c>
      <c r="J111" s="239">
        <v>20</v>
      </c>
      <c r="K111" s="252"/>
    </row>
    <row r="112" spans="2:11" ht="15" customHeight="1">
      <c r="B112" s="261"/>
      <c r="C112" s="239" t="s">
        <v>654</v>
      </c>
      <c r="D112" s="239"/>
      <c r="E112" s="239"/>
      <c r="F112" s="260" t="s">
        <v>613</v>
      </c>
      <c r="G112" s="239"/>
      <c r="H112" s="239" t="s">
        <v>655</v>
      </c>
      <c r="I112" s="239" t="s">
        <v>615</v>
      </c>
      <c r="J112" s="239">
        <v>120</v>
      </c>
      <c r="K112" s="252"/>
    </row>
    <row r="113" spans="2:11" ht="15" customHeight="1">
      <c r="B113" s="261"/>
      <c r="C113" s="239" t="s">
        <v>40</v>
      </c>
      <c r="D113" s="239"/>
      <c r="E113" s="239"/>
      <c r="F113" s="260" t="s">
        <v>613</v>
      </c>
      <c r="G113" s="239"/>
      <c r="H113" s="239" t="s">
        <v>656</v>
      </c>
      <c r="I113" s="239" t="s">
        <v>647</v>
      </c>
      <c r="J113" s="239"/>
      <c r="K113" s="252"/>
    </row>
    <row r="114" spans="2:11" ht="15" customHeight="1">
      <c r="B114" s="261"/>
      <c r="C114" s="239" t="s">
        <v>50</v>
      </c>
      <c r="D114" s="239"/>
      <c r="E114" s="239"/>
      <c r="F114" s="260" t="s">
        <v>613</v>
      </c>
      <c r="G114" s="239"/>
      <c r="H114" s="239" t="s">
        <v>657</v>
      </c>
      <c r="I114" s="239" t="s">
        <v>647</v>
      </c>
      <c r="J114" s="239"/>
      <c r="K114" s="252"/>
    </row>
    <row r="115" spans="2:11" ht="15" customHeight="1">
      <c r="B115" s="261"/>
      <c r="C115" s="239" t="s">
        <v>59</v>
      </c>
      <c r="D115" s="239"/>
      <c r="E115" s="239"/>
      <c r="F115" s="260" t="s">
        <v>613</v>
      </c>
      <c r="G115" s="239"/>
      <c r="H115" s="239" t="s">
        <v>658</v>
      </c>
      <c r="I115" s="239" t="s">
        <v>659</v>
      </c>
      <c r="J115" s="239"/>
      <c r="K115" s="252"/>
    </row>
    <row r="116" spans="2:11" ht="15" customHeight="1">
      <c r="B116" s="264"/>
      <c r="C116" s="270"/>
      <c r="D116" s="270"/>
      <c r="E116" s="270"/>
      <c r="F116" s="270"/>
      <c r="G116" s="270"/>
      <c r="H116" s="270"/>
      <c r="I116" s="270"/>
      <c r="J116" s="270"/>
      <c r="K116" s="266"/>
    </row>
    <row r="117" spans="2:11" ht="18.75" customHeight="1">
      <c r="B117" s="271"/>
      <c r="C117" s="235"/>
      <c r="D117" s="235"/>
      <c r="E117" s="235"/>
      <c r="F117" s="272"/>
      <c r="G117" s="235"/>
      <c r="H117" s="235"/>
      <c r="I117" s="235"/>
      <c r="J117" s="235"/>
      <c r="K117" s="271"/>
    </row>
    <row r="118" spans="2:11" ht="18.75" customHeight="1"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</row>
    <row r="119" spans="2:11" ht="7.5" customHeight="1">
      <c r="B119" s="273"/>
      <c r="C119" s="274"/>
      <c r="D119" s="274"/>
      <c r="E119" s="274"/>
      <c r="F119" s="274"/>
      <c r="G119" s="274"/>
      <c r="H119" s="274"/>
      <c r="I119" s="274"/>
      <c r="J119" s="274"/>
      <c r="K119" s="275"/>
    </row>
    <row r="120" spans="2:11" ht="45" customHeight="1">
      <c r="B120" s="276"/>
      <c r="C120" s="213" t="s">
        <v>660</v>
      </c>
      <c r="D120" s="213"/>
      <c r="E120" s="213"/>
      <c r="F120" s="213"/>
      <c r="G120" s="213"/>
      <c r="H120" s="213"/>
      <c r="I120" s="213"/>
      <c r="J120" s="213"/>
      <c r="K120" s="277"/>
    </row>
    <row r="121" spans="2:11" ht="17.25" customHeight="1">
      <c r="B121" s="278"/>
      <c r="C121" s="253" t="s">
        <v>607</v>
      </c>
      <c r="D121" s="253"/>
      <c r="E121" s="253"/>
      <c r="F121" s="253" t="s">
        <v>608</v>
      </c>
      <c r="G121" s="254"/>
      <c r="H121" s="253" t="s">
        <v>106</v>
      </c>
      <c r="I121" s="253" t="s">
        <v>59</v>
      </c>
      <c r="J121" s="253" t="s">
        <v>609</v>
      </c>
      <c r="K121" s="279"/>
    </row>
    <row r="122" spans="2:11" ht="17.25" customHeight="1">
      <c r="B122" s="278"/>
      <c r="C122" s="255" t="s">
        <v>610</v>
      </c>
      <c r="D122" s="255"/>
      <c r="E122" s="255"/>
      <c r="F122" s="256" t="s">
        <v>611</v>
      </c>
      <c r="G122" s="257"/>
      <c r="H122" s="255"/>
      <c r="I122" s="255"/>
      <c r="J122" s="255" t="s">
        <v>612</v>
      </c>
      <c r="K122" s="279"/>
    </row>
    <row r="123" spans="2:11" ht="5.25" customHeight="1">
      <c r="B123" s="280"/>
      <c r="C123" s="258"/>
      <c r="D123" s="258"/>
      <c r="E123" s="258"/>
      <c r="F123" s="258"/>
      <c r="G123" s="239"/>
      <c r="H123" s="258"/>
      <c r="I123" s="258"/>
      <c r="J123" s="258"/>
      <c r="K123" s="281"/>
    </row>
    <row r="124" spans="2:11" ht="15" customHeight="1">
      <c r="B124" s="280"/>
      <c r="C124" s="239" t="s">
        <v>616</v>
      </c>
      <c r="D124" s="258"/>
      <c r="E124" s="258"/>
      <c r="F124" s="260" t="s">
        <v>613</v>
      </c>
      <c r="G124" s="239"/>
      <c r="H124" s="239" t="s">
        <v>652</v>
      </c>
      <c r="I124" s="239" t="s">
        <v>615</v>
      </c>
      <c r="J124" s="239">
        <v>120</v>
      </c>
      <c r="K124" s="282"/>
    </row>
    <row r="125" spans="2:11" ht="15" customHeight="1">
      <c r="B125" s="280"/>
      <c r="C125" s="239" t="s">
        <v>661</v>
      </c>
      <c r="D125" s="239"/>
      <c r="E125" s="239"/>
      <c r="F125" s="260" t="s">
        <v>613</v>
      </c>
      <c r="G125" s="239"/>
      <c r="H125" s="239" t="s">
        <v>662</v>
      </c>
      <c r="I125" s="239" t="s">
        <v>615</v>
      </c>
      <c r="J125" s="239" t="s">
        <v>663</v>
      </c>
      <c r="K125" s="282"/>
    </row>
    <row r="126" spans="2:11" ht="15" customHeight="1">
      <c r="B126" s="280"/>
      <c r="C126" s="239" t="s">
        <v>566</v>
      </c>
      <c r="D126" s="239"/>
      <c r="E126" s="239"/>
      <c r="F126" s="260" t="s">
        <v>613</v>
      </c>
      <c r="G126" s="239"/>
      <c r="H126" s="239" t="s">
        <v>664</v>
      </c>
      <c r="I126" s="239" t="s">
        <v>615</v>
      </c>
      <c r="J126" s="239" t="s">
        <v>663</v>
      </c>
      <c r="K126" s="282"/>
    </row>
    <row r="127" spans="2:11" ht="15" customHeight="1">
      <c r="B127" s="280"/>
      <c r="C127" s="239" t="s">
        <v>624</v>
      </c>
      <c r="D127" s="239"/>
      <c r="E127" s="239"/>
      <c r="F127" s="260" t="s">
        <v>619</v>
      </c>
      <c r="G127" s="239"/>
      <c r="H127" s="239" t="s">
        <v>625</v>
      </c>
      <c r="I127" s="239" t="s">
        <v>615</v>
      </c>
      <c r="J127" s="239">
        <v>15</v>
      </c>
      <c r="K127" s="282"/>
    </row>
    <row r="128" spans="2:11" ht="15" customHeight="1">
      <c r="B128" s="280"/>
      <c r="C128" s="262" t="s">
        <v>626</v>
      </c>
      <c r="D128" s="262"/>
      <c r="E128" s="262"/>
      <c r="F128" s="263" t="s">
        <v>619</v>
      </c>
      <c r="G128" s="262"/>
      <c r="H128" s="262" t="s">
        <v>627</v>
      </c>
      <c r="I128" s="262" t="s">
        <v>615</v>
      </c>
      <c r="J128" s="262">
        <v>15</v>
      </c>
      <c r="K128" s="282"/>
    </row>
    <row r="129" spans="2:11" ht="15" customHeight="1">
      <c r="B129" s="280"/>
      <c r="C129" s="262" t="s">
        <v>628</v>
      </c>
      <c r="D129" s="262"/>
      <c r="E129" s="262"/>
      <c r="F129" s="263" t="s">
        <v>619</v>
      </c>
      <c r="G129" s="262"/>
      <c r="H129" s="262" t="s">
        <v>629</v>
      </c>
      <c r="I129" s="262" t="s">
        <v>615</v>
      </c>
      <c r="J129" s="262">
        <v>20</v>
      </c>
      <c r="K129" s="282"/>
    </row>
    <row r="130" spans="2:11" ht="15" customHeight="1">
      <c r="B130" s="280"/>
      <c r="C130" s="262" t="s">
        <v>630</v>
      </c>
      <c r="D130" s="262"/>
      <c r="E130" s="262"/>
      <c r="F130" s="263" t="s">
        <v>619</v>
      </c>
      <c r="G130" s="262"/>
      <c r="H130" s="262" t="s">
        <v>631</v>
      </c>
      <c r="I130" s="262" t="s">
        <v>615</v>
      </c>
      <c r="J130" s="262">
        <v>20</v>
      </c>
      <c r="K130" s="282"/>
    </row>
    <row r="131" spans="2:11" ht="15" customHeight="1">
      <c r="B131" s="280"/>
      <c r="C131" s="239" t="s">
        <v>618</v>
      </c>
      <c r="D131" s="239"/>
      <c r="E131" s="239"/>
      <c r="F131" s="260" t="s">
        <v>619</v>
      </c>
      <c r="G131" s="239"/>
      <c r="H131" s="239" t="s">
        <v>652</v>
      </c>
      <c r="I131" s="239" t="s">
        <v>615</v>
      </c>
      <c r="J131" s="239">
        <v>50</v>
      </c>
      <c r="K131" s="282"/>
    </row>
    <row r="132" spans="2:11" ht="15" customHeight="1">
      <c r="B132" s="280"/>
      <c r="C132" s="239" t="s">
        <v>632</v>
      </c>
      <c r="D132" s="239"/>
      <c r="E132" s="239"/>
      <c r="F132" s="260" t="s">
        <v>619</v>
      </c>
      <c r="G132" s="239"/>
      <c r="H132" s="239" t="s">
        <v>652</v>
      </c>
      <c r="I132" s="239" t="s">
        <v>615</v>
      </c>
      <c r="J132" s="239">
        <v>50</v>
      </c>
      <c r="K132" s="282"/>
    </row>
    <row r="133" spans="2:11" ht="15" customHeight="1">
      <c r="B133" s="280"/>
      <c r="C133" s="239" t="s">
        <v>638</v>
      </c>
      <c r="D133" s="239"/>
      <c r="E133" s="239"/>
      <c r="F133" s="260" t="s">
        <v>619</v>
      </c>
      <c r="G133" s="239"/>
      <c r="H133" s="239" t="s">
        <v>652</v>
      </c>
      <c r="I133" s="239" t="s">
        <v>615</v>
      </c>
      <c r="J133" s="239">
        <v>50</v>
      </c>
      <c r="K133" s="282"/>
    </row>
    <row r="134" spans="2:11" ht="15" customHeight="1">
      <c r="B134" s="280"/>
      <c r="C134" s="239" t="s">
        <v>640</v>
      </c>
      <c r="D134" s="239"/>
      <c r="E134" s="239"/>
      <c r="F134" s="260" t="s">
        <v>619</v>
      </c>
      <c r="G134" s="239"/>
      <c r="H134" s="239" t="s">
        <v>652</v>
      </c>
      <c r="I134" s="239" t="s">
        <v>615</v>
      </c>
      <c r="J134" s="239">
        <v>50</v>
      </c>
      <c r="K134" s="282"/>
    </row>
    <row r="135" spans="2:11" ht="15" customHeight="1">
      <c r="B135" s="280"/>
      <c r="C135" s="239" t="s">
        <v>111</v>
      </c>
      <c r="D135" s="239"/>
      <c r="E135" s="239"/>
      <c r="F135" s="260" t="s">
        <v>619</v>
      </c>
      <c r="G135" s="239"/>
      <c r="H135" s="239" t="s">
        <v>665</v>
      </c>
      <c r="I135" s="239" t="s">
        <v>615</v>
      </c>
      <c r="J135" s="239">
        <v>255</v>
      </c>
      <c r="K135" s="282"/>
    </row>
    <row r="136" spans="2:11" ht="15" customHeight="1">
      <c r="B136" s="280"/>
      <c r="C136" s="239" t="s">
        <v>642</v>
      </c>
      <c r="D136" s="239"/>
      <c r="E136" s="239"/>
      <c r="F136" s="260" t="s">
        <v>613</v>
      </c>
      <c r="G136" s="239"/>
      <c r="H136" s="239" t="s">
        <v>666</v>
      </c>
      <c r="I136" s="239" t="s">
        <v>644</v>
      </c>
      <c r="J136" s="239"/>
      <c r="K136" s="282"/>
    </row>
    <row r="137" spans="2:11" ht="15" customHeight="1">
      <c r="B137" s="280"/>
      <c r="C137" s="239" t="s">
        <v>645</v>
      </c>
      <c r="D137" s="239"/>
      <c r="E137" s="239"/>
      <c r="F137" s="260" t="s">
        <v>613</v>
      </c>
      <c r="G137" s="239"/>
      <c r="H137" s="239" t="s">
        <v>667</v>
      </c>
      <c r="I137" s="239" t="s">
        <v>647</v>
      </c>
      <c r="J137" s="239"/>
      <c r="K137" s="282"/>
    </row>
    <row r="138" spans="2:11" ht="15" customHeight="1">
      <c r="B138" s="280"/>
      <c r="C138" s="239" t="s">
        <v>648</v>
      </c>
      <c r="D138" s="239"/>
      <c r="E138" s="239"/>
      <c r="F138" s="260" t="s">
        <v>613</v>
      </c>
      <c r="G138" s="239"/>
      <c r="H138" s="239" t="s">
        <v>648</v>
      </c>
      <c r="I138" s="239" t="s">
        <v>647</v>
      </c>
      <c r="J138" s="239"/>
      <c r="K138" s="282"/>
    </row>
    <row r="139" spans="2:11" ht="15" customHeight="1">
      <c r="B139" s="280"/>
      <c r="C139" s="239" t="s">
        <v>40</v>
      </c>
      <c r="D139" s="239"/>
      <c r="E139" s="239"/>
      <c r="F139" s="260" t="s">
        <v>613</v>
      </c>
      <c r="G139" s="239"/>
      <c r="H139" s="239" t="s">
        <v>668</v>
      </c>
      <c r="I139" s="239" t="s">
        <v>647</v>
      </c>
      <c r="J139" s="239"/>
      <c r="K139" s="282"/>
    </row>
    <row r="140" spans="2:11" ht="15" customHeight="1">
      <c r="B140" s="280"/>
      <c r="C140" s="239" t="s">
        <v>669</v>
      </c>
      <c r="D140" s="239"/>
      <c r="E140" s="239"/>
      <c r="F140" s="260" t="s">
        <v>613</v>
      </c>
      <c r="G140" s="239"/>
      <c r="H140" s="239" t="s">
        <v>670</v>
      </c>
      <c r="I140" s="239" t="s">
        <v>647</v>
      </c>
      <c r="J140" s="239"/>
      <c r="K140" s="282"/>
    </row>
    <row r="141" spans="2:11" ht="15" customHeight="1">
      <c r="B141" s="283"/>
      <c r="C141" s="284"/>
      <c r="D141" s="284"/>
      <c r="E141" s="284"/>
      <c r="F141" s="284"/>
      <c r="G141" s="284"/>
      <c r="H141" s="284"/>
      <c r="I141" s="284"/>
      <c r="J141" s="284"/>
      <c r="K141" s="285"/>
    </row>
    <row r="142" spans="2:11" ht="18.75" customHeight="1">
      <c r="B142" s="235"/>
      <c r="C142" s="235"/>
      <c r="D142" s="235"/>
      <c r="E142" s="235"/>
      <c r="F142" s="272"/>
      <c r="G142" s="235"/>
      <c r="H142" s="235"/>
      <c r="I142" s="235"/>
      <c r="J142" s="235"/>
      <c r="K142" s="235"/>
    </row>
    <row r="143" spans="2:11" ht="18.75" customHeight="1"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</row>
    <row r="144" spans="2:11" ht="7.5" customHeight="1">
      <c r="B144" s="246"/>
      <c r="C144" s="249"/>
      <c r="D144" s="249"/>
      <c r="E144" s="249"/>
      <c r="F144" s="249"/>
      <c r="G144" s="249"/>
      <c r="H144" s="249"/>
      <c r="I144" s="249"/>
      <c r="J144" s="249"/>
      <c r="K144" s="250"/>
    </row>
    <row r="145" spans="2:11" ht="45" customHeight="1">
      <c r="B145" s="251"/>
      <c r="C145" s="216" t="s">
        <v>671</v>
      </c>
      <c r="D145" s="216"/>
      <c r="E145" s="216"/>
      <c r="F145" s="216"/>
      <c r="G145" s="216"/>
      <c r="H145" s="216"/>
      <c r="I145" s="216"/>
      <c r="J145" s="216"/>
      <c r="K145" s="252"/>
    </row>
    <row r="146" spans="2:11" ht="17.25" customHeight="1">
      <c r="B146" s="251"/>
      <c r="C146" s="253" t="s">
        <v>607</v>
      </c>
      <c r="D146" s="253"/>
      <c r="E146" s="253"/>
      <c r="F146" s="253" t="s">
        <v>608</v>
      </c>
      <c r="G146" s="254"/>
      <c r="H146" s="253" t="s">
        <v>106</v>
      </c>
      <c r="I146" s="253" t="s">
        <v>59</v>
      </c>
      <c r="J146" s="253" t="s">
        <v>609</v>
      </c>
      <c r="K146" s="252"/>
    </row>
    <row r="147" spans="2:11" ht="17.25" customHeight="1">
      <c r="B147" s="251"/>
      <c r="C147" s="255" t="s">
        <v>610</v>
      </c>
      <c r="D147" s="255"/>
      <c r="E147" s="255"/>
      <c r="F147" s="256" t="s">
        <v>611</v>
      </c>
      <c r="G147" s="257"/>
      <c r="H147" s="255"/>
      <c r="I147" s="255"/>
      <c r="J147" s="255" t="s">
        <v>612</v>
      </c>
      <c r="K147" s="252"/>
    </row>
    <row r="148" spans="2:11" ht="5.25" customHeight="1">
      <c r="B148" s="261"/>
      <c r="C148" s="258"/>
      <c r="D148" s="258"/>
      <c r="E148" s="258"/>
      <c r="F148" s="258"/>
      <c r="G148" s="259"/>
      <c r="H148" s="258"/>
      <c r="I148" s="258"/>
      <c r="J148" s="258"/>
      <c r="K148" s="282"/>
    </row>
    <row r="149" spans="2:11" ht="15" customHeight="1">
      <c r="B149" s="261"/>
      <c r="C149" s="286" t="s">
        <v>616</v>
      </c>
      <c r="D149" s="239"/>
      <c r="E149" s="239"/>
      <c r="F149" s="287" t="s">
        <v>613</v>
      </c>
      <c r="G149" s="239"/>
      <c r="H149" s="286" t="s">
        <v>652</v>
      </c>
      <c r="I149" s="286" t="s">
        <v>615</v>
      </c>
      <c r="J149" s="286">
        <v>120</v>
      </c>
      <c r="K149" s="282"/>
    </row>
    <row r="150" spans="2:11" ht="15" customHeight="1">
      <c r="B150" s="261"/>
      <c r="C150" s="286" t="s">
        <v>661</v>
      </c>
      <c r="D150" s="239"/>
      <c r="E150" s="239"/>
      <c r="F150" s="287" t="s">
        <v>613</v>
      </c>
      <c r="G150" s="239"/>
      <c r="H150" s="286" t="s">
        <v>672</v>
      </c>
      <c r="I150" s="286" t="s">
        <v>615</v>
      </c>
      <c r="J150" s="286" t="s">
        <v>663</v>
      </c>
      <c r="K150" s="282"/>
    </row>
    <row r="151" spans="2:11" ht="15" customHeight="1">
      <c r="B151" s="261"/>
      <c r="C151" s="286" t="s">
        <v>566</v>
      </c>
      <c r="D151" s="239"/>
      <c r="E151" s="239"/>
      <c r="F151" s="287" t="s">
        <v>613</v>
      </c>
      <c r="G151" s="239"/>
      <c r="H151" s="286" t="s">
        <v>673</v>
      </c>
      <c r="I151" s="286" t="s">
        <v>615</v>
      </c>
      <c r="J151" s="286" t="s">
        <v>663</v>
      </c>
      <c r="K151" s="282"/>
    </row>
    <row r="152" spans="2:11" ht="15" customHeight="1">
      <c r="B152" s="261"/>
      <c r="C152" s="286" t="s">
        <v>618</v>
      </c>
      <c r="D152" s="239"/>
      <c r="E152" s="239"/>
      <c r="F152" s="287" t="s">
        <v>619</v>
      </c>
      <c r="G152" s="239"/>
      <c r="H152" s="286" t="s">
        <v>652</v>
      </c>
      <c r="I152" s="286" t="s">
        <v>615</v>
      </c>
      <c r="J152" s="286">
        <v>50</v>
      </c>
      <c r="K152" s="282"/>
    </row>
    <row r="153" spans="2:11" ht="15" customHeight="1">
      <c r="B153" s="261"/>
      <c r="C153" s="286" t="s">
        <v>621</v>
      </c>
      <c r="D153" s="239"/>
      <c r="E153" s="239"/>
      <c r="F153" s="287" t="s">
        <v>613</v>
      </c>
      <c r="G153" s="239"/>
      <c r="H153" s="286" t="s">
        <v>652</v>
      </c>
      <c r="I153" s="286" t="s">
        <v>623</v>
      </c>
      <c r="J153" s="286"/>
      <c r="K153" s="282"/>
    </row>
    <row r="154" spans="2:11" ht="15" customHeight="1">
      <c r="B154" s="261"/>
      <c r="C154" s="286" t="s">
        <v>632</v>
      </c>
      <c r="D154" s="239"/>
      <c r="E154" s="239"/>
      <c r="F154" s="287" t="s">
        <v>619</v>
      </c>
      <c r="G154" s="239"/>
      <c r="H154" s="286" t="s">
        <v>652</v>
      </c>
      <c r="I154" s="286" t="s">
        <v>615</v>
      </c>
      <c r="J154" s="286">
        <v>50</v>
      </c>
      <c r="K154" s="282"/>
    </row>
    <row r="155" spans="2:11" ht="15" customHeight="1">
      <c r="B155" s="261"/>
      <c r="C155" s="286" t="s">
        <v>640</v>
      </c>
      <c r="D155" s="239"/>
      <c r="E155" s="239"/>
      <c r="F155" s="287" t="s">
        <v>619</v>
      </c>
      <c r="G155" s="239"/>
      <c r="H155" s="286" t="s">
        <v>652</v>
      </c>
      <c r="I155" s="286" t="s">
        <v>615</v>
      </c>
      <c r="J155" s="286">
        <v>50</v>
      </c>
      <c r="K155" s="282"/>
    </row>
    <row r="156" spans="2:11" ht="15" customHeight="1">
      <c r="B156" s="261"/>
      <c r="C156" s="286" t="s">
        <v>638</v>
      </c>
      <c r="D156" s="239"/>
      <c r="E156" s="239"/>
      <c r="F156" s="287" t="s">
        <v>619</v>
      </c>
      <c r="G156" s="239"/>
      <c r="H156" s="286" t="s">
        <v>652</v>
      </c>
      <c r="I156" s="286" t="s">
        <v>615</v>
      </c>
      <c r="J156" s="286">
        <v>50</v>
      </c>
      <c r="K156" s="282"/>
    </row>
    <row r="157" spans="2:11" ht="15" customHeight="1">
      <c r="B157" s="261"/>
      <c r="C157" s="286" t="s">
        <v>87</v>
      </c>
      <c r="D157" s="239"/>
      <c r="E157" s="239"/>
      <c r="F157" s="287" t="s">
        <v>613</v>
      </c>
      <c r="G157" s="239"/>
      <c r="H157" s="286" t="s">
        <v>674</v>
      </c>
      <c r="I157" s="286" t="s">
        <v>615</v>
      </c>
      <c r="J157" s="286" t="s">
        <v>675</v>
      </c>
      <c r="K157" s="282"/>
    </row>
    <row r="158" spans="2:11" ht="15" customHeight="1">
      <c r="B158" s="261"/>
      <c r="C158" s="286" t="s">
        <v>676</v>
      </c>
      <c r="D158" s="239"/>
      <c r="E158" s="239"/>
      <c r="F158" s="287" t="s">
        <v>613</v>
      </c>
      <c r="G158" s="239"/>
      <c r="H158" s="286" t="s">
        <v>677</v>
      </c>
      <c r="I158" s="286" t="s">
        <v>647</v>
      </c>
      <c r="J158" s="286"/>
      <c r="K158" s="282"/>
    </row>
    <row r="159" spans="2:11" ht="15" customHeight="1">
      <c r="B159" s="288"/>
      <c r="C159" s="270"/>
      <c r="D159" s="270"/>
      <c r="E159" s="270"/>
      <c r="F159" s="270"/>
      <c r="G159" s="270"/>
      <c r="H159" s="270"/>
      <c r="I159" s="270"/>
      <c r="J159" s="270"/>
      <c r="K159" s="289"/>
    </row>
    <row r="160" spans="2:11" ht="18.75" customHeight="1">
      <c r="B160" s="235"/>
      <c r="C160" s="239"/>
      <c r="D160" s="239"/>
      <c r="E160" s="239"/>
      <c r="F160" s="260"/>
      <c r="G160" s="239"/>
      <c r="H160" s="239"/>
      <c r="I160" s="239"/>
      <c r="J160" s="239"/>
      <c r="K160" s="235"/>
    </row>
    <row r="161" spans="2:11" ht="18.75" customHeight="1">
      <c r="B161" s="245"/>
      <c r="C161" s="245"/>
      <c r="D161" s="245"/>
      <c r="E161" s="245"/>
      <c r="F161" s="245"/>
      <c r="G161" s="245"/>
      <c r="H161" s="245"/>
      <c r="I161" s="245"/>
      <c r="J161" s="245"/>
      <c r="K161" s="245"/>
    </row>
    <row r="162" spans="2:11" ht="7.5" customHeight="1">
      <c r="B162" s="226"/>
      <c r="C162" s="227"/>
      <c r="D162" s="227"/>
      <c r="E162" s="227"/>
      <c r="F162" s="227"/>
      <c r="G162" s="227"/>
      <c r="H162" s="227"/>
      <c r="I162" s="227"/>
      <c r="J162" s="227"/>
      <c r="K162" s="228"/>
    </row>
    <row r="163" spans="2:11" ht="45" customHeight="1">
      <c r="B163" s="229"/>
      <c r="C163" s="213" t="s">
        <v>678</v>
      </c>
      <c r="D163" s="213"/>
      <c r="E163" s="213"/>
      <c r="F163" s="213"/>
      <c r="G163" s="213"/>
      <c r="H163" s="213"/>
      <c r="I163" s="213"/>
      <c r="J163" s="213"/>
      <c r="K163" s="230"/>
    </row>
    <row r="164" spans="2:11" ht="17.25" customHeight="1">
      <c r="B164" s="229"/>
      <c r="C164" s="253" t="s">
        <v>607</v>
      </c>
      <c r="D164" s="253"/>
      <c r="E164" s="253"/>
      <c r="F164" s="253" t="s">
        <v>608</v>
      </c>
      <c r="G164" s="290"/>
      <c r="H164" s="291" t="s">
        <v>106</v>
      </c>
      <c r="I164" s="291" t="s">
        <v>59</v>
      </c>
      <c r="J164" s="253" t="s">
        <v>609</v>
      </c>
      <c r="K164" s="230"/>
    </row>
    <row r="165" spans="2:11" ht="17.25" customHeight="1">
      <c r="B165" s="232"/>
      <c r="C165" s="255" t="s">
        <v>610</v>
      </c>
      <c r="D165" s="255"/>
      <c r="E165" s="255"/>
      <c r="F165" s="256" t="s">
        <v>611</v>
      </c>
      <c r="G165" s="292"/>
      <c r="H165" s="293"/>
      <c r="I165" s="293"/>
      <c r="J165" s="255" t="s">
        <v>612</v>
      </c>
      <c r="K165" s="233"/>
    </row>
    <row r="166" spans="2:11" ht="5.25" customHeight="1">
      <c r="B166" s="261"/>
      <c r="C166" s="258"/>
      <c r="D166" s="258"/>
      <c r="E166" s="258"/>
      <c r="F166" s="258"/>
      <c r="G166" s="259"/>
      <c r="H166" s="258"/>
      <c r="I166" s="258"/>
      <c r="J166" s="258"/>
      <c r="K166" s="282"/>
    </row>
    <row r="167" spans="2:11" ht="15" customHeight="1">
      <c r="B167" s="261"/>
      <c r="C167" s="239" t="s">
        <v>616</v>
      </c>
      <c r="D167" s="239"/>
      <c r="E167" s="239"/>
      <c r="F167" s="260" t="s">
        <v>613</v>
      </c>
      <c r="G167" s="239"/>
      <c r="H167" s="239" t="s">
        <v>652</v>
      </c>
      <c r="I167" s="239" t="s">
        <v>615</v>
      </c>
      <c r="J167" s="239">
        <v>120</v>
      </c>
      <c r="K167" s="282"/>
    </row>
    <row r="168" spans="2:11" ht="15" customHeight="1">
      <c r="B168" s="261"/>
      <c r="C168" s="239" t="s">
        <v>661</v>
      </c>
      <c r="D168" s="239"/>
      <c r="E168" s="239"/>
      <c r="F168" s="260" t="s">
        <v>613</v>
      </c>
      <c r="G168" s="239"/>
      <c r="H168" s="239" t="s">
        <v>662</v>
      </c>
      <c r="I168" s="239" t="s">
        <v>615</v>
      </c>
      <c r="J168" s="239" t="s">
        <v>663</v>
      </c>
      <c r="K168" s="282"/>
    </row>
    <row r="169" spans="2:11" ht="15" customHeight="1">
      <c r="B169" s="261"/>
      <c r="C169" s="239" t="s">
        <v>566</v>
      </c>
      <c r="D169" s="239"/>
      <c r="E169" s="239"/>
      <c r="F169" s="260" t="s">
        <v>613</v>
      </c>
      <c r="G169" s="239"/>
      <c r="H169" s="239" t="s">
        <v>679</v>
      </c>
      <c r="I169" s="239" t="s">
        <v>615</v>
      </c>
      <c r="J169" s="239" t="s">
        <v>663</v>
      </c>
      <c r="K169" s="282"/>
    </row>
    <row r="170" spans="2:11" ht="15" customHeight="1">
      <c r="B170" s="261"/>
      <c r="C170" s="239" t="s">
        <v>618</v>
      </c>
      <c r="D170" s="239"/>
      <c r="E170" s="239"/>
      <c r="F170" s="260" t="s">
        <v>619</v>
      </c>
      <c r="G170" s="239"/>
      <c r="H170" s="239" t="s">
        <v>679</v>
      </c>
      <c r="I170" s="239" t="s">
        <v>615</v>
      </c>
      <c r="J170" s="239">
        <v>50</v>
      </c>
      <c r="K170" s="282"/>
    </row>
    <row r="171" spans="2:11" ht="15" customHeight="1">
      <c r="B171" s="261"/>
      <c r="C171" s="239" t="s">
        <v>621</v>
      </c>
      <c r="D171" s="239"/>
      <c r="E171" s="239"/>
      <c r="F171" s="260" t="s">
        <v>613</v>
      </c>
      <c r="G171" s="239"/>
      <c r="H171" s="239" t="s">
        <v>679</v>
      </c>
      <c r="I171" s="239" t="s">
        <v>623</v>
      </c>
      <c r="J171" s="239"/>
      <c r="K171" s="282"/>
    </row>
    <row r="172" spans="2:11" ht="15" customHeight="1">
      <c r="B172" s="261"/>
      <c r="C172" s="239" t="s">
        <v>632</v>
      </c>
      <c r="D172" s="239"/>
      <c r="E172" s="239"/>
      <c r="F172" s="260" t="s">
        <v>619</v>
      </c>
      <c r="G172" s="239"/>
      <c r="H172" s="239" t="s">
        <v>679</v>
      </c>
      <c r="I172" s="239" t="s">
        <v>615</v>
      </c>
      <c r="J172" s="239">
        <v>50</v>
      </c>
      <c r="K172" s="282"/>
    </row>
    <row r="173" spans="2:11" ht="15" customHeight="1">
      <c r="B173" s="261"/>
      <c r="C173" s="239" t="s">
        <v>640</v>
      </c>
      <c r="D173" s="239"/>
      <c r="E173" s="239"/>
      <c r="F173" s="260" t="s">
        <v>619</v>
      </c>
      <c r="G173" s="239"/>
      <c r="H173" s="239" t="s">
        <v>679</v>
      </c>
      <c r="I173" s="239" t="s">
        <v>615</v>
      </c>
      <c r="J173" s="239">
        <v>50</v>
      </c>
      <c r="K173" s="282"/>
    </row>
    <row r="174" spans="2:11" ht="15" customHeight="1">
      <c r="B174" s="261"/>
      <c r="C174" s="239" t="s">
        <v>638</v>
      </c>
      <c r="D174" s="239"/>
      <c r="E174" s="239"/>
      <c r="F174" s="260" t="s">
        <v>619</v>
      </c>
      <c r="G174" s="239"/>
      <c r="H174" s="239" t="s">
        <v>679</v>
      </c>
      <c r="I174" s="239" t="s">
        <v>615</v>
      </c>
      <c r="J174" s="239">
        <v>50</v>
      </c>
      <c r="K174" s="282"/>
    </row>
    <row r="175" spans="2:11" ht="15" customHeight="1">
      <c r="B175" s="261"/>
      <c r="C175" s="239" t="s">
        <v>105</v>
      </c>
      <c r="D175" s="239"/>
      <c r="E175" s="239"/>
      <c r="F175" s="260" t="s">
        <v>613</v>
      </c>
      <c r="G175" s="239"/>
      <c r="H175" s="239" t="s">
        <v>680</v>
      </c>
      <c r="I175" s="239" t="s">
        <v>681</v>
      </c>
      <c r="J175" s="239"/>
      <c r="K175" s="282"/>
    </row>
    <row r="176" spans="2:11" ht="15" customHeight="1">
      <c r="B176" s="261"/>
      <c r="C176" s="239" t="s">
        <v>59</v>
      </c>
      <c r="D176" s="239"/>
      <c r="E176" s="239"/>
      <c r="F176" s="260" t="s">
        <v>613</v>
      </c>
      <c r="G176" s="239"/>
      <c r="H176" s="239" t="s">
        <v>682</v>
      </c>
      <c r="I176" s="239" t="s">
        <v>683</v>
      </c>
      <c r="J176" s="239">
        <v>1</v>
      </c>
      <c r="K176" s="282"/>
    </row>
    <row r="177" spans="2:11" ht="15" customHeight="1">
      <c r="B177" s="261"/>
      <c r="C177" s="239" t="s">
        <v>55</v>
      </c>
      <c r="D177" s="239"/>
      <c r="E177" s="239"/>
      <c r="F177" s="260" t="s">
        <v>613</v>
      </c>
      <c r="G177" s="239"/>
      <c r="H177" s="239" t="s">
        <v>684</v>
      </c>
      <c r="I177" s="239" t="s">
        <v>615</v>
      </c>
      <c r="J177" s="239">
        <v>20</v>
      </c>
      <c r="K177" s="282"/>
    </row>
    <row r="178" spans="2:11" ht="15" customHeight="1">
      <c r="B178" s="261"/>
      <c r="C178" s="239" t="s">
        <v>106</v>
      </c>
      <c r="D178" s="239"/>
      <c r="E178" s="239"/>
      <c r="F178" s="260" t="s">
        <v>613</v>
      </c>
      <c r="G178" s="239"/>
      <c r="H178" s="239" t="s">
        <v>685</v>
      </c>
      <c r="I178" s="239" t="s">
        <v>615</v>
      </c>
      <c r="J178" s="239">
        <v>255</v>
      </c>
      <c r="K178" s="282"/>
    </row>
    <row r="179" spans="2:11" ht="15" customHeight="1">
      <c r="B179" s="261"/>
      <c r="C179" s="239" t="s">
        <v>107</v>
      </c>
      <c r="D179" s="239"/>
      <c r="E179" s="239"/>
      <c r="F179" s="260" t="s">
        <v>613</v>
      </c>
      <c r="G179" s="239"/>
      <c r="H179" s="239" t="s">
        <v>578</v>
      </c>
      <c r="I179" s="239" t="s">
        <v>615</v>
      </c>
      <c r="J179" s="239">
        <v>10</v>
      </c>
      <c r="K179" s="282"/>
    </row>
    <row r="180" spans="2:11" ht="15" customHeight="1">
      <c r="B180" s="261"/>
      <c r="C180" s="239" t="s">
        <v>108</v>
      </c>
      <c r="D180" s="239"/>
      <c r="E180" s="239"/>
      <c r="F180" s="260" t="s">
        <v>613</v>
      </c>
      <c r="G180" s="239"/>
      <c r="H180" s="239" t="s">
        <v>686</v>
      </c>
      <c r="I180" s="239" t="s">
        <v>647</v>
      </c>
      <c r="J180" s="239"/>
      <c r="K180" s="282"/>
    </row>
    <row r="181" spans="2:11" ht="15" customHeight="1">
      <c r="B181" s="261"/>
      <c r="C181" s="239" t="s">
        <v>687</v>
      </c>
      <c r="D181" s="239"/>
      <c r="E181" s="239"/>
      <c r="F181" s="260" t="s">
        <v>613</v>
      </c>
      <c r="G181" s="239"/>
      <c r="H181" s="239" t="s">
        <v>688</v>
      </c>
      <c r="I181" s="239" t="s">
        <v>647</v>
      </c>
      <c r="J181" s="239"/>
      <c r="K181" s="282"/>
    </row>
    <row r="182" spans="2:11" ht="15" customHeight="1">
      <c r="B182" s="261"/>
      <c r="C182" s="239" t="s">
        <v>676</v>
      </c>
      <c r="D182" s="239"/>
      <c r="E182" s="239"/>
      <c r="F182" s="260" t="s">
        <v>613</v>
      </c>
      <c r="G182" s="239"/>
      <c r="H182" s="239" t="s">
        <v>689</v>
      </c>
      <c r="I182" s="239" t="s">
        <v>647</v>
      </c>
      <c r="J182" s="239"/>
      <c r="K182" s="282"/>
    </row>
    <row r="183" spans="2:11" ht="15" customHeight="1">
      <c r="B183" s="261"/>
      <c r="C183" s="239" t="s">
        <v>110</v>
      </c>
      <c r="D183" s="239"/>
      <c r="E183" s="239"/>
      <c r="F183" s="260" t="s">
        <v>619</v>
      </c>
      <c r="G183" s="239"/>
      <c r="H183" s="239" t="s">
        <v>690</v>
      </c>
      <c r="I183" s="239" t="s">
        <v>615</v>
      </c>
      <c r="J183" s="239">
        <v>50</v>
      </c>
      <c r="K183" s="282"/>
    </row>
    <row r="184" spans="2:11" ht="15" customHeight="1">
      <c r="B184" s="261"/>
      <c r="C184" s="239" t="s">
        <v>691</v>
      </c>
      <c r="D184" s="239"/>
      <c r="E184" s="239"/>
      <c r="F184" s="260" t="s">
        <v>619</v>
      </c>
      <c r="G184" s="239"/>
      <c r="H184" s="239" t="s">
        <v>692</v>
      </c>
      <c r="I184" s="239" t="s">
        <v>693</v>
      </c>
      <c r="J184" s="239"/>
      <c r="K184" s="282"/>
    </row>
    <row r="185" spans="2:11" ht="15" customHeight="1">
      <c r="B185" s="261"/>
      <c r="C185" s="239" t="s">
        <v>694</v>
      </c>
      <c r="D185" s="239"/>
      <c r="E185" s="239"/>
      <c r="F185" s="260" t="s">
        <v>619</v>
      </c>
      <c r="G185" s="239"/>
      <c r="H185" s="239" t="s">
        <v>695</v>
      </c>
      <c r="I185" s="239" t="s">
        <v>693</v>
      </c>
      <c r="J185" s="239"/>
      <c r="K185" s="282"/>
    </row>
    <row r="186" spans="2:11" ht="15" customHeight="1">
      <c r="B186" s="261"/>
      <c r="C186" s="239" t="s">
        <v>696</v>
      </c>
      <c r="D186" s="239"/>
      <c r="E186" s="239"/>
      <c r="F186" s="260" t="s">
        <v>619</v>
      </c>
      <c r="G186" s="239"/>
      <c r="H186" s="239" t="s">
        <v>697</v>
      </c>
      <c r="I186" s="239" t="s">
        <v>693</v>
      </c>
      <c r="J186" s="239"/>
      <c r="K186" s="282"/>
    </row>
    <row r="187" spans="2:11" ht="15" customHeight="1">
      <c r="B187" s="261"/>
      <c r="C187" s="294" t="s">
        <v>698</v>
      </c>
      <c r="D187" s="239"/>
      <c r="E187" s="239"/>
      <c r="F187" s="260" t="s">
        <v>619</v>
      </c>
      <c r="G187" s="239"/>
      <c r="H187" s="239" t="s">
        <v>699</v>
      </c>
      <c r="I187" s="239" t="s">
        <v>700</v>
      </c>
      <c r="J187" s="295" t="s">
        <v>701</v>
      </c>
      <c r="K187" s="282"/>
    </row>
    <row r="188" spans="2:11" ht="15" customHeight="1">
      <c r="B188" s="288"/>
      <c r="C188" s="296"/>
      <c r="D188" s="270"/>
      <c r="E188" s="270"/>
      <c r="F188" s="270"/>
      <c r="G188" s="270"/>
      <c r="H188" s="270"/>
      <c r="I188" s="270"/>
      <c r="J188" s="270"/>
      <c r="K188" s="289"/>
    </row>
    <row r="189" spans="2:11" ht="18.75" customHeight="1">
      <c r="B189" s="297"/>
      <c r="C189" s="298"/>
      <c r="D189" s="298"/>
      <c r="E189" s="298"/>
      <c r="F189" s="299"/>
      <c r="G189" s="239"/>
      <c r="H189" s="239"/>
      <c r="I189" s="239"/>
      <c r="J189" s="239"/>
      <c r="K189" s="235"/>
    </row>
    <row r="190" spans="2:11" ht="18.75" customHeight="1">
      <c r="B190" s="235"/>
      <c r="C190" s="239"/>
      <c r="D190" s="239"/>
      <c r="E190" s="239"/>
      <c r="F190" s="260"/>
      <c r="G190" s="239"/>
      <c r="H190" s="239"/>
      <c r="I190" s="239"/>
      <c r="J190" s="239"/>
      <c r="K190" s="235"/>
    </row>
    <row r="191" spans="2:11" ht="18.75" customHeight="1">
      <c r="B191" s="245"/>
      <c r="C191" s="245"/>
      <c r="D191" s="245"/>
      <c r="E191" s="245"/>
      <c r="F191" s="245"/>
      <c r="G191" s="245"/>
      <c r="H191" s="245"/>
      <c r="I191" s="245"/>
      <c r="J191" s="245"/>
      <c r="K191" s="245"/>
    </row>
    <row r="192" spans="2:11" ht="13.5">
      <c r="B192" s="226"/>
      <c r="C192" s="227"/>
      <c r="D192" s="227"/>
      <c r="E192" s="227"/>
      <c r="F192" s="227"/>
      <c r="G192" s="227"/>
      <c r="H192" s="227"/>
      <c r="I192" s="227"/>
      <c r="J192" s="227"/>
      <c r="K192" s="228"/>
    </row>
    <row r="193" spans="2:11" ht="21">
      <c r="B193" s="229"/>
      <c r="C193" s="213" t="s">
        <v>702</v>
      </c>
      <c r="D193" s="213"/>
      <c r="E193" s="213"/>
      <c r="F193" s="213"/>
      <c r="G193" s="213"/>
      <c r="H193" s="213"/>
      <c r="I193" s="213"/>
      <c r="J193" s="213"/>
      <c r="K193" s="230"/>
    </row>
    <row r="194" spans="2:11" ht="25.5" customHeight="1">
      <c r="B194" s="229"/>
      <c r="C194" s="300" t="s">
        <v>703</v>
      </c>
      <c r="D194" s="300"/>
      <c r="E194" s="300"/>
      <c r="F194" s="300" t="s">
        <v>704</v>
      </c>
      <c r="G194" s="301"/>
      <c r="H194" s="218" t="s">
        <v>705</v>
      </c>
      <c r="I194" s="218"/>
      <c r="J194" s="218"/>
      <c r="K194" s="230"/>
    </row>
    <row r="195" spans="2:11" ht="5.25" customHeight="1">
      <c r="B195" s="261"/>
      <c r="C195" s="258"/>
      <c r="D195" s="258"/>
      <c r="E195" s="258"/>
      <c r="F195" s="258"/>
      <c r="G195" s="239"/>
      <c r="H195" s="258"/>
      <c r="I195" s="258"/>
      <c r="J195" s="258"/>
      <c r="K195" s="282"/>
    </row>
    <row r="196" spans="2:11" ht="15" customHeight="1">
      <c r="B196" s="261"/>
      <c r="C196" s="239" t="s">
        <v>706</v>
      </c>
      <c r="D196" s="239"/>
      <c r="E196" s="239"/>
      <c r="F196" s="260" t="s">
        <v>45</v>
      </c>
      <c r="G196" s="239"/>
      <c r="H196" s="217" t="s">
        <v>707</v>
      </c>
      <c r="I196" s="217"/>
      <c r="J196" s="217"/>
      <c r="K196" s="282"/>
    </row>
    <row r="197" spans="2:11" ht="15" customHeight="1">
      <c r="B197" s="261"/>
      <c r="C197" s="267"/>
      <c r="D197" s="239"/>
      <c r="E197" s="239"/>
      <c r="F197" s="260" t="s">
        <v>46</v>
      </c>
      <c r="G197" s="239"/>
      <c r="H197" s="217" t="s">
        <v>708</v>
      </c>
      <c r="I197" s="217"/>
      <c r="J197" s="217"/>
      <c r="K197" s="282"/>
    </row>
    <row r="198" spans="2:11" ht="15" customHeight="1">
      <c r="B198" s="261"/>
      <c r="C198" s="267"/>
      <c r="D198" s="239"/>
      <c r="E198" s="239"/>
      <c r="F198" s="260" t="s">
        <v>49</v>
      </c>
      <c r="G198" s="239"/>
      <c r="H198" s="217" t="s">
        <v>709</v>
      </c>
      <c r="I198" s="217"/>
      <c r="J198" s="217"/>
      <c r="K198" s="282"/>
    </row>
    <row r="199" spans="2:11" ht="15" customHeight="1">
      <c r="B199" s="261"/>
      <c r="C199" s="239"/>
      <c r="D199" s="239"/>
      <c r="E199" s="239"/>
      <c r="F199" s="260" t="s">
        <v>47</v>
      </c>
      <c r="G199" s="239"/>
      <c r="H199" s="217" t="s">
        <v>710</v>
      </c>
      <c r="I199" s="217"/>
      <c r="J199" s="217"/>
      <c r="K199" s="282"/>
    </row>
    <row r="200" spans="2:11" ht="15" customHeight="1">
      <c r="B200" s="261"/>
      <c r="C200" s="239"/>
      <c r="D200" s="239"/>
      <c r="E200" s="239"/>
      <c r="F200" s="260" t="s">
        <v>48</v>
      </c>
      <c r="G200" s="239"/>
      <c r="H200" s="217" t="s">
        <v>711</v>
      </c>
      <c r="I200" s="217"/>
      <c r="J200" s="217"/>
      <c r="K200" s="282"/>
    </row>
    <row r="201" spans="2:11" ht="15" customHeight="1">
      <c r="B201" s="261"/>
      <c r="C201" s="239"/>
      <c r="D201" s="239"/>
      <c r="E201" s="239"/>
      <c r="F201" s="260"/>
      <c r="G201" s="239"/>
      <c r="H201" s="239"/>
      <c r="I201" s="239"/>
      <c r="J201" s="239"/>
      <c r="K201" s="282"/>
    </row>
    <row r="202" spans="2:11" ht="15" customHeight="1">
      <c r="B202" s="261"/>
      <c r="C202" s="239" t="s">
        <v>659</v>
      </c>
      <c r="D202" s="239"/>
      <c r="E202" s="239"/>
      <c r="F202" s="260" t="s">
        <v>77</v>
      </c>
      <c r="G202" s="239"/>
      <c r="H202" s="217" t="s">
        <v>712</v>
      </c>
      <c r="I202" s="217"/>
      <c r="J202" s="217"/>
      <c r="K202" s="282"/>
    </row>
    <row r="203" spans="2:11" ht="15" customHeight="1">
      <c r="B203" s="261"/>
      <c r="C203" s="267"/>
      <c r="D203" s="239"/>
      <c r="E203" s="239"/>
      <c r="F203" s="260" t="s">
        <v>560</v>
      </c>
      <c r="G203" s="239"/>
      <c r="H203" s="217" t="s">
        <v>561</v>
      </c>
      <c r="I203" s="217"/>
      <c r="J203" s="217"/>
      <c r="K203" s="282"/>
    </row>
    <row r="204" spans="2:11" ht="15" customHeight="1">
      <c r="B204" s="261"/>
      <c r="C204" s="239"/>
      <c r="D204" s="239"/>
      <c r="E204" s="239"/>
      <c r="F204" s="260" t="s">
        <v>558</v>
      </c>
      <c r="G204" s="239"/>
      <c r="H204" s="217" t="s">
        <v>713</v>
      </c>
      <c r="I204" s="217"/>
      <c r="J204" s="217"/>
      <c r="K204" s="282"/>
    </row>
    <row r="205" spans="2:11" ht="15" customHeight="1">
      <c r="B205" s="302"/>
      <c r="C205" s="267"/>
      <c r="D205" s="267"/>
      <c r="E205" s="267"/>
      <c r="F205" s="260" t="s">
        <v>562</v>
      </c>
      <c r="G205" s="244"/>
      <c r="H205" s="219" t="s">
        <v>563</v>
      </c>
      <c r="I205" s="219"/>
      <c r="J205" s="219"/>
      <c r="K205" s="303"/>
    </row>
    <row r="206" spans="2:11" ht="15" customHeight="1">
      <c r="B206" s="302"/>
      <c r="C206" s="267"/>
      <c r="D206" s="267"/>
      <c r="E206" s="267"/>
      <c r="F206" s="260" t="s">
        <v>564</v>
      </c>
      <c r="G206" s="244"/>
      <c r="H206" s="219" t="s">
        <v>714</v>
      </c>
      <c r="I206" s="219"/>
      <c r="J206" s="219"/>
      <c r="K206" s="303"/>
    </row>
    <row r="207" spans="2:11" ht="15" customHeight="1">
      <c r="B207" s="302"/>
      <c r="C207" s="267"/>
      <c r="D207" s="267"/>
      <c r="E207" s="267"/>
      <c r="F207" s="304"/>
      <c r="G207" s="244"/>
      <c r="H207" s="305"/>
      <c r="I207" s="305"/>
      <c r="J207" s="305"/>
      <c r="K207" s="303"/>
    </row>
    <row r="208" spans="2:11" ht="15" customHeight="1">
      <c r="B208" s="302"/>
      <c r="C208" s="239" t="s">
        <v>683</v>
      </c>
      <c r="D208" s="267"/>
      <c r="E208" s="267"/>
      <c r="F208" s="260">
        <v>1</v>
      </c>
      <c r="G208" s="244"/>
      <c r="H208" s="219" t="s">
        <v>715</v>
      </c>
      <c r="I208" s="219"/>
      <c r="J208" s="219"/>
      <c r="K208" s="303"/>
    </row>
    <row r="209" spans="2:11" ht="15" customHeight="1">
      <c r="B209" s="302"/>
      <c r="C209" s="267"/>
      <c r="D209" s="267"/>
      <c r="E209" s="267"/>
      <c r="F209" s="260">
        <v>2</v>
      </c>
      <c r="G209" s="244"/>
      <c r="H209" s="219" t="s">
        <v>716</v>
      </c>
      <c r="I209" s="219"/>
      <c r="J209" s="219"/>
      <c r="K209" s="303"/>
    </row>
    <row r="210" spans="2:11" ht="15" customHeight="1">
      <c r="B210" s="302"/>
      <c r="C210" s="267"/>
      <c r="D210" s="267"/>
      <c r="E210" s="267"/>
      <c r="F210" s="260">
        <v>3</v>
      </c>
      <c r="G210" s="244"/>
      <c r="H210" s="219" t="s">
        <v>717</v>
      </c>
      <c r="I210" s="219"/>
      <c r="J210" s="219"/>
      <c r="K210" s="303"/>
    </row>
    <row r="211" spans="2:11" ht="15" customHeight="1">
      <c r="B211" s="302"/>
      <c r="C211" s="267"/>
      <c r="D211" s="267"/>
      <c r="E211" s="267"/>
      <c r="F211" s="260">
        <v>4</v>
      </c>
      <c r="G211" s="244"/>
      <c r="H211" s="219" t="s">
        <v>718</v>
      </c>
      <c r="I211" s="219"/>
      <c r="J211" s="219"/>
      <c r="K211" s="303"/>
    </row>
    <row r="212" spans="2:11" ht="12.75" customHeight="1">
      <c r="B212" s="306"/>
      <c r="C212" s="307"/>
      <c r="D212" s="307"/>
      <c r="E212" s="307"/>
      <c r="F212" s="307"/>
      <c r="G212" s="307"/>
      <c r="H212" s="307"/>
      <c r="I212" s="307"/>
      <c r="J212" s="307"/>
      <c r="K212" s="308"/>
    </row>
  </sheetData>
  <sheetProtection/>
  <mergeCells count="77">
    <mergeCell ref="H210:J210"/>
    <mergeCell ref="H211:J211"/>
    <mergeCell ref="H209:J209"/>
    <mergeCell ref="H206:J206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H196:J196"/>
    <mergeCell ref="H194:J194"/>
    <mergeCell ref="C163:J163"/>
    <mergeCell ref="C120:J120"/>
    <mergeCell ref="C145:J145"/>
    <mergeCell ref="C193:J193"/>
    <mergeCell ref="D66:J66"/>
    <mergeCell ref="D65:J65"/>
    <mergeCell ref="C100:J100"/>
    <mergeCell ref="D67:J67"/>
    <mergeCell ref="D68:J68"/>
    <mergeCell ref="C73:J73"/>
    <mergeCell ref="D63:J63"/>
    <mergeCell ref="D61:J61"/>
    <mergeCell ref="D59:J59"/>
    <mergeCell ref="D64:J64"/>
    <mergeCell ref="D56:J56"/>
    <mergeCell ref="D57:J57"/>
    <mergeCell ref="D58:J58"/>
    <mergeCell ref="D60:J60"/>
    <mergeCell ref="D49:J49"/>
    <mergeCell ref="C52:J52"/>
    <mergeCell ref="C53:J53"/>
    <mergeCell ref="C55:J55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D32:J32"/>
    <mergeCell ref="E48:J48"/>
    <mergeCell ref="G36:J36"/>
    <mergeCell ref="G37:J37"/>
    <mergeCell ref="E46:J46"/>
    <mergeCell ref="E47:J47"/>
    <mergeCell ref="D33:J33"/>
    <mergeCell ref="G34:J34"/>
    <mergeCell ref="G35:J35"/>
    <mergeCell ref="C23:J23"/>
    <mergeCell ref="D25:J25"/>
    <mergeCell ref="D26:J26"/>
    <mergeCell ref="D28:J28"/>
    <mergeCell ref="C24:J24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Kubíčková</dc:creator>
  <cp:keywords/>
  <dc:description/>
  <cp:lastModifiedBy>Kubickova</cp:lastModifiedBy>
  <dcterms:created xsi:type="dcterms:W3CDTF">2017-04-21T09:34:49Z</dcterms:created>
  <dcterms:modified xsi:type="dcterms:W3CDTF">2017-04-21T09:35:43Z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