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7250" windowHeight="8025" activeTab="1"/>
  </bookViews>
  <sheets>
    <sheet name="Rekapitulace stavby" sheetId="1" r:id="rId1"/>
    <sheet name="801-1 - Trávnikové plochy" sheetId="2" r:id="rId2"/>
    <sheet name="801-3 - 3-létá péče" sheetId="3" r:id="rId3"/>
  </sheets>
  <definedNames>
    <definedName name="_xlnm.Print_Titles" localSheetId="1">'801-1 - Trávnikové plochy'!$117:$117</definedName>
    <definedName name="_xlnm.Print_Titles" localSheetId="2">'801-3 - 3-létá péče'!$117:$117</definedName>
    <definedName name="_xlnm.Print_Titles" localSheetId="0">'Rekapitulace stavby'!$85:$85</definedName>
    <definedName name="_xlnm.Print_Area" localSheetId="1">'801-1 - Trávnikové plochy'!$C$4:$Q$70,'801-1 - Trávnikové plochy'!$C$76:$Q$100,'801-1 - Trávnikové plochy'!$C$106:$Q$136</definedName>
    <definedName name="_xlnm.Print_Area" localSheetId="2">'801-3 - 3-létá péče'!$C$4:$Q$70,'801-3 - 3-létá péče'!$C$76:$Q$100,'801-3 - 3-létá péče'!$C$106:$Q$132</definedName>
    <definedName name="_xlnm.Print_Area" localSheetId="0">'Rekapitulace stavby'!$C$4:$AP$70,'Rekapitulace stavby'!$C$76:$AP$98</definedName>
  </definedNames>
  <calcPr calcId="145621"/>
</workbook>
</file>

<file path=xl/calcChain.xml><?xml version="1.0" encoding="utf-8"?>
<calcChain xmlns="http://schemas.openxmlformats.org/spreadsheetml/2006/main">
  <c r="W119" i="2" l="1"/>
  <c r="Y119" i="2"/>
  <c r="AA119" i="2"/>
  <c r="BE119" i="2"/>
  <c r="BF119" i="2"/>
  <c r="BG119" i="2"/>
  <c r="BH119" i="2"/>
  <c r="BI119" i="2"/>
  <c r="BK119" i="2"/>
  <c r="AY90" i="1" l="1"/>
  <c r="AX90" i="1"/>
  <c r="BI132" i="3"/>
  <c r="BH132" i="3"/>
  <c r="BG132" i="3"/>
  <c r="BF132" i="3"/>
  <c r="BK132" i="3"/>
  <c r="N132" i="3" s="1"/>
  <c r="BE132" i="3" s="1"/>
  <c r="BI131" i="3"/>
  <c r="BH131" i="3"/>
  <c r="BG131" i="3"/>
  <c r="BF131" i="3"/>
  <c r="N131" i="3"/>
  <c r="BE131" i="3" s="1"/>
  <c r="BK131" i="3"/>
  <c r="BI130" i="3"/>
  <c r="BH130" i="3"/>
  <c r="BG130" i="3"/>
  <c r="BF130" i="3"/>
  <c r="BK130" i="3"/>
  <c r="N130" i="3" s="1"/>
  <c r="BE130" i="3" s="1"/>
  <c r="BI129" i="3"/>
  <c r="BH129" i="3"/>
  <c r="BG129" i="3"/>
  <c r="BF129" i="3"/>
  <c r="BK129" i="3"/>
  <c r="N129" i="3" s="1"/>
  <c r="BE129" i="3" s="1"/>
  <c r="BI128" i="3"/>
  <c r="BH128" i="3"/>
  <c r="BG128" i="3"/>
  <c r="BF128" i="3"/>
  <c r="BK128" i="3"/>
  <c r="BK127" i="3" s="1"/>
  <c r="BI126" i="3"/>
  <c r="BH126" i="3"/>
  <c r="BG126" i="3"/>
  <c r="BF126" i="3"/>
  <c r="AA126" i="3"/>
  <c r="Y126" i="3"/>
  <c r="W126" i="3"/>
  <c r="BK126" i="3"/>
  <c r="N126" i="3"/>
  <c r="BE126" i="3" s="1"/>
  <c r="BI125" i="3"/>
  <c r="BH125" i="3"/>
  <c r="BG125" i="3"/>
  <c r="BF125" i="3"/>
  <c r="AA125" i="3"/>
  <c r="Y125" i="3"/>
  <c r="W125" i="3"/>
  <c r="BK125" i="3"/>
  <c r="N125" i="3"/>
  <c r="BE125" i="3" s="1"/>
  <c r="BI124" i="3"/>
  <c r="BH124" i="3"/>
  <c r="BG124" i="3"/>
  <c r="BF124" i="3"/>
  <c r="AA124" i="3"/>
  <c r="Y124" i="3"/>
  <c r="W124" i="3"/>
  <c r="BK124" i="3"/>
  <c r="N124" i="3"/>
  <c r="BE124" i="3" s="1"/>
  <c r="BI123" i="3"/>
  <c r="BH123" i="3"/>
  <c r="BG123" i="3"/>
  <c r="BF123" i="3"/>
  <c r="AA123" i="3"/>
  <c r="Y123" i="3"/>
  <c r="W123" i="3"/>
  <c r="BK123" i="3"/>
  <c r="N123" i="3"/>
  <c r="BE123" i="3" s="1"/>
  <c r="BI122" i="3"/>
  <c r="BH122" i="3"/>
  <c r="BG122" i="3"/>
  <c r="BF122" i="3"/>
  <c r="AA122" i="3"/>
  <c r="Y122" i="3"/>
  <c r="W122" i="3"/>
  <c r="BK122" i="3"/>
  <c r="N122" i="3"/>
  <c r="BE122" i="3" s="1"/>
  <c r="BI121" i="3"/>
  <c r="BH121" i="3"/>
  <c r="BG121" i="3"/>
  <c r="BF121" i="3"/>
  <c r="AA121" i="3"/>
  <c r="Y121" i="3"/>
  <c r="W121" i="3"/>
  <c r="BK121" i="3"/>
  <c r="N121" i="3"/>
  <c r="BE121" i="3" s="1"/>
  <c r="BI120" i="3"/>
  <c r="BH120" i="3"/>
  <c r="BG120" i="3"/>
  <c r="BF120" i="3"/>
  <c r="BE120" i="3"/>
  <c r="AA120" i="3"/>
  <c r="Y120" i="3"/>
  <c r="W120" i="3"/>
  <c r="BK120" i="3"/>
  <c r="N120" i="3"/>
  <c r="BI119" i="3"/>
  <c r="BH119" i="3"/>
  <c r="BG119" i="3"/>
  <c r="BF119" i="3"/>
  <c r="AA119" i="3"/>
  <c r="AA118" i="3" s="1"/>
  <c r="Y119" i="3"/>
  <c r="Y118" i="3" s="1"/>
  <c r="W119" i="3"/>
  <c r="W118" i="3" s="1"/>
  <c r="AU90" i="1" s="1"/>
  <c r="BK119" i="3"/>
  <c r="N119" i="3"/>
  <c r="BE119" i="3" s="1"/>
  <c r="F114" i="3"/>
  <c r="F112" i="3"/>
  <c r="F110" i="3"/>
  <c r="BI98" i="3"/>
  <c r="BH98" i="3"/>
  <c r="BG98" i="3"/>
  <c r="BE98" i="3"/>
  <c r="BI97" i="3"/>
  <c r="BH97" i="3"/>
  <c r="BG97" i="3"/>
  <c r="BF97" i="3"/>
  <c r="BI96" i="3"/>
  <c r="BH96" i="3"/>
  <c r="BG96" i="3"/>
  <c r="BF96" i="3"/>
  <c r="BI95" i="3"/>
  <c r="BH95" i="3"/>
  <c r="BG95" i="3"/>
  <c r="BF95" i="3"/>
  <c r="BI94" i="3"/>
  <c r="BH94" i="3"/>
  <c r="BG94" i="3"/>
  <c r="BF94" i="3"/>
  <c r="BI93" i="3"/>
  <c r="H37" i="3" s="1"/>
  <c r="BD90" i="1" s="1"/>
  <c r="BH93" i="3"/>
  <c r="H36" i="3" s="1"/>
  <c r="BC90" i="1" s="1"/>
  <c r="BG93" i="3"/>
  <c r="H35" i="3" s="1"/>
  <c r="BB90" i="1" s="1"/>
  <c r="BF93" i="3"/>
  <c r="F84" i="3"/>
  <c r="F82" i="3"/>
  <c r="F80" i="3"/>
  <c r="O22" i="3"/>
  <c r="E22" i="3"/>
  <c r="M115" i="3" s="1"/>
  <c r="O21" i="3"/>
  <c r="O19" i="3"/>
  <c r="E19" i="3"/>
  <c r="M114" i="3" s="1"/>
  <c r="O18" i="3"/>
  <c r="O16" i="3"/>
  <c r="E16" i="3"/>
  <c r="F115" i="3" s="1"/>
  <c r="O15" i="3"/>
  <c r="O13" i="3"/>
  <c r="E13" i="3"/>
  <c r="O12" i="3"/>
  <c r="O10" i="3"/>
  <c r="M112" i="3" s="1"/>
  <c r="F6" i="3"/>
  <c r="F78" i="3" s="1"/>
  <c r="AY89" i="1"/>
  <c r="AX89" i="1"/>
  <c r="BI136" i="2"/>
  <c r="BH136" i="2"/>
  <c r="BG136" i="2"/>
  <c r="BF136" i="2"/>
  <c r="BK136" i="2"/>
  <c r="N136" i="2" s="1"/>
  <c r="BE136" i="2" s="1"/>
  <c r="BI135" i="2"/>
  <c r="BH135" i="2"/>
  <c r="BG135" i="2"/>
  <c r="BF135" i="2"/>
  <c r="BK135" i="2"/>
  <c r="N135" i="2" s="1"/>
  <c r="BE135" i="2" s="1"/>
  <c r="BI134" i="2"/>
  <c r="BH134" i="2"/>
  <c r="BG134" i="2"/>
  <c r="BF134" i="2"/>
  <c r="BK134" i="2"/>
  <c r="N134" i="2" s="1"/>
  <c r="BE134" i="2" s="1"/>
  <c r="BI133" i="2"/>
  <c r="BH133" i="2"/>
  <c r="BG133" i="2"/>
  <c r="BF133" i="2"/>
  <c r="BK133" i="2"/>
  <c r="N133" i="2" s="1"/>
  <c r="BE133" i="2" s="1"/>
  <c r="BI132" i="2"/>
  <c r="BH132" i="2"/>
  <c r="BG132" i="2"/>
  <c r="BF132" i="2"/>
  <c r="N132" i="2"/>
  <c r="BE132" i="2" s="1"/>
  <c r="BK132" i="2"/>
  <c r="BK131" i="2" s="1"/>
  <c r="N131" i="2" s="1"/>
  <c r="N90" i="2" s="1"/>
  <c r="BI130" i="2"/>
  <c r="BH130" i="2"/>
  <c r="BG130" i="2"/>
  <c r="BF130" i="2"/>
  <c r="AA130" i="2"/>
  <c r="Y130" i="2"/>
  <c r="W130" i="2"/>
  <c r="BK130" i="2"/>
  <c r="N130" i="2"/>
  <c r="BE130" i="2" s="1"/>
  <c r="BI129" i="2"/>
  <c r="BH129" i="2"/>
  <c r="BG129" i="2"/>
  <c r="BF129" i="2"/>
  <c r="AA129" i="2"/>
  <c r="Y129" i="2"/>
  <c r="W129" i="2"/>
  <c r="BK129" i="2"/>
  <c r="N129" i="2"/>
  <c r="BE129" i="2" s="1"/>
  <c r="BI128" i="2"/>
  <c r="BH128" i="2"/>
  <c r="BG128" i="2"/>
  <c r="BF128" i="2"/>
  <c r="AA128" i="2"/>
  <c r="Y128" i="2"/>
  <c r="W128" i="2"/>
  <c r="BK128" i="2"/>
  <c r="N128" i="2"/>
  <c r="BE128" i="2" s="1"/>
  <c r="BI127" i="2"/>
  <c r="BH127" i="2"/>
  <c r="BG127" i="2"/>
  <c r="BF127" i="2"/>
  <c r="AA127" i="2"/>
  <c r="Y127" i="2"/>
  <c r="W127" i="2"/>
  <c r="BK127" i="2"/>
  <c r="N127" i="2"/>
  <c r="BE127" i="2" s="1"/>
  <c r="BI126" i="2"/>
  <c r="BH126" i="2"/>
  <c r="BG126" i="2"/>
  <c r="BF126" i="2"/>
  <c r="BE126" i="2"/>
  <c r="AA126" i="2"/>
  <c r="Y126" i="2"/>
  <c r="W126" i="2"/>
  <c r="BK126" i="2"/>
  <c r="N126" i="2"/>
  <c r="BI125" i="2"/>
  <c r="BH125" i="2"/>
  <c r="BG125" i="2"/>
  <c r="BF125" i="2"/>
  <c r="AA125" i="2"/>
  <c r="Y125" i="2"/>
  <c r="W125" i="2"/>
  <c r="BK125" i="2"/>
  <c r="N125" i="2"/>
  <c r="BE125" i="2" s="1"/>
  <c r="BI124" i="2"/>
  <c r="BH124" i="2"/>
  <c r="BG124" i="2"/>
  <c r="BF124" i="2"/>
  <c r="AA124" i="2"/>
  <c r="Y124" i="2"/>
  <c r="W124" i="2"/>
  <c r="BK124" i="2"/>
  <c r="N124" i="2"/>
  <c r="BE124" i="2" s="1"/>
  <c r="BI123" i="2"/>
  <c r="BH123" i="2"/>
  <c r="BG123" i="2"/>
  <c r="BF123" i="2"/>
  <c r="BE123" i="2"/>
  <c r="AA123" i="2"/>
  <c r="Y123" i="2"/>
  <c r="W123" i="2"/>
  <c r="BK123" i="2"/>
  <c r="N123" i="2"/>
  <c r="BI122" i="2"/>
  <c r="BH122" i="2"/>
  <c r="BG122" i="2"/>
  <c r="BF122" i="2"/>
  <c r="BE122" i="2"/>
  <c r="AA122" i="2"/>
  <c r="Y122" i="2"/>
  <c r="W122" i="2"/>
  <c r="BK122" i="2"/>
  <c r="N122" i="2"/>
  <c r="BI121" i="2"/>
  <c r="BH121" i="2"/>
  <c r="BG121" i="2"/>
  <c r="BF121" i="2"/>
  <c r="BE121" i="2"/>
  <c r="AA121" i="2"/>
  <c r="Y121" i="2"/>
  <c r="W121" i="2"/>
  <c r="W118" i="2" s="1"/>
  <c r="AU89" i="1" s="1"/>
  <c r="BK121" i="2"/>
  <c r="N121" i="2"/>
  <c r="BI120" i="2"/>
  <c r="BH120" i="2"/>
  <c r="BG120" i="2"/>
  <c r="BF120" i="2"/>
  <c r="BE120" i="2"/>
  <c r="AA120" i="2"/>
  <c r="Y120" i="2"/>
  <c r="Y118" i="2" s="1"/>
  <c r="W120" i="2"/>
  <c r="BK120" i="2"/>
  <c r="N120" i="2"/>
  <c r="AA118" i="2"/>
  <c r="F112" i="2"/>
  <c r="F110" i="2"/>
  <c r="BI98" i="2"/>
  <c r="BH98" i="2"/>
  <c r="BG98" i="2"/>
  <c r="BE98" i="2"/>
  <c r="BI97" i="2"/>
  <c r="BH97" i="2"/>
  <c r="BG97" i="2"/>
  <c r="BF97" i="2"/>
  <c r="BI96" i="2"/>
  <c r="BH96" i="2"/>
  <c r="BG96" i="2"/>
  <c r="BF96" i="2"/>
  <c r="BI95" i="2"/>
  <c r="BH95" i="2"/>
  <c r="BG95" i="2"/>
  <c r="BF95" i="2"/>
  <c r="BI94" i="2"/>
  <c r="BH94" i="2"/>
  <c r="BG94" i="2"/>
  <c r="BF94" i="2"/>
  <c r="BI93" i="2"/>
  <c r="H37" i="2" s="1"/>
  <c r="BD89" i="1" s="1"/>
  <c r="BD88" i="1" s="1"/>
  <c r="BD87" i="1" s="1"/>
  <c r="BH93" i="2"/>
  <c r="H36" i="2" s="1"/>
  <c r="BC89" i="1" s="1"/>
  <c r="BG93" i="2"/>
  <c r="H35" i="2" s="1"/>
  <c r="BB89" i="1" s="1"/>
  <c r="BF93" i="2"/>
  <c r="F82" i="2"/>
  <c r="F80" i="2"/>
  <c r="O22" i="2"/>
  <c r="E22" i="2"/>
  <c r="M115" i="2" s="1"/>
  <c r="O21" i="2"/>
  <c r="O19" i="2"/>
  <c r="E19" i="2"/>
  <c r="M114" i="2" s="1"/>
  <c r="O18" i="2"/>
  <c r="O16" i="2"/>
  <c r="E16" i="2"/>
  <c r="F115" i="2" s="1"/>
  <c r="O15" i="2"/>
  <c r="O13" i="2"/>
  <c r="E13" i="2"/>
  <c r="F114" i="2" s="1"/>
  <c r="O12" i="2"/>
  <c r="O10" i="2"/>
  <c r="M112" i="2" s="1"/>
  <c r="F6" i="2"/>
  <c r="F108" i="2" s="1"/>
  <c r="CK96" i="1"/>
  <c r="CJ96" i="1"/>
  <c r="CI96" i="1"/>
  <c r="CC96" i="1"/>
  <c r="CH96" i="1"/>
  <c r="CB96" i="1"/>
  <c r="CG96" i="1"/>
  <c r="CA96" i="1"/>
  <c r="CF96" i="1"/>
  <c r="BZ96" i="1"/>
  <c r="CE96" i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H93" i="1"/>
  <c r="CG93" i="1"/>
  <c r="CF93" i="1"/>
  <c r="BZ93" i="1"/>
  <c r="CE93" i="1"/>
  <c r="AM83" i="1"/>
  <c r="L83" i="1"/>
  <c r="AM82" i="1"/>
  <c r="L82" i="1"/>
  <c r="AM80" i="1"/>
  <c r="L80" i="1"/>
  <c r="L78" i="1"/>
  <c r="L77" i="1"/>
  <c r="M82" i="2" l="1"/>
  <c r="M85" i="2"/>
  <c r="W35" i="1"/>
  <c r="N127" i="3"/>
  <c r="N90" i="3" s="1"/>
  <c r="BK118" i="3"/>
  <c r="N118" i="3" s="1"/>
  <c r="N89" i="3" s="1"/>
  <c r="BB88" i="1"/>
  <c r="BK118" i="2"/>
  <c r="N118" i="2" s="1"/>
  <c r="N89" i="2" s="1"/>
  <c r="BC88" i="1"/>
  <c r="AU88" i="1"/>
  <c r="AU87" i="1" s="1"/>
  <c r="F108" i="3"/>
  <c r="F85" i="2"/>
  <c r="M82" i="3"/>
  <c r="M85" i="3"/>
  <c r="N128" i="3"/>
  <c r="BE128" i="3" s="1"/>
  <c r="F78" i="2"/>
  <c r="F84" i="2"/>
  <c r="M84" i="3"/>
  <c r="M84" i="2"/>
  <c r="F85" i="3"/>
  <c r="BC87" i="1" l="1"/>
  <c r="AY88" i="1"/>
  <c r="N97" i="3"/>
  <c r="BE97" i="3" s="1"/>
  <c r="N95" i="3"/>
  <c r="BE95" i="3" s="1"/>
  <c r="N93" i="3"/>
  <c r="N96" i="3"/>
  <c r="BE96" i="3" s="1"/>
  <c r="M28" i="3"/>
  <c r="N98" i="3"/>
  <c r="BF98" i="3" s="1"/>
  <c r="N94" i="3"/>
  <c r="BE94" i="3" s="1"/>
  <c r="N98" i="2"/>
  <c r="BF98" i="2" s="1"/>
  <c r="N96" i="2"/>
  <c r="BE96" i="2" s="1"/>
  <c r="N94" i="2"/>
  <c r="BE94" i="2" s="1"/>
  <c r="M28" i="2"/>
  <c r="N97" i="2"/>
  <c r="BE97" i="2" s="1"/>
  <c r="N95" i="2"/>
  <c r="BE95" i="2" s="1"/>
  <c r="N93" i="2"/>
  <c r="AX88" i="1"/>
  <c r="BB87" i="1"/>
  <c r="W33" i="1" l="1"/>
  <c r="AX87" i="1"/>
  <c r="H34" i="2"/>
  <c r="BA89" i="1" s="1"/>
  <c r="M34" i="2"/>
  <c r="AW89" i="1" s="1"/>
  <c r="BE93" i="2"/>
  <c r="N92" i="2"/>
  <c r="M34" i="3"/>
  <c r="AW90" i="1" s="1"/>
  <c r="H34" i="3"/>
  <c r="BA90" i="1" s="1"/>
  <c r="N92" i="3"/>
  <c r="BE93" i="3"/>
  <c r="AY87" i="1"/>
  <c r="W34" i="1"/>
  <c r="M33" i="3" l="1"/>
  <c r="AV90" i="1" s="1"/>
  <c r="AT90" i="1" s="1"/>
  <c r="H33" i="3"/>
  <c r="AZ90" i="1" s="1"/>
  <c r="M29" i="2"/>
  <c r="L100" i="2"/>
  <c r="M29" i="3"/>
  <c r="L100" i="3"/>
  <c r="H33" i="2"/>
  <c r="AZ89" i="1" s="1"/>
  <c r="M33" i="2"/>
  <c r="AV89" i="1" s="1"/>
  <c r="AT89" i="1" s="1"/>
  <c r="BA88" i="1"/>
  <c r="AZ88" i="1" l="1"/>
  <c r="AS89" i="1"/>
  <c r="M31" i="2"/>
  <c r="BA87" i="1"/>
  <c r="AW88" i="1"/>
  <c r="AS90" i="1"/>
  <c r="M31" i="3"/>
  <c r="AG89" i="1" l="1"/>
  <c r="L39" i="2"/>
  <c r="AS88" i="1"/>
  <c r="AS87" i="1" s="1"/>
  <c r="AW87" i="1"/>
  <c r="AK32" i="1" s="1"/>
  <c r="W32" i="1"/>
  <c r="AG90" i="1"/>
  <c r="AN90" i="1" s="1"/>
  <c r="L39" i="3"/>
  <c r="AV88" i="1"/>
  <c r="AT88" i="1" s="1"/>
  <c r="AZ87" i="1"/>
  <c r="AV87" i="1" l="1"/>
  <c r="AN89" i="1"/>
  <c r="AG88" i="1"/>
  <c r="AG87" i="1" l="1"/>
  <c r="AN88" i="1"/>
  <c r="AT87" i="1"/>
  <c r="AG95" i="1" l="1"/>
  <c r="AG94" i="1"/>
  <c r="AG93" i="1"/>
  <c r="AN87" i="1"/>
  <c r="AK26" i="1"/>
  <c r="AG96" i="1"/>
  <c r="AV96" i="1" l="1"/>
  <c r="BY96" i="1" s="1"/>
  <c r="CD96" i="1"/>
  <c r="AG92" i="1"/>
  <c r="AV93" i="1"/>
  <c r="BY93" i="1" s="1"/>
  <c r="CD93" i="1"/>
  <c r="AV94" i="1"/>
  <c r="BY94" i="1" s="1"/>
  <c r="CD94" i="1"/>
  <c r="AV95" i="1"/>
  <c r="BY95" i="1" s="1"/>
  <c r="CD95" i="1"/>
  <c r="AN93" i="1" l="1"/>
  <c r="W31" i="1"/>
  <c r="AN95" i="1"/>
  <c r="AN94" i="1"/>
  <c r="AK31" i="1"/>
  <c r="AN96" i="1"/>
  <c r="AK27" i="1"/>
  <c r="AK29" i="1" s="1"/>
  <c r="AG98" i="1"/>
  <c r="AN92" i="1" l="1"/>
  <c r="AN98" i="1" s="1"/>
  <c r="AK37" i="1"/>
</calcChain>
</file>

<file path=xl/sharedStrings.xml><?xml version="1.0" encoding="utf-8"?>
<sst xmlns="http://schemas.openxmlformats.org/spreadsheetml/2006/main" count="853" uniqueCount="206">
  <si>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</si>
  <si>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</si>
  <si>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</si>
  <si>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</si>
  <si>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</si>
  <si>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</si>
  <si>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</si>
  <si>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</si>
  <si>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</si>
  <si>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</si>
  <si>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</si>
  <si>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</si>
  <si>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</si>
  <si>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</si>
  <si>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</si>
  <si>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</si>
  <si>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</si>
  <si>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053d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</si>
  <si>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</si>
  <si>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</si>
  <si>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Regenerace panelového sídliště Prievidzská, Šumperk - 5. etapa, II. část - díl 2</t>
  </si>
  <si>
    <t>JKSO:</t>
  </si>
  <si>
    <t>CC-CZ:</t>
  </si>
  <si>
    <t>Místo:</t>
  </si>
  <si>
    <t>Šumperk</t>
  </si>
  <si>
    <t>Datum:</t>
  </si>
  <si>
    <t>24. 3. 2017</t>
  </si>
  <si>
    <t>Objednatel:</t>
  </si>
  <si>
    <t>IČ:</t>
  </si>
  <si>
    <t>0,1</t>
  </si>
  <si>
    <t xml:space="preserve"> </t>
  </si>
  <si>
    <t>DIČ:</t>
  </si>
  <si>
    <t>Zhotovitel:</t>
  </si>
  <si>
    <t>Vyplň údaj</t>
  </si>
  <si>
    <t>Projektant:</t>
  </si>
  <si>
    <t>27821251</t>
  </si>
  <si>
    <t>Cekr CZ s.r.o., Mazalova 57/2, Šumperk</t>
  </si>
  <si>
    <t>CZ27821251</t>
  </si>
  <si>
    <t>True</t>
  </si>
  <si>
    <t>Zpracovatel:</t>
  </si>
  <si>
    <t>Sv. Čech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</si>
  <si>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</si>
  <si>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</si>
  <si>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</si>
  <si>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</si>
  <si>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</si>
  <si>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</si>
  <si>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</si>
  <si>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</si>
  <si>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</si>
  <si>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</si>
  <si>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</si>
  <si>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</si>
  <si>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</si>
  <si>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</si>
  <si>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</si>
  <si>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</si>
  <si>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</si>
  <si>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</si>
  <si>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</si>
  <si>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</si>
  <si>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</si>
  <si>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</si>
  <si>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</si>
  <si>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</si>
  <si>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</si>
  <si>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</si>
  <si>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</si>
  <si>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</si>
  <si>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</si>
  <si>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</si>
  <si>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</si>
  <si>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</si>
  <si>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</si>
  <si>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</si>
  <si>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</si>
  <si>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</si>
  <si>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</si>
  <si>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</si>
  <si>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</si>
  <si>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</si>
  <si>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</si>
  <si>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</si>
  <si>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</si>
  <si>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{54b13d1d-131c-436b-87cf-4bc79c34efa9}</t>
  </si>
  <si>
    <t>{00000000-0000-0000-0000-000000000000}</t>
  </si>
  <si>
    <t>800</t>
  </si>
  <si>
    <t>Vegetační úpravy a rekultivace</t>
  </si>
  <si>
    <t>1</t>
  </si>
  <si>
    <t>{a92221fa-7f40-4659-9c05-8306b9188402}</t>
  </si>
  <si>
    <t>/</t>
  </si>
  <si>
    <t>801-1</t>
  </si>
  <si>
    <t>Trávnikové plochy</t>
  </si>
  <si>
    <t>2</t>
  </si>
  <si>
    <t>{56f5fef0-ffcc-491c-8b67-164227bff949}</t>
  </si>
  <si>
    <t>801-3</t>
  </si>
  <si>
    <t>3-létá péče</t>
  </si>
  <si>
    <t>{e2ac3adf-082d-4f3a-a6c0-5099b096be12}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</si>
  <si>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</si>
  <si>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</si>
  <si>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</si>
  <si>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</si>
  <si>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</si>
  <si>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</si>
  <si>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</si>
  <si>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</si>
  <si>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</si>
  <si>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</si>
  <si>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</si>
  <si>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</si>
  <si>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</si>
  <si>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</si>
  <si>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</si>
  <si>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</si>
  <si>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800 - Vegetační úpravy a rekultivace</t>
  </si>
  <si>
    <t>Část:</t>
  </si>
  <si>
    <t>801-1 - Trávnikové plochy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</si>
  <si>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</si>
  <si>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</si>
  <si>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</si>
  <si>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</si>
  <si>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</si>
  <si>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</si>
  <si>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</si>
  <si>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</si>
  <si>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</si>
  <si>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</si>
  <si>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</si>
  <si>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</si>
  <si>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</si>
  <si>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</si>
  <si>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</si>
  <si>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</si>
  <si>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</si>
  <si>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</si>
  <si>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</si>
  <si>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</si>
  <si>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</si>
  <si>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</si>
  <si>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</si>
  <si>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</si>
  <si>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</si>
  <si>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</si>
  <si>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</si>
  <si>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</si>
  <si>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</si>
  <si>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</si>
  <si>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K</t>
  </si>
  <si>
    <t>3</t>
  </si>
  <si>
    <t>4</t>
  </si>
  <si>
    <t>5</t>
  </si>
  <si>
    <t>ROZPOCET</t>
  </si>
  <si>
    <t>184 80-2111</t>
  </si>
  <si>
    <t>Chemické odplevelení před založením postřikem v rovině Roundup, 2 x postřik</t>
  </si>
  <si>
    <t>m2</t>
  </si>
  <si>
    <t>18040-2111</t>
  </si>
  <si>
    <t>Založení trávníku parkového v rovině</t>
  </si>
  <si>
    <t>18200-1111</t>
  </si>
  <si>
    <t>Plošná úprava terénních nerovností do 0,15m v rovině</t>
  </si>
  <si>
    <t>183 40-3114</t>
  </si>
  <si>
    <t>Obdělání půdy kultivátor. v rovině 2x</t>
  </si>
  <si>
    <t>183 40-3151</t>
  </si>
  <si>
    <t>Obdělání půdy smykováním v rovině 2x</t>
  </si>
  <si>
    <t>6</t>
  </si>
  <si>
    <t>183 40-3153</t>
  </si>
  <si>
    <t>Obdělání půdy hrabáním v rovině</t>
  </si>
  <si>
    <t>7</t>
  </si>
  <si>
    <t>185 80-2113</t>
  </si>
  <si>
    <t>Hnojení um. hnojivem v rovině</t>
  </si>
  <si>
    <t>t</t>
  </si>
  <si>
    <t>8</t>
  </si>
  <si>
    <t>Pol3</t>
  </si>
  <si>
    <t>Travní osivo parková směs</t>
  </si>
  <si>
    <t>kg</t>
  </si>
  <si>
    <t>9</t>
  </si>
  <si>
    <t>Pol4</t>
  </si>
  <si>
    <t>Cererit 15g/m2</t>
  </si>
  <si>
    <t>10</t>
  </si>
  <si>
    <t>Pol5</t>
  </si>
  <si>
    <t>Roundup</t>
  </si>
  <si>
    <t>l</t>
  </si>
  <si>
    <t>11</t>
  </si>
  <si>
    <t>99823-1311</t>
  </si>
  <si>
    <t>Přesun hmot pro sadov.úpravy</t>
  </si>
  <si>
    <t>12</t>
  </si>
  <si>
    <t>VP - Vícepráce</t>
  </si>
  <si>
    <t>PN</t>
  </si>
  <si>
    <t>801-3 - 3-létá péče</t>
  </si>
  <si>
    <t>185 80-4311</t>
  </si>
  <si>
    <t>Zalití rostlin vodou plocha do 20 m2 4 x ročně</t>
  </si>
  <si>
    <t>m3</t>
  </si>
  <si>
    <t>185 85-1111</t>
  </si>
  <si>
    <t>Dovoz vody pro zálivku rostlin</t>
  </si>
  <si>
    <t>11110-4211</t>
  </si>
  <si>
    <t>Pokosení trávníku parkového v rovině + odvoz do 20 km</t>
  </si>
  <si>
    <t>184 80 6111</t>
  </si>
  <si>
    <t>Výchovný řez stromů soliterních 1 x ročně</t>
  </si>
  <si>
    <t>ks</t>
  </si>
  <si>
    <t>184 80-1131</t>
  </si>
  <si>
    <t>Ošetření vysazených dřev. skupin v rovině</t>
  </si>
  <si>
    <t>185 80-4214</t>
  </si>
  <si>
    <t>Vypletí dřevin ve skupinách 2x ročně</t>
  </si>
  <si>
    <t>184 91-1111</t>
  </si>
  <si>
    <t>Znovuuvázání dřeviny ke stáv kůlu 1x ročně</t>
  </si>
  <si>
    <t>Pol1</t>
  </si>
  <si>
    <t>Oprava kotvení 1x ročně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</si>
</sst>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8"/>
      <color theme="10"/>
      <name val="Wingdings 2"/>
    </font>
    <font>
      <sz val="10"/>
      <color rgb="FF003366"/>
      <name val="Trebuchet MS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9" fillId="2" borderId="0" xfId="1" applyFont="1" applyFill="1" applyAlignment="1" applyProtection="1">
      <alignment vertical="center"/>
    </xf>
    <xf numFmtId="0" fontId="0" fillId="2" borderId="0" xfId="0" applyFill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Border="1"/>
    <xf numFmtId="0" fontId="1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8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8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18" fillId="0" borderId="16" xfId="0" applyNumberFormat="1" applyFont="1" applyBorder="1" applyAlignment="1">
      <alignment vertical="center"/>
    </xf>
    <xf numFmtId="4" fontId="18" fillId="0" borderId="17" xfId="0" applyNumberFormat="1" applyFont="1" applyBorder="1" applyAlignment="1">
      <alignment vertical="center"/>
    </xf>
    <xf numFmtId="166" fontId="18" fillId="0" borderId="17" xfId="0" applyNumberFormat="1" applyFont="1" applyBorder="1" applyAlignment="1">
      <alignment vertical="center"/>
    </xf>
    <xf numFmtId="4" fontId="18" fillId="0" borderId="18" xfId="0" applyNumberFormat="1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164" fontId="18" fillId="4" borderId="11" xfId="0" applyNumberFormat="1" applyFont="1" applyFill="1" applyBorder="1" applyAlignment="1" applyProtection="1">
      <alignment horizontal="center" vertical="center"/>
      <protection locked="0"/>
    </xf>
    <xf numFmtId="0" fontId="18" fillId="4" borderId="12" xfId="0" applyFont="1" applyFill="1" applyBorder="1" applyAlignment="1" applyProtection="1">
      <alignment horizontal="center" vertical="center"/>
      <protection locked="0"/>
    </xf>
    <xf numFmtId="4" fontId="18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8" fillId="4" borderId="14" xfId="0" applyNumberFormat="1" applyFont="1" applyFill="1" applyBorder="1" applyAlignment="1" applyProtection="1">
      <alignment horizontal="center" vertical="center"/>
      <protection locked="0"/>
    </xf>
    <xf numFmtId="0" fontId="18" fillId="4" borderId="0" xfId="0" applyFont="1" applyFill="1" applyBorder="1" applyAlignment="1" applyProtection="1">
      <alignment horizontal="center" vertical="center"/>
      <protection locked="0"/>
    </xf>
    <xf numFmtId="164" fontId="18" fillId="4" borderId="16" xfId="0" applyNumberFormat="1" applyFont="1" applyFill="1" applyBorder="1" applyAlignment="1" applyProtection="1">
      <alignment horizontal="center" vertical="center"/>
      <protection locked="0"/>
    </xf>
    <xf numFmtId="0" fontId="18" fillId="4" borderId="17" xfId="0" applyFont="1" applyFill="1" applyBorder="1" applyAlignment="1" applyProtection="1">
      <alignment horizontal="center" vertical="center"/>
      <protection locked="0"/>
    </xf>
    <xf numFmtId="0" fontId="21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3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7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8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18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4" fontId="24" fillId="0" borderId="0" xfId="0" applyNumberFormat="1" applyFont="1" applyBorder="1" applyAlignment="1">
      <alignment horizontal="right" vertical="center"/>
    </xf>
    <xf numFmtId="0" fontId="23" fillId="0" borderId="0" xfId="0" applyFont="1" applyBorder="1" applyAlignment="1">
      <alignment horizontal="left" vertical="center" wrapText="1"/>
    </xf>
    <xf numFmtId="4" fontId="21" fillId="0" borderId="0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vertical="center"/>
    </xf>
    <xf numFmtId="0" fontId="27" fillId="4" borderId="0" xfId="0" applyFont="1" applyFill="1" applyBorder="1" applyAlignment="1" applyProtection="1">
      <alignment horizontal="left" vertical="center"/>
      <protection locked="0"/>
    </xf>
    <xf numFmtId="0" fontId="27" fillId="0" borderId="0" xfId="0" applyFont="1" applyBorder="1" applyAlignment="1">
      <alignment horizontal="left" vertical="center"/>
    </xf>
    <xf numFmtId="4" fontId="27" fillId="4" borderId="0" xfId="0" applyNumberFormat="1" applyFont="1" applyFill="1" applyBorder="1" applyAlignment="1" applyProtection="1">
      <alignment vertical="center"/>
      <protection locked="0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4" fontId="21" fillId="6" borderId="0" xfId="0" applyNumberFormat="1" applyFont="1" applyFill="1" applyBorder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5" borderId="9" xfId="0" applyFont="1" applyFill="1" applyBorder="1" applyAlignment="1">
      <alignment horizontal="left" vertical="center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0" fontId="6" fillId="0" borderId="0" xfId="0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0" fontId="27" fillId="0" borderId="0" xfId="0" applyFont="1" applyBorder="1" applyAlignment="1" applyProtection="1">
      <alignment horizontal="left" vertical="center"/>
      <protection locked="0"/>
    </xf>
    <xf numFmtId="4" fontId="27" fillId="0" borderId="0" xfId="0" applyNumberFormat="1" applyFont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4" fontId="0" fillId="0" borderId="24" xfId="0" applyNumberFormat="1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3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9" fillId="2" borderId="0" xfId="1" applyFont="1" applyFill="1" applyAlignment="1" applyProtection="1">
      <alignment horizontal="center"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>
      <alignment vertical="center"/>
    </xf>
    <xf numFmtId="4" fontId="21" fillId="0" borderId="23" xfId="0" applyNumberFormat="1" applyFont="1" applyBorder="1" applyAlignment="1"/>
    <xf numFmtId="4" fontId="3" fillId="0" borderId="23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left" vertical="center" wrapText="1"/>
      <protection locked="0"/>
    </xf>
    <xf numFmtId="4" fontId="0" fillId="4" borderId="22" xfId="0" applyNumberFormat="1" applyFont="1" applyFill="1" applyBorder="1" applyAlignment="1" applyProtection="1">
      <alignment vertical="center"/>
      <protection locked="0"/>
    </xf>
    <xf numFmtId="4" fontId="0" fillId="4" borderId="24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9"/>
  <sheetViews>
    <sheetView showGridLines="0" workbookViewId="0">
      <pane ySplit="1" topLeftCell="A2" activePane="bottomLeft" state="frozen"/>
      <selection pane="bottomLeft" activeCell="AD40" sqref="AD40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33" width="2.1640625" customWidth="1"/>
    <col min="34" max="34" width="2.83203125" customWidth="1"/>
    <col min="35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.5" customWidth="1"/>
    <col min="44" max="44" width="11.6640625" customWidth="1"/>
    <col min="45" max="46" width="22.1640625" hidden="1" customWidth="1"/>
    <col min="47" max="47" width="21.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89" width="9.1640625" hidden="1"/>
  </cols>
  <sheetData>
    <row r="1" spans="1:73" ht="21.4" customHeight="1">
      <c r="A1" s="9" t="s">
        <v>0</v>
      </c>
      <c r="B1" s="10"/>
      <c r="C1" s="10"/>
      <c r="D1" s="11" t="s">
        <v>1</v>
      </c>
      <c r="E1" s="10"/>
      <c r="F1" s="10"/>
      <c r="G1" s="10"/>
      <c r="H1" s="10"/>
      <c r="I1" s="10"/>
      <c r="J1" s="10"/>
      <c r="K1" s="12" t="s">
        <v>2</v>
      </c>
      <c r="L1" s="12"/>
      <c r="M1" s="12"/>
      <c r="N1" s="12"/>
      <c r="O1" s="12"/>
      <c r="P1" s="12"/>
      <c r="Q1" s="12"/>
      <c r="R1" s="12"/>
      <c r="S1" s="12"/>
      <c r="T1" s="10"/>
      <c r="U1" s="10"/>
      <c r="V1" s="10"/>
      <c r="W1" s="12" t="s">
        <v>3</v>
      </c>
      <c r="X1" s="12"/>
      <c r="Y1" s="12"/>
      <c r="Z1" s="12"/>
      <c r="AA1" s="12"/>
      <c r="AB1" s="12"/>
      <c r="AC1" s="12"/>
      <c r="AD1" s="12"/>
      <c r="AE1" s="12"/>
      <c r="AF1" s="12"/>
      <c r="AG1" s="10"/>
      <c r="AH1" s="10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4" t="s">
        <v>4</v>
      </c>
      <c r="BB1" s="14" t="s">
        <v>5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5" t="s">
        <v>6</v>
      </c>
      <c r="BU1" s="15" t="s">
        <v>6</v>
      </c>
    </row>
    <row r="2" spans="1:73" ht="36.950000000000003" customHeight="1">
      <c r="C2" s="165" t="s">
        <v>7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R2" s="203" t="s">
        <v>8</v>
      </c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S2" s="16" t="s">
        <v>9</v>
      </c>
      <c r="BT2" s="16" t="s">
        <v>10</v>
      </c>
    </row>
    <row r="3" spans="1:73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9</v>
      </c>
      <c r="BT3" s="16" t="s">
        <v>11</v>
      </c>
    </row>
    <row r="4" spans="1:73" ht="36.950000000000003" customHeight="1">
      <c r="B4" s="20"/>
      <c r="C4" s="167" t="s">
        <v>12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21"/>
      <c r="AS4" s="22" t="s">
        <v>13</v>
      </c>
      <c r="BE4" s="23" t="s">
        <v>14</v>
      </c>
      <c r="BS4" s="16" t="s">
        <v>15</v>
      </c>
    </row>
    <row r="5" spans="1:73" ht="14.45" customHeight="1">
      <c r="B5" s="20"/>
      <c r="C5" s="24"/>
      <c r="D5" s="25" t="s">
        <v>16</v>
      </c>
      <c r="E5" s="24"/>
      <c r="F5" s="24"/>
      <c r="G5" s="24"/>
      <c r="H5" s="24"/>
      <c r="I5" s="24"/>
      <c r="J5" s="24"/>
      <c r="K5" s="171" t="s">
        <v>17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24"/>
      <c r="AQ5" s="21"/>
      <c r="BE5" s="169" t="s">
        <v>18</v>
      </c>
      <c r="BS5" s="16" t="s">
        <v>9</v>
      </c>
    </row>
    <row r="6" spans="1:73" ht="36.950000000000003" customHeight="1">
      <c r="B6" s="20"/>
      <c r="C6" s="24"/>
      <c r="D6" s="27" t="s">
        <v>19</v>
      </c>
      <c r="E6" s="24"/>
      <c r="F6" s="24"/>
      <c r="G6" s="24"/>
      <c r="H6" s="24"/>
      <c r="I6" s="24"/>
      <c r="J6" s="24"/>
      <c r="K6" s="173" t="s">
        <v>20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24"/>
      <c r="AQ6" s="21"/>
      <c r="BE6" s="170"/>
      <c r="BS6" s="16" t="s">
        <v>9</v>
      </c>
    </row>
    <row r="7" spans="1:73" ht="14.45" customHeight="1">
      <c r="B7" s="20"/>
      <c r="C7" s="24"/>
      <c r="D7" s="28" t="s">
        <v>21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22</v>
      </c>
      <c r="AL7" s="24"/>
      <c r="AM7" s="24"/>
      <c r="AN7" s="26" t="s">
        <v>5</v>
      </c>
      <c r="AO7" s="24"/>
      <c r="AP7" s="24"/>
      <c r="AQ7" s="21"/>
      <c r="BE7" s="170"/>
      <c r="BS7" s="16" t="s">
        <v>9</v>
      </c>
    </row>
    <row r="8" spans="1:73" ht="14.45" customHeight="1">
      <c r="B8" s="20"/>
      <c r="C8" s="24"/>
      <c r="D8" s="28" t="s">
        <v>23</v>
      </c>
      <c r="E8" s="24"/>
      <c r="F8" s="24"/>
      <c r="G8" s="24"/>
      <c r="H8" s="24"/>
      <c r="I8" s="24"/>
      <c r="J8" s="24"/>
      <c r="K8" s="26" t="s">
        <v>24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25</v>
      </c>
      <c r="AL8" s="24"/>
      <c r="AM8" s="24"/>
      <c r="AN8" s="29" t="s">
        <v>26</v>
      </c>
      <c r="AO8" s="24"/>
      <c r="AP8" s="24"/>
      <c r="AQ8" s="21"/>
      <c r="BE8" s="170"/>
      <c r="BS8" s="16" t="s">
        <v>9</v>
      </c>
    </row>
    <row r="9" spans="1:73" ht="14.45" customHeight="1">
      <c r="B9" s="20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1"/>
      <c r="BE9" s="170"/>
      <c r="BS9" s="16" t="s">
        <v>9</v>
      </c>
    </row>
    <row r="10" spans="1:73" ht="14.45" customHeight="1">
      <c r="B10" s="20"/>
      <c r="C10" s="24"/>
      <c r="D10" s="28" t="s">
        <v>27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28</v>
      </c>
      <c r="AL10" s="24"/>
      <c r="AM10" s="24"/>
      <c r="AN10" s="26" t="s">
        <v>5</v>
      </c>
      <c r="AO10" s="24"/>
      <c r="AP10" s="24"/>
      <c r="AQ10" s="21"/>
      <c r="BE10" s="170"/>
      <c r="BS10" s="16" t="s">
        <v>29</v>
      </c>
    </row>
    <row r="11" spans="1:73" ht="18.399999999999999" customHeight="1">
      <c r="B11" s="20"/>
      <c r="C11" s="24"/>
      <c r="D11" s="24"/>
      <c r="E11" s="26" t="s">
        <v>30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31</v>
      </c>
      <c r="AL11" s="24"/>
      <c r="AM11" s="24"/>
      <c r="AN11" s="26" t="s">
        <v>5</v>
      </c>
      <c r="AO11" s="24"/>
      <c r="AP11" s="24"/>
      <c r="AQ11" s="21"/>
      <c r="BE11" s="170"/>
      <c r="BS11" s="16" t="s">
        <v>29</v>
      </c>
    </row>
    <row r="12" spans="1:73" ht="6.95" customHeight="1">
      <c r="B12" s="20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1"/>
      <c r="BE12" s="170"/>
      <c r="BS12" s="16" t="s">
        <v>29</v>
      </c>
    </row>
    <row r="13" spans="1:73" ht="14.45" customHeight="1">
      <c r="B13" s="20"/>
      <c r="C13" s="24"/>
      <c r="D13" s="28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28</v>
      </c>
      <c r="AL13" s="24"/>
      <c r="AM13" s="24"/>
      <c r="AN13" s="30" t="s">
        <v>33</v>
      </c>
      <c r="AO13" s="24"/>
      <c r="AP13" s="24"/>
      <c r="AQ13" s="21"/>
      <c r="BE13" s="170"/>
      <c r="BS13" s="16" t="s">
        <v>29</v>
      </c>
    </row>
    <row r="14" spans="1:73" ht="15">
      <c r="B14" s="20"/>
      <c r="C14" s="24"/>
      <c r="D14" s="24"/>
      <c r="E14" s="174" t="s">
        <v>33</v>
      </c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28" t="s">
        <v>31</v>
      </c>
      <c r="AL14" s="24"/>
      <c r="AM14" s="24"/>
      <c r="AN14" s="30" t="s">
        <v>33</v>
      </c>
      <c r="AO14" s="24"/>
      <c r="AP14" s="24"/>
      <c r="AQ14" s="21"/>
      <c r="BE14" s="170"/>
      <c r="BS14" s="16" t="s">
        <v>29</v>
      </c>
    </row>
    <row r="15" spans="1:73" ht="6.95" customHeight="1">
      <c r="B15" s="20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1"/>
      <c r="BE15" s="170"/>
      <c r="BS15" s="16" t="s">
        <v>6</v>
      </c>
    </row>
    <row r="16" spans="1:73" ht="14.45" customHeight="1">
      <c r="B16" s="20"/>
      <c r="C16" s="24"/>
      <c r="D16" s="28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28</v>
      </c>
      <c r="AL16" s="24"/>
      <c r="AM16" s="24"/>
      <c r="AN16" s="26" t="s">
        <v>35</v>
      </c>
      <c r="AO16" s="24"/>
      <c r="AP16" s="24"/>
      <c r="AQ16" s="21"/>
      <c r="BE16" s="170"/>
      <c r="BS16" s="16" t="s">
        <v>6</v>
      </c>
    </row>
    <row r="17" spans="2:71" ht="18.399999999999999" customHeight="1">
      <c r="B17" s="20"/>
      <c r="C17" s="24"/>
      <c r="D17" s="24"/>
      <c r="E17" s="26" t="s">
        <v>36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31</v>
      </c>
      <c r="AL17" s="24"/>
      <c r="AM17" s="24"/>
      <c r="AN17" s="26" t="s">
        <v>37</v>
      </c>
      <c r="AO17" s="24"/>
      <c r="AP17" s="24"/>
      <c r="AQ17" s="21"/>
      <c r="BE17" s="170"/>
      <c r="BS17" s="16" t="s">
        <v>38</v>
      </c>
    </row>
    <row r="18" spans="2:71" ht="6.95" customHeight="1">
      <c r="B18" s="20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1"/>
      <c r="BE18" s="170"/>
      <c r="BS18" s="16" t="s">
        <v>9</v>
      </c>
    </row>
    <row r="19" spans="2:71" ht="14.45" customHeight="1">
      <c r="B19" s="20"/>
      <c r="C19" s="24"/>
      <c r="D19" s="28" t="s">
        <v>39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28</v>
      </c>
      <c r="AL19" s="24"/>
      <c r="AM19" s="24"/>
      <c r="AN19" s="26" t="s">
        <v>5</v>
      </c>
      <c r="AO19" s="24"/>
      <c r="AP19" s="24"/>
      <c r="AQ19" s="21"/>
      <c r="BE19" s="170"/>
      <c r="BS19" s="16" t="s">
        <v>9</v>
      </c>
    </row>
    <row r="20" spans="2:71" ht="18.399999999999999" customHeight="1">
      <c r="B20" s="20"/>
      <c r="C20" s="24"/>
      <c r="D20" s="24"/>
      <c r="E20" s="26" t="s">
        <v>40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31</v>
      </c>
      <c r="AL20" s="24"/>
      <c r="AM20" s="24"/>
      <c r="AN20" s="26" t="s">
        <v>5</v>
      </c>
      <c r="AO20" s="24"/>
      <c r="AP20" s="24"/>
      <c r="AQ20" s="21"/>
      <c r="BE20" s="170"/>
    </row>
    <row r="21" spans="2:71" ht="6.95" customHeight="1">
      <c r="B21" s="20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1"/>
      <c r="BE21" s="170"/>
    </row>
    <row r="22" spans="2:71" ht="15">
      <c r="B22" s="20"/>
      <c r="C22" s="24"/>
      <c r="D22" s="28" t="s">
        <v>41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1"/>
      <c r="BE22" s="170"/>
    </row>
    <row r="23" spans="2:71" ht="20.45" customHeight="1">
      <c r="B23" s="20"/>
      <c r="C23" s="24"/>
      <c r="D23" s="24"/>
      <c r="E23" s="176" t="s">
        <v>5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O23" s="24"/>
      <c r="AP23" s="24"/>
      <c r="AQ23" s="21"/>
      <c r="BE23" s="170"/>
    </row>
    <row r="24" spans="2:71" ht="6.95" customHeight="1">
      <c r="B24" s="20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1"/>
      <c r="BE24" s="170"/>
    </row>
    <row r="25" spans="2:71" ht="6.95" customHeight="1">
      <c r="B25" s="20"/>
      <c r="C25" s="24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4"/>
      <c r="AQ25" s="21"/>
      <c r="BE25" s="170"/>
    </row>
    <row r="26" spans="2:71" ht="14.45" customHeight="1">
      <c r="B26" s="20"/>
      <c r="C26" s="24"/>
      <c r="D26" s="32" t="s">
        <v>42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77">
        <f>ROUND(AG87,2)</f>
        <v>0</v>
      </c>
      <c r="AL26" s="172"/>
      <c r="AM26" s="172"/>
      <c r="AN26" s="172"/>
      <c r="AO26" s="172"/>
      <c r="AP26" s="24"/>
      <c r="AQ26" s="21"/>
      <c r="BE26" s="170"/>
    </row>
    <row r="27" spans="2:71" ht="14.45" customHeight="1">
      <c r="B27" s="20"/>
      <c r="C27" s="24"/>
      <c r="D27" s="32" t="s">
        <v>43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77">
        <f>ROUND(AG92,2)</f>
        <v>0</v>
      </c>
      <c r="AL27" s="177"/>
      <c r="AM27" s="177"/>
      <c r="AN27" s="177"/>
      <c r="AO27" s="177"/>
      <c r="AP27" s="24"/>
      <c r="AQ27" s="21"/>
      <c r="BE27" s="170"/>
    </row>
    <row r="28" spans="2:71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  <c r="BE28" s="170"/>
    </row>
    <row r="29" spans="2:71" s="1" customFormat="1" ht="25.9" customHeight="1">
      <c r="B29" s="33"/>
      <c r="C29" s="34"/>
      <c r="D29" s="36" t="s">
        <v>44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178">
        <f>ROUND(AK26+AK27,2)</f>
        <v>0</v>
      </c>
      <c r="AL29" s="179"/>
      <c r="AM29" s="179"/>
      <c r="AN29" s="179"/>
      <c r="AO29" s="179"/>
      <c r="AP29" s="34"/>
      <c r="AQ29" s="35"/>
      <c r="BE29" s="170"/>
    </row>
    <row r="30" spans="2:71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  <c r="BE30" s="170"/>
    </row>
    <row r="31" spans="2:71" s="2" customFormat="1" ht="14.45" customHeight="1">
      <c r="B31" s="38"/>
      <c r="C31" s="39"/>
      <c r="D31" s="40" t="s">
        <v>45</v>
      </c>
      <c r="E31" s="39"/>
      <c r="F31" s="40" t="s">
        <v>46</v>
      </c>
      <c r="G31" s="39"/>
      <c r="H31" s="39"/>
      <c r="I31" s="39"/>
      <c r="J31" s="39"/>
      <c r="K31" s="39"/>
      <c r="L31" s="180">
        <v>0.21</v>
      </c>
      <c r="M31" s="181"/>
      <c r="N31" s="181"/>
      <c r="O31" s="181"/>
      <c r="P31" s="39"/>
      <c r="Q31" s="39"/>
      <c r="R31" s="39"/>
      <c r="S31" s="39"/>
      <c r="T31" s="42" t="s">
        <v>47</v>
      </c>
      <c r="U31" s="39"/>
      <c r="V31" s="39"/>
      <c r="W31" s="182">
        <f>ROUND(AZ87+SUM(CD93:CD97),2)</f>
        <v>0</v>
      </c>
      <c r="X31" s="181"/>
      <c r="Y31" s="181"/>
      <c r="Z31" s="181"/>
      <c r="AA31" s="181"/>
      <c r="AB31" s="181"/>
      <c r="AC31" s="181"/>
      <c r="AD31" s="181"/>
      <c r="AE31" s="181"/>
      <c r="AF31" s="39"/>
      <c r="AG31" s="39"/>
      <c r="AH31" s="39"/>
      <c r="AI31" s="39"/>
      <c r="AJ31" s="39"/>
      <c r="AK31" s="182">
        <f>ROUND(AV87+SUM(BY93:BY97),2)</f>
        <v>0</v>
      </c>
      <c r="AL31" s="181"/>
      <c r="AM31" s="181"/>
      <c r="AN31" s="181"/>
      <c r="AO31" s="181"/>
      <c r="AP31" s="39"/>
      <c r="AQ31" s="43"/>
      <c r="BE31" s="170"/>
    </row>
    <row r="32" spans="2:71" s="2" customFormat="1" ht="14.45" customHeight="1">
      <c r="B32" s="38"/>
      <c r="C32" s="39"/>
      <c r="D32" s="39"/>
      <c r="E32" s="39"/>
      <c r="F32" s="40" t="s">
        <v>48</v>
      </c>
      <c r="G32" s="39"/>
      <c r="H32" s="39"/>
      <c r="I32" s="39"/>
      <c r="J32" s="39"/>
      <c r="K32" s="39"/>
      <c r="L32" s="180">
        <v>0.15</v>
      </c>
      <c r="M32" s="181"/>
      <c r="N32" s="181"/>
      <c r="O32" s="181"/>
      <c r="P32" s="39"/>
      <c r="Q32" s="39"/>
      <c r="R32" s="39"/>
      <c r="S32" s="39"/>
      <c r="T32" s="42" t="s">
        <v>47</v>
      </c>
      <c r="U32" s="39"/>
      <c r="V32" s="39"/>
      <c r="W32" s="182">
        <f>ROUND(BA87+SUM(CE93:CE97),2)</f>
        <v>0</v>
      </c>
      <c r="X32" s="181"/>
      <c r="Y32" s="181"/>
      <c r="Z32" s="181"/>
      <c r="AA32" s="181"/>
      <c r="AB32" s="181"/>
      <c r="AC32" s="181"/>
      <c r="AD32" s="181"/>
      <c r="AE32" s="181"/>
      <c r="AF32" s="39"/>
      <c r="AG32" s="39"/>
      <c r="AH32" s="39"/>
      <c r="AI32" s="39"/>
      <c r="AJ32" s="39"/>
      <c r="AK32" s="182">
        <f>ROUND(AW87+SUM(BZ93:BZ97),2)</f>
        <v>0</v>
      </c>
      <c r="AL32" s="181"/>
      <c r="AM32" s="181"/>
      <c r="AN32" s="181"/>
      <c r="AO32" s="181"/>
      <c r="AP32" s="39"/>
      <c r="AQ32" s="43"/>
      <c r="BE32" s="170"/>
    </row>
    <row r="33" spans="2:57" s="2" customFormat="1" ht="14.45" hidden="1" customHeight="1">
      <c r="B33" s="38"/>
      <c r="C33" s="39"/>
      <c r="D33" s="39"/>
      <c r="E33" s="39"/>
      <c r="F33" s="40" t="s">
        <v>49</v>
      </c>
      <c r="G33" s="39"/>
      <c r="H33" s="39"/>
      <c r="I33" s="39"/>
      <c r="J33" s="39"/>
      <c r="K33" s="39"/>
      <c r="L33" s="180">
        <v>0.21</v>
      </c>
      <c r="M33" s="181"/>
      <c r="N33" s="181"/>
      <c r="O33" s="181"/>
      <c r="P33" s="39"/>
      <c r="Q33" s="39"/>
      <c r="R33" s="39"/>
      <c r="S33" s="39"/>
      <c r="T33" s="42" t="s">
        <v>47</v>
      </c>
      <c r="U33" s="39"/>
      <c r="V33" s="39"/>
      <c r="W33" s="182">
        <f>ROUND(BB87+SUM(CF93:CF97),2)</f>
        <v>0</v>
      </c>
      <c r="X33" s="181"/>
      <c r="Y33" s="181"/>
      <c r="Z33" s="181"/>
      <c r="AA33" s="181"/>
      <c r="AB33" s="181"/>
      <c r="AC33" s="181"/>
      <c r="AD33" s="181"/>
      <c r="AE33" s="181"/>
      <c r="AF33" s="39"/>
      <c r="AG33" s="39"/>
      <c r="AH33" s="39"/>
      <c r="AI33" s="39"/>
      <c r="AJ33" s="39"/>
      <c r="AK33" s="182">
        <v>0</v>
      </c>
      <c r="AL33" s="181"/>
      <c r="AM33" s="181"/>
      <c r="AN33" s="181"/>
      <c r="AO33" s="181"/>
      <c r="AP33" s="39"/>
      <c r="AQ33" s="43"/>
      <c r="BE33" s="170"/>
    </row>
    <row r="34" spans="2:57" s="2" customFormat="1" ht="14.45" hidden="1" customHeight="1">
      <c r="B34" s="38"/>
      <c r="C34" s="39"/>
      <c r="D34" s="39"/>
      <c r="E34" s="39"/>
      <c r="F34" s="40" t="s">
        <v>50</v>
      </c>
      <c r="G34" s="39"/>
      <c r="H34" s="39"/>
      <c r="I34" s="39"/>
      <c r="J34" s="39"/>
      <c r="K34" s="39"/>
      <c r="L34" s="180">
        <v>0.15</v>
      </c>
      <c r="M34" s="181"/>
      <c r="N34" s="181"/>
      <c r="O34" s="181"/>
      <c r="P34" s="39"/>
      <c r="Q34" s="39"/>
      <c r="R34" s="39"/>
      <c r="S34" s="39"/>
      <c r="T34" s="42" t="s">
        <v>47</v>
      </c>
      <c r="U34" s="39"/>
      <c r="V34" s="39"/>
      <c r="W34" s="182">
        <f>ROUND(BC87+SUM(CG93:CG97),2)</f>
        <v>0</v>
      </c>
      <c r="X34" s="181"/>
      <c r="Y34" s="181"/>
      <c r="Z34" s="181"/>
      <c r="AA34" s="181"/>
      <c r="AB34" s="181"/>
      <c r="AC34" s="181"/>
      <c r="AD34" s="181"/>
      <c r="AE34" s="181"/>
      <c r="AF34" s="39"/>
      <c r="AG34" s="39"/>
      <c r="AH34" s="39"/>
      <c r="AI34" s="39"/>
      <c r="AJ34" s="39"/>
      <c r="AK34" s="182">
        <v>0</v>
      </c>
      <c r="AL34" s="181"/>
      <c r="AM34" s="181"/>
      <c r="AN34" s="181"/>
      <c r="AO34" s="181"/>
      <c r="AP34" s="39"/>
      <c r="AQ34" s="43"/>
      <c r="BE34" s="170"/>
    </row>
    <row r="35" spans="2:57" s="2" customFormat="1" ht="14.45" hidden="1" customHeight="1">
      <c r="B35" s="38"/>
      <c r="C35" s="39"/>
      <c r="D35" s="39"/>
      <c r="E35" s="39"/>
      <c r="F35" s="40" t="s">
        <v>51</v>
      </c>
      <c r="G35" s="39"/>
      <c r="H35" s="39"/>
      <c r="I35" s="39"/>
      <c r="J35" s="39"/>
      <c r="K35" s="39"/>
      <c r="L35" s="180">
        <v>0</v>
      </c>
      <c r="M35" s="181"/>
      <c r="N35" s="181"/>
      <c r="O35" s="181"/>
      <c r="P35" s="39"/>
      <c r="Q35" s="39"/>
      <c r="R35" s="39"/>
      <c r="S35" s="39"/>
      <c r="T35" s="42" t="s">
        <v>47</v>
      </c>
      <c r="U35" s="39"/>
      <c r="V35" s="39"/>
      <c r="W35" s="182">
        <f>ROUND(BD87+SUM(CH93:CH97),2)</f>
        <v>0</v>
      </c>
      <c r="X35" s="181"/>
      <c r="Y35" s="181"/>
      <c r="Z35" s="181"/>
      <c r="AA35" s="181"/>
      <c r="AB35" s="181"/>
      <c r="AC35" s="181"/>
      <c r="AD35" s="181"/>
      <c r="AE35" s="181"/>
      <c r="AF35" s="39"/>
      <c r="AG35" s="39"/>
      <c r="AH35" s="39"/>
      <c r="AI35" s="39"/>
      <c r="AJ35" s="39"/>
      <c r="AK35" s="182">
        <v>0</v>
      </c>
      <c r="AL35" s="181"/>
      <c r="AM35" s="181"/>
      <c r="AN35" s="181"/>
      <c r="AO35" s="181"/>
      <c r="AP35" s="39"/>
      <c r="AQ35" s="43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57" s="1" customFormat="1" ht="25.9" customHeight="1">
      <c r="B37" s="33"/>
      <c r="C37" s="44"/>
      <c r="D37" s="45" t="s">
        <v>52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53</v>
      </c>
      <c r="U37" s="46"/>
      <c r="V37" s="46"/>
      <c r="W37" s="46"/>
      <c r="X37" s="212" t="s">
        <v>54</v>
      </c>
      <c r="Y37" s="184"/>
      <c r="Z37" s="184"/>
      <c r="AA37" s="184"/>
      <c r="AB37" s="184"/>
      <c r="AC37" s="46"/>
      <c r="AD37" s="46"/>
      <c r="AE37" s="46"/>
      <c r="AF37" s="46"/>
      <c r="AG37" s="46"/>
      <c r="AH37" s="46"/>
      <c r="AI37" s="46"/>
      <c r="AJ37" s="46"/>
      <c r="AK37" s="183">
        <f>SUM(AK29:AK35)</f>
        <v>0</v>
      </c>
      <c r="AL37" s="184"/>
      <c r="AM37" s="184"/>
      <c r="AN37" s="184"/>
      <c r="AO37" s="185"/>
      <c r="AP37" s="44"/>
      <c r="AQ37" s="35"/>
    </row>
    <row r="38" spans="2:57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57">
      <c r="B39" s="20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1"/>
    </row>
    <row r="40" spans="2:57">
      <c r="B40" s="20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1"/>
    </row>
    <row r="41" spans="2:57">
      <c r="B41" s="20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1"/>
    </row>
    <row r="42" spans="2:57">
      <c r="B42" s="20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1"/>
    </row>
    <row r="43" spans="2:57">
      <c r="B43" s="20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1"/>
    </row>
    <row r="44" spans="2:57">
      <c r="B44" s="20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1"/>
    </row>
    <row r="45" spans="2:57">
      <c r="B45" s="20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1"/>
    </row>
    <row r="46" spans="2:57">
      <c r="B46" s="20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1"/>
    </row>
    <row r="47" spans="2:57">
      <c r="B47" s="20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1"/>
    </row>
    <row r="48" spans="2:57">
      <c r="B48" s="20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1"/>
    </row>
    <row r="49" spans="2:43" s="1" customFormat="1" ht="15">
      <c r="B49" s="33"/>
      <c r="C49" s="34"/>
      <c r="D49" s="48" t="s">
        <v>55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56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>
      <c r="B50" s="20"/>
      <c r="C50" s="24"/>
      <c r="D50" s="51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2"/>
      <c r="AA50" s="24"/>
      <c r="AB50" s="24"/>
      <c r="AC50" s="51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2"/>
      <c r="AP50" s="24"/>
      <c r="AQ50" s="21"/>
    </row>
    <row r="51" spans="2:43">
      <c r="B51" s="20"/>
      <c r="C51" s="24"/>
      <c r="D51" s="51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2"/>
      <c r="AA51" s="24"/>
      <c r="AB51" s="24"/>
      <c r="AC51" s="51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2"/>
      <c r="AP51" s="24"/>
      <c r="AQ51" s="21"/>
    </row>
    <row r="52" spans="2:43">
      <c r="B52" s="20"/>
      <c r="C52" s="24"/>
      <c r="D52" s="51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2"/>
      <c r="AA52" s="24"/>
      <c r="AB52" s="24"/>
      <c r="AC52" s="51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2"/>
      <c r="AP52" s="24"/>
      <c r="AQ52" s="21"/>
    </row>
    <row r="53" spans="2:43">
      <c r="B53" s="20"/>
      <c r="C53" s="24"/>
      <c r="D53" s="51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2"/>
      <c r="AA53" s="24"/>
      <c r="AB53" s="24"/>
      <c r="AC53" s="51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2"/>
      <c r="AP53" s="24"/>
      <c r="AQ53" s="21"/>
    </row>
    <row r="54" spans="2:43">
      <c r="B54" s="20"/>
      <c r="C54" s="24"/>
      <c r="D54" s="51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2"/>
      <c r="AA54" s="24"/>
      <c r="AB54" s="24"/>
      <c r="AC54" s="51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2"/>
      <c r="AP54" s="24"/>
      <c r="AQ54" s="21"/>
    </row>
    <row r="55" spans="2:43">
      <c r="B55" s="20"/>
      <c r="C55" s="24"/>
      <c r="D55" s="51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2"/>
      <c r="AA55" s="24"/>
      <c r="AB55" s="24"/>
      <c r="AC55" s="51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2"/>
      <c r="AP55" s="24"/>
      <c r="AQ55" s="21"/>
    </row>
    <row r="56" spans="2:43">
      <c r="B56" s="20"/>
      <c r="C56" s="24"/>
      <c r="D56" s="51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2"/>
      <c r="AA56" s="24"/>
      <c r="AB56" s="24"/>
      <c r="AC56" s="51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2"/>
      <c r="AP56" s="24"/>
      <c r="AQ56" s="21"/>
    </row>
    <row r="57" spans="2:43">
      <c r="B57" s="20"/>
      <c r="C57" s="24"/>
      <c r="D57" s="51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2"/>
      <c r="AA57" s="24"/>
      <c r="AB57" s="24"/>
      <c r="AC57" s="51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2"/>
      <c r="AP57" s="24"/>
      <c r="AQ57" s="21"/>
    </row>
    <row r="58" spans="2:43" s="1" customFormat="1" ht="15">
      <c r="B58" s="33"/>
      <c r="C58" s="34"/>
      <c r="D58" s="53" t="s">
        <v>57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58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57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58</v>
      </c>
      <c r="AN58" s="54"/>
      <c r="AO58" s="56"/>
      <c r="AP58" s="34"/>
      <c r="AQ58" s="35"/>
    </row>
    <row r="59" spans="2:43">
      <c r="B59" s="20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1"/>
    </row>
    <row r="60" spans="2:43" s="1" customFormat="1" ht="15">
      <c r="B60" s="33"/>
      <c r="C60" s="34"/>
      <c r="D60" s="48" t="s">
        <v>59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60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>
      <c r="B61" s="20"/>
      <c r="C61" s="24"/>
      <c r="D61" s="51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2"/>
      <c r="AA61" s="24"/>
      <c r="AB61" s="24"/>
      <c r="AC61" s="51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2"/>
      <c r="AP61" s="24"/>
      <c r="AQ61" s="21"/>
    </row>
    <row r="62" spans="2:43">
      <c r="B62" s="20"/>
      <c r="C62" s="24"/>
      <c r="D62" s="51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2"/>
      <c r="AA62" s="24"/>
      <c r="AB62" s="24"/>
      <c r="AC62" s="51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2"/>
      <c r="AP62" s="24"/>
      <c r="AQ62" s="21"/>
    </row>
    <row r="63" spans="2:43">
      <c r="B63" s="20"/>
      <c r="C63" s="24"/>
      <c r="D63" s="51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2"/>
      <c r="AA63" s="24"/>
      <c r="AB63" s="24"/>
      <c r="AC63" s="51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2"/>
      <c r="AP63" s="24"/>
      <c r="AQ63" s="21"/>
    </row>
    <row r="64" spans="2:43">
      <c r="B64" s="20"/>
      <c r="C64" s="24"/>
      <c r="D64" s="51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2"/>
      <c r="AA64" s="24"/>
      <c r="AB64" s="24"/>
      <c r="AC64" s="51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2"/>
      <c r="AP64" s="24"/>
      <c r="AQ64" s="21"/>
    </row>
    <row r="65" spans="2:43">
      <c r="B65" s="20"/>
      <c r="C65" s="24"/>
      <c r="D65" s="51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2"/>
      <c r="AA65" s="24"/>
      <c r="AB65" s="24"/>
      <c r="AC65" s="51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2"/>
      <c r="AP65" s="24"/>
      <c r="AQ65" s="21"/>
    </row>
    <row r="66" spans="2:43">
      <c r="B66" s="20"/>
      <c r="C66" s="24"/>
      <c r="D66" s="51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2"/>
      <c r="AA66" s="24"/>
      <c r="AB66" s="24"/>
      <c r="AC66" s="51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2"/>
      <c r="AP66" s="24"/>
      <c r="AQ66" s="21"/>
    </row>
    <row r="67" spans="2:43">
      <c r="B67" s="20"/>
      <c r="C67" s="24"/>
      <c r="D67" s="51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2"/>
      <c r="AA67" s="24"/>
      <c r="AB67" s="24"/>
      <c r="AC67" s="51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2"/>
      <c r="AP67" s="24"/>
      <c r="AQ67" s="21"/>
    </row>
    <row r="68" spans="2:43">
      <c r="B68" s="20"/>
      <c r="C68" s="24"/>
      <c r="D68" s="51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2"/>
      <c r="AA68" s="24"/>
      <c r="AB68" s="24"/>
      <c r="AC68" s="51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2"/>
      <c r="AP68" s="24"/>
      <c r="AQ68" s="21"/>
    </row>
    <row r="69" spans="2:43" s="1" customFormat="1" ht="15">
      <c r="B69" s="33"/>
      <c r="C69" s="34"/>
      <c r="D69" s="53" t="s">
        <v>57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58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57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58</v>
      </c>
      <c r="AN69" s="54"/>
      <c r="AO69" s="56"/>
      <c r="AP69" s="34"/>
      <c r="AQ69" s="35"/>
    </row>
    <row r="70" spans="2:43" s="1" customFormat="1" ht="6.95" customHeight="1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>
      <c r="B76" s="33"/>
      <c r="C76" s="167" t="s">
        <v>61</v>
      </c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35"/>
    </row>
    <row r="77" spans="2:43" s="3" customFormat="1" ht="14.45" customHeight="1">
      <c r="B77" s="63"/>
      <c r="C77" s="28" t="s">
        <v>16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053d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>
      <c r="B78" s="66"/>
      <c r="C78" s="67" t="s">
        <v>19</v>
      </c>
      <c r="D78" s="68"/>
      <c r="E78" s="68"/>
      <c r="F78" s="68"/>
      <c r="G78" s="68"/>
      <c r="H78" s="68"/>
      <c r="I78" s="68"/>
      <c r="J78" s="68"/>
      <c r="K78" s="68"/>
      <c r="L78" s="205" t="str">
        <f>K6</f>
        <v>Regenerace panelového sídliště Prievidzská, Šumperk - 5. etapa, II. část - díl 2</v>
      </c>
      <c r="M78" s="206"/>
      <c r="N78" s="206"/>
      <c r="O78" s="206"/>
      <c r="P78" s="206"/>
      <c r="Q78" s="206"/>
      <c r="R78" s="206"/>
      <c r="S78" s="206"/>
      <c r="T78" s="206"/>
      <c r="U78" s="206"/>
      <c r="V78" s="206"/>
      <c r="W78" s="206"/>
      <c r="X78" s="206"/>
      <c r="Y78" s="206"/>
      <c r="Z78" s="206"/>
      <c r="AA78" s="206"/>
      <c r="AB78" s="206"/>
      <c r="AC78" s="206"/>
      <c r="AD78" s="206"/>
      <c r="AE78" s="206"/>
      <c r="AF78" s="206"/>
      <c r="AG78" s="206"/>
      <c r="AH78" s="206"/>
      <c r="AI78" s="206"/>
      <c r="AJ78" s="206"/>
      <c r="AK78" s="206"/>
      <c r="AL78" s="206"/>
      <c r="AM78" s="206"/>
      <c r="AN78" s="206"/>
      <c r="AO78" s="206"/>
      <c r="AP78" s="68"/>
      <c r="AQ78" s="69"/>
    </row>
    <row r="79" spans="2:43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 ht="15">
      <c r="B80" s="33"/>
      <c r="C80" s="28" t="s">
        <v>23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>Šumperk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28" t="s">
        <v>25</v>
      </c>
      <c r="AJ80" s="34"/>
      <c r="AK80" s="34"/>
      <c r="AL80" s="34"/>
      <c r="AM80" s="71" t="str">
        <f>IF(AN8= "","",AN8)</f>
        <v>24. 3. 2017</v>
      </c>
      <c r="AN80" s="34"/>
      <c r="AO80" s="34"/>
      <c r="AP80" s="34"/>
      <c r="AQ80" s="35"/>
    </row>
    <row r="81" spans="1:89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89" s="1" customFormat="1" ht="15">
      <c r="B82" s="33"/>
      <c r="C82" s="28" t="s">
        <v>27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 xml:space="preserve"> 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28" t="s">
        <v>34</v>
      </c>
      <c r="AJ82" s="34"/>
      <c r="AK82" s="34"/>
      <c r="AL82" s="34"/>
      <c r="AM82" s="207" t="str">
        <f>IF(E17="","",E17)</f>
        <v>Cekr CZ s.r.o., Mazalova 57/2, Šumperk</v>
      </c>
      <c r="AN82" s="207"/>
      <c r="AO82" s="207"/>
      <c r="AP82" s="207"/>
      <c r="AQ82" s="35"/>
      <c r="AS82" s="208" t="s">
        <v>62</v>
      </c>
      <c r="AT82" s="209"/>
      <c r="AU82" s="49"/>
      <c r="AV82" s="49"/>
      <c r="AW82" s="49"/>
      <c r="AX82" s="49"/>
      <c r="AY82" s="49"/>
      <c r="AZ82" s="49"/>
      <c r="BA82" s="49"/>
      <c r="BB82" s="49"/>
      <c r="BC82" s="49"/>
      <c r="BD82" s="50"/>
    </row>
    <row r="83" spans="1:89" s="1" customFormat="1" ht="15">
      <c r="B83" s="33"/>
      <c r="C83" s="28" t="s">
        <v>32</v>
      </c>
      <c r="D83" s="34"/>
      <c r="E83" s="34"/>
      <c r="F83" s="34"/>
      <c r="G83" s="34"/>
      <c r="H83" s="34"/>
      <c r="I83" s="34"/>
      <c r="J83" s="34"/>
      <c r="K83" s="34"/>
      <c r="L83" s="64" t="str">
        <f>IF(E14= "Vyplň údaj","",E14)</f>
        <v/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28" t="s">
        <v>39</v>
      </c>
      <c r="AJ83" s="34"/>
      <c r="AK83" s="34"/>
      <c r="AL83" s="34"/>
      <c r="AM83" s="207" t="str">
        <f>IF(E20="","",E20)</f>
        <v>Sv. Čech</v>
      </c>
      <c r="AN83" s="207"/>
      <c r="AO83" s="207"/>
      <c r="AP83" s="207"/>
      <c r="AQ83" s="35"/>
      <c r="AS83" s="210"/>
      <c r="AT83" s="211"/>
      <c r="AU83" s="34"/>
      <c r="AV83" s="34"/>
      <c r="AW83" s="34"/>
      <c r="AX83" s="34"/>
      <c r="AY83" s="34"/>
      <c r="AZ83" s="34"/>
      <c r="BA83" s="34"/>
      <c r="BB83" s="34"/>
      <c r="BC83" s="34"/>
      <c r="BD83" s="72"/>
    </row>
    <row r="84" spans="1:89" s="1" customFormat="1" ht="10.9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210"/>
      <c r="AT84" s="211"/>
      <c r="AU84" s="34"/>
      <c r="AV84" s="34"/>
      <c r="AW84" s="34"/>
      <c r="AX84" s="34"/>
      <c r="AY84" s="34"/>
      <c r="AZ84" s="34"/>
      <c r="BA84" s="34"/>
      <c r="BB84" s="34"/>
      <c r="BC84" s="34"/>
      <c r="BD84" s="72"/>
    </row>
    <row r="85" spans="1:89" s="1" customFormat="1" ht="29.25" customHeight="1">
      <c r="B85" s="33"/>
      <c r="C85" s="186" t="s">
        <v>63</v>
      </c>
      <c r="D85" s="187"/>
      <c r="E85" s="187"/>
      <c r="F85" s="187"/>
      <c r="G85" s="187"/>
      <c r="H85" s="73"/>
      <c r="I85" s="188" t="s">
        <v>64</v>
      </c>
      <c r="J85" s="187"/>
      <c r="K85" s="187"/>
      <c r="L85" s="187"/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8" t="s">
        <v>65</v>
      </c>
      <c r="AH85" s="187"/>
      <c r="AI85" s="187"/>
      <c r="AJ85" s="187"/>
      <c r="AK85" s="187"/>
      <c r="AL85" s="187"/>
      <c r="AM85" s="187"/>
      <c r="AN85" s="188" t="s">
        <v>66</v>
      </c>
      <c r="AO85" s="187"/>
      <c r="AP85" s="189"/>
      <c r="AQ85" s="35"/>
      <c r="AS85" s="74" t="s">
        <v>67</v>
      </c>
      <c r="AT85" s="75" t="s">
        <v>68</v>
      </c>
      <c r="AU85" s="75" t="s">
        <v>69</v>
      </c>
      <c r="AV85" s="75" t="s">
        <v>70</v>
      </c>
      <c r="AW85" s="75" t="s">
        <v>71</v>
      </c>
      <c r="AX85" s="75" t="s">
        <v>72</v>
      </c>
      <c r="AY85" s="75" t="s">
        <v>73</v>
      </c>
      <c r="AZ85" s="75" t="s">
        <v>74</v>
      </c>
      <c r="BA85" s="75" t="s">
        <v>75</v>
      </c>
      <c r="BB85" s="75" t="s">
        <v>76</v>
      </c>
      <c r="BC85" s="75" t="s">
        <v>77</v>
      </c>
      <c r="BD85" s="76" t="s">
        <v>78</v>
      </c>
    </row>
    <row r="86" spans="1:89" s="1" customFormat="1" ht="10.9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77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89" s="4" customFormat="1" ht="32.450000000000003" customHeight="1">
      <c r="B87" s="66"/>
      <c r="C87" s="78" t="s">
        <v>79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194">
        <f>ROUND(AG88,2)</f>
        <v>0</v>
      </c>
      <c r="AH87" s="194"/>
      <c r="AI87" s="194"/>
      <c r="AJ87" s="194"/>
      <c r="AK87" s="194"/>
      <c r="AL87" s="194"/>
      <c r="AM87" s="194"/>
      <c r="AN87" s="195">
        <f>SUM(AG87,AT87)</f>
        <v>0</v>
      </c>
      <c r="AO87" s="195"/>
      <c r="AP87" s="195"/>
      <c r="AQ87" s="69"/>
      <c r="AS87" s="80">
        <f>ROUND(AS88,2)</f>
        <v>0</v>
      </c>
      <c r="AT87" s="81">
        <f>ROUND(SUM(AV87:AW87),2)</f>
        <v>0</v>
      </c>
      <c r="AU87" s="82">
        <f>ROUND(AU88,5)</f>
        <v>0</v>
      </c>
      <c r="AV87" s="81">
        <f>ROUND(AZ87*L31,2)</f>
        <v>0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>ROUND(AZ88,2)</f>
        <v>0</v>
      </c>
      <c r="BA87" s="81">
        <f>ROUND(BA88,2)</f>
        <v>0</v>
      </c>
      <c r="BB87" s="81">
        <f>ROUND(BB88,2)</f>
        <v>0</v>
      </c>
      <c r="BC87" s="81">
        <f>ROUND(BC88,2)</f>
        <v>0</v>
      </c>
      <c r="BD87" s="83">
        <f>ROUND(BD88,2)</f>
        <v>0</v>
      </c>
      <c r="BS87" s="84" t="s">
        <v>80</v>
      </c>
      <c r="BT87" s="84" t="s">
        <v>81</v>
      </c>
      <c r="BU87" s="85" t="s">
        <v>82</v>
      </c>
      <c r="BV87" s="84" t="s">
        <v>83</v>
      </c>
      <c r="BW87" s="84" t="s">
        <v>84</v>
      </c>
      <c r="BX87" s="84" t="s">
        <v>85</v>
      </c>
    </row>
    <row r="88" spans="1:89" s="5" customFormat="1" ht="20.45" customHeight="1">
      <c r="B88" s="86"/>
      <c r="C88" s="87"/>
      <c r="D88" s="193" t="s">
        <v>86</v>
      </c>
      <c r="E88" s="193"/>
      <c r="F88" s="193"/>
      <c r="G88" s="193"/>
      <c r="H88" s="193"/>
      <c r="I88" s="88"/>
      <c r="J88" s="193" t="s">
        <v>87</v>
      </c>
      <c r="K88" s="193"/>
      <c r="L88" s="193"/>
      <c r="M88" s="193"/>
      <c r="N88" s="193"/>
      <c r="O88" s="193"/>
      <c r="P88" s="193"/>
      <c r="Q88" s="193"/>
      <c r="R88" s="193"/>
      <c r="S88" s="193"/>
      <c r="T88" s="193"/>
      <c r="U88" s="193"/>
      <c r="V88" s="193"/>
      <c r="W88" s="193"/>
      <c r="X88" s="193"/>
      <c r="Y88" s="193"/>
      <c r="Z88" s="193"/>
      <c r="AA88" s="193"/>
      <c r="AB88" s="193"/>
      <c r="AC88" s="193"/>
      <c r="AD88" s="193"/>
      <c r="AE88" s="193"/>
      <c r="AF88" s="193"/>
      <c r="AG88" s="192">
        <f>ROUND(SUM(AG89:AG90),2)</f>
        <v>0</v>
      </c>
      <c r="AH88" s="191"/>
      <c r="AI88" s="191"/>
      <c r="AJ88" s="191"/>
      <c r="AK88" s="191"/>
      <c r="AL88" s="191"/>
      <c r="AM88" s="191"/>
      <c r="AN88" s="190">
        <f>SUM(AG88,AT88)</f>
        <v>0</v>
      </c>
      <c r="AO88" s="191"/>
      <c r="AP88" s="191"/>
      <c r="AQ88" s="89"/>
      <c r="AS88" s="90">
        <f>ROUND(SUM(AS89:AS90),2)</f>
        <v>0</v>
      </c>
      <c r="AT88" s="91">
        <f>ROUND(SUM(AV88:AW88),2)</f>
        <v>0</v>
      </c>
      <c r="AU88" s="92">
        <f>ROUND(SUM(AU89:AU90),5)</f>
        <v>0</v>
      </c>
      <c r="AV88" s="91">
        <f>ROUND(AZ88*L31,2)</f>
        <v>0</v>
      </c>
      <c r="AW88" s="91">
        <f>ROUND(BA88*L32,2)</f>
        <v>0</v>
      </c>
      <c r="AX88" s="91">
        <f>ROUND(BB88*L31,2)</f>
        <v>0</v>
      </c>
      <c r="AY88" s="91">
        <f>ROUND(BC88*L32,2)</f>
        <v>0</v>
      </c>
      <c r="AZ88" s="91">
        <f>ROUND(SUM(AZ89:AZ90),2)</f>
        <v>0</v>
      </c>
      <c r="BA88" s="91">
        <f>ROUND(SUM(BA89:BA90),2)</f>
        <v>0</v>
      </c>
      <c r="BB88" s="91">
        <f>ROUND(SUM(BB89:BB90),2)</f>
        <v>0</v>
      </c>
      <c r="BC88" s="91">
        <f>ROUND(SUM(BC89:BC90),2)</f>
        <v>0</v>
      </c>
      <c r="BD88" s="93">
        <f>ROUND(SUM(BD89:BD90),2)</f>
        <v>0</v>
      </c>
      <c r="BS88" s="94" t="s">
        <v>80</v>
      </c>
      <c r="BT88" s="94" t="s">
        <v>88</v>
      </c>
      <c r="BU88" s="94" t="s">
        <v>82</v>
      </c>
      <c r="BV88" s="94" t="s">
        <v>83</v>
      </c>
      <c r="BW88" s="94" t="s">
        <v>89</v>
      </c>
      <c r="BX88" s="94" t="s">
        <v>84</v>
      </c>
    </row>
    <row r="89" spans="1:89" s="6" customFormat="1" ht="20.45" customHeight="1">
      <c r="A89" s="95" t="s">
        <v>90</v>
      </c>
      <c r="B89" s="96"/>
      <c r="C89" s="97"/>
      <c r="D89" s="97"/>
      <c r="E89" s="201" t="s">
        <v>91</v>
      </c>
      <c r="F89" s="201"/>
      <c r="G89" s="201"/>
      <c r="H89" s="201"/>
      <c r="I89" s="201"/>
      <c r="J89" s="97"/>
      <c r="K89" s="201" t="s">
        <v>92</v>
      </c>
      <c r="L89" s="201"/>
      <c r="M89" s="201"/>
      <c r="N89" s="201"/>
      <c r="O89" s="201"/>
      <c r="P89" s="201"/>
      <c r="Q89" s="201"/>
      <c r="R89" s="201"/>
      <c r="S89" s="201"/>
      <c r="T89" s="201"/>
      <c r="U89" s="201"/>
      <c r="V89" s="201"/>
      <c r="W89" s="201"/>
      <c r="X89" s="201"/>
      <c r="Y89" s="201"/>
      <c r="Z89" s="201"/>
      <c r="AA89" s="201"/>
      <c r="AB89" s="201"/>
      <c r="AC89" s="201"/>
      <c r="AD89" s="201"/>
      <c r="AE89" s="201"/>
      <c r="AF89" s="201"/>
      <c r="AG89" s="199">
        <f>'801-1 - Trávnikové plochy'!M31</f>
        <v>0</v>
      </c>
      <c r="AH89" s="200"/>
      <c r="AI89" s="200"/>
      <c r="AJ89" s="200"/>
      <c r="AK89" s="200"/>
      <c r="AL89" s="200"/>
      <c r="AM89" s="200"/>
      <c r="AN89" s="199">
        <f>SUM(AG89,AT89)</f>
        <v>0</v>
      </c>
      <c r="AO89" s="200"/>
      <c r="AP89" s="200"/>
      <c r="AQ89" s="98"/>
      <c r="AS89" s="99">
        <f>'801-1 - Trávnikové plochy'!M29</f>
        <v>0</v>
      </c>
      <c r="AT89" s="100">
        <f>ROUND(SUM(AV89:AW89),2)</f>
        <v>0</v>
      </c>
      <c r="AU89" s="101">
        <f>'801-1 - Trávnikové plochy'!W118</f>
        <v>0</v>
      </c>
      <c r="AV89" s="100">
        <f>'801-1 - Trávnikové plochy'!M33</f>
        <v>0</v>
      </c>
      <c r="AW89" s="100">
        <f>'801-1 - Trávnikové plochy'!M34</f>
        <v>0</v>
      </c>
      <c r="AX89" s="100">
        <f>'801-1 - Trávnikové plochy'!M35</f>
        <v>0</v>
      </c>
      <c r="AY89" s="100">
        <f>'801-1 - Trávnikové plochy'!M36</f>
        <v>0</v>
      </c>
      <c r="AZ89" s="100">
        <f>'801-1 - Trávnikové plochy'!H33</f>
        <v>0</v>
      </c>
      <c r="BA89" s="100">
        <f>'801-1 - Trávnikové plochy'!H34</f>
        <v>0</v>
      </c>
      <c r="BB89" s="100">
        <f>'801-1 - Trávnikové plochy'!H35</f>
        <v>0</v>
      </c>
      <c r="BC89" s="100">
        <f>'801-1 - Trávnikové plochy'!H36</f>
        <v>0</v>
      </c>
      <c r="BD89" s="102">
        <f>'801-1 - Trávnikové plochy'!H37</f>
        <v>0</v>
      </c>
      <c r="BT89" s="103" t="s">
        <v>93</v>
      </c>
      <c r="BV89" s="103" t="s">
        <v>83</v>
      </c>
      <c r="BW89" s="103" t="s">
        <v>94</v>
      </c>
      <c r="BX89" s="103" t="s">
        <v>89</v>
      </c>
    </row>
    <row r="90" spans="1:89" s="6" customFormat="1" ht="20.45" customHeight="1">
      <c r="A90" s="95" t="s">
        <v>90</v>
      </c>
      <c r="B90" s="96"/>
      <c r="C90" s="97"/>
      <c r="D90" s="97"/>
      <c r="E90" s="201" t="s">
        <v>95</v>
      </c>
      <c r="F90" s="201"/>
      <c r="G90" s="201"/>
      <c r="H90" s="201"/>
      <c r="I90" s="201"/>
      <c r="J90" s="97"/>
      <c r="K90" s="201" t="s">
        <v>96</v>
      </c>
      <c r="L90" s="201"/>
      <c r="M90" s="201"/>
      <c r="N90" s="201"/>
      <c r="O90" s="201"/>
      <c r="P90" s="201"/>
      <c r="Q90" s="201"/>
      <c r="R90" s="201"/>
      <c r="S90" s="201"/>
      <c r="T90" s="201"/>
      <c r="U90" s="201"/>
      <c r="V90" s="201"/>
      <c r="W90" s="201"/>
      <c r="X90" s="201"/>
      <c r="Y90" s="201"/>
      <c r="Z90" s="201"/>
      <c r="AA90" s="201"/>
      <c r="AB90" s="201"/>
      <c r="AC90" s="201"/>
      <c r="AD90" s="201"/>
      <c r="AE90" s="201"/>
      <c r="AF90" s="201"/>
      <c r="AG90" s="199">
        <f>'801-3 - 3-létá péče'!M31</f>
        <v>0</v>
      </c>
      <c r="AH90" s="200"/>
      <c r="AI90" s="200"/>
      <c r="AJ90" s="200"/>
      <c r="AK90" s="200"/>
      <c r="AL90" s="200"/>
      <c r="AM90" s="200"/>
      <c r="AN90" s="199">
        <f>SUM(AG90,AT90)</f>
        <v>0</v>
      </c>
      <c r="AO90" s="200"/>
      <c r="AP90" s="200"/>
      <c r="AQ90" s="98"/>
      <c r="AS90" s="104">
        <f>'801-3 - 3-létá péče'!M29</f>
        <v>0</v>
      </c>
      <c r="AT90" s="105">
        <f>ROUND(SUM(AV90:AW90),2)</f>
        <v>0</v>
      </c>
      <c r="AU90" s="106">
        <f>'801-3 - 3-létá péče'!W118</f>
        <v>0</v>
      </c>
      <c r="AV90" s="105">
        <f>'801-3 - 3-létá péče'!M33</f>
        <v>0</v>
      </c>
      <c r="AW90" s="105">
        <f>'801-3 - 3-létá péče'!M34</f>
        <v>0</v>
      </c>
      <c r="AX90" s="105">
        <f>'801-3 - 3-létá péče'!M35</f>
        <v>0</v>
      </c>
      <c r="AY90" s="105">
        <f>'801-3 - 3-létá péče'!M36</f>
        <v>0</v>
      </c>
      <c r="AZ90" s="105">
        <f>'801-3 - 3-létá péče'!H33</f>
        <v>0</v>
      </c>
      <c r="BA90" s="105">
        <f>'801-3 - 3-létá péče'!H34</f>
        <v>0</v>
      </c>
      <c r="BB90" s="105">
        <f>'801-3 - 3-létá péče'!H35</f>
        <v>0</v>
      </c>
      <c r="BC90" s="105">
        <f>'801-3 - 3-létá péče'!H36</f>
        <v>0</v>
      </c>
      <c r="BD90" s="107">
        <f>'801-3 - 3-létá péče'!H37</f>
        <v>0</v>
      </c>
      <c r="BT90" s="103" t="s">
        <v>93</v>
      </c>
      <c r="BV90" s="103" t="s">
        <v>83</v>
      </c>
      <c r="BW90" s="103" t="s">
        <v>97</v>
      </c>
      <c r="BX90" s="103" t="s">
        <v>89</v>
      </c>
    </row>
    <row r="91" spans="1:89">
      <c r="B91" s="20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1"/>
    </row>
    <row r="92" spans="1:89" s="1" customFormat="1" ht="30" customHeight="1">
      <c r="B92" s="33"/>
      <c r="C92" s="78" t="s">
        <v>98</v>
      </c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195">
        <f>ROUND(SUM(AG93:AG96),2)</f>
        <v>0</v>
      </c>
      <c r="AH92" s="195"/>
      <c r="AI92" s="195"/>
      <c r="AJ92" s="195"/>
      <c r="AK92" s="195"/>
      <c r="AL92" s="195"/>
      <c r="AM92" s="195"/>
      <c r="AN92" s="195">
        <f>ROUND(SUM(AN93:AN96),2)</f>
        <v>0</v>
      </c>
      <c r="AO92" s="195"/>
      <c r="AP92" s="195"/>
      <c r="AQ92" s="35"/>
      <c r="AS92" s="74" t="s">
        <v>99</v>
      </c>
      <c r="AT92" s="75" t="s">
        <v>100</v>
      </c>
      <c r="AU92" s="75" t="s">
        <v>45</v>
      </c>
      <c r="AV92" s="76" t="s">
        <v>68</v>
      </c>
    </row>
    <row r="93" spans="1:89" s="1" customFormat="1" ht="19.899999999999999" customHeight="1">
      <c r="B93" s="33"/>
      <c r="C93" s="34"/>
      <c r="D93" s="108" t="s">
        <v>101</v>
      </c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198">
        <f>ROUND(AG87*AS93,2)</f>
        <v>0</v>
      </c>
      <c r="AH93" s="199"/>
      <c r="AI93" s="199"/>
      <c r="AJ93" s="199"/>
      <c r="AK93" s="199"/>
      <c r="AL93" s="199"/>
      <c r="AM93" s="199"/>
      <c r="AN93" s="199">
        <f>ROUND(AG93+AV93,2)</f>
        <v>0</v>
      </c>
      <c r="AO93" s="199"/>
      <c r="AP93" s="199"/>
      <c r="AQ93" s="35"/>
      <c r="AS93" s="109">
        <v>0</v>
      </c>
      <c r="AT93" s="110" t="s">
        <v>102</v>
      </c>
      <c r="AU93" s="110" t="s">
        <v>46</v>
      </c>
      <c r="AV93" s="111">
        <f>ROUND(IF(AU93="základní",AG93*L31,IF(AU93="snížená",AG93*L32,0)),2)</f>
        <v>0</v>
      </c>
      <c r="BV93" s="16" t="s">
        <v>103</v>
      </c>
      <c r="BY93" s="112">
        <f>IF(AU93="základní",AV93,0)</f>
        <v>0</v>
      </c>
      <c r="BZ93" s="112">
        <f>IF(AU93="snížená",AV93,0)</f>
        <v>0</v>
      </c>
      <c r="CA93" s="112">
        <v>0</v>
      </c>
      <c r="CB93" s="112">
        <v>0</v>
      </c>
      <c r="CC93" s="112">
        <v>0</v>
      </c>
      <c r="CD93" s="112">
        <f>IF(AU93="základní",AG93,0)</f>
        <v>0</v>
      </c>
      <c r="CE93" s="112">
        <f>IF(AU93="snížená",AG93,0)</f>
        <v>0</v>
      </c>
      <c r="CF93" s="112">
        <f>IF(AU93="zákl. přenesená",AG93,0)</f>
        <v>0</v>
      </c>
      <c r="CG93" s="112">
        <f>IF(AU93="sníž. přenesená",AG93,0)</f>
        <v>0</v>
      </c>
      <c r="CH93" s="112">
        <f>IF(AU93="nulová",AG93,0)</f>
        <v>0</v>
      </c>
      <c r="CI93" s="16">
        <f>IF(AU93="základní",1,IF(AU93="snížená",2,IF(AU93="zákl. přenesená",4,IF(AU93="sníž. přenesená",5,3))))</f>
        <v>1</v>
      </c>
      <c r="CJ93" s="16">
        <f>IF(AT93="stavební čast",1,IF(8893="investiční čast",2,3))</f>
        <v>1</v>
      </c>
      <c r="CK93" s="16" t="str">
        <f>IF(D93="Vyplň vlastní","","x")</f>
        <v>x</v>
      </c>
    </row>
    <row r="94" spans="1:89" s="1" customFormat="1" ht="19.899999999999999" customHeight="1">
      <c r="B94" s="33"/>
      <c r="C94" s="34"/>
      <c r="D94" s="196" t="s">
        <v>104</v>
      </c>
      <c r="E94" s="197"/>
      <c r="F94" s="197"/>
      <c r="G94" s="197"/>
      <c r="H94" s="197"/>
      <c r="I94" s="197"/>
      <c r="J94" s="197"/>
      <c r="K94" s="197"/>
      <c r="L94" s="197"/>
      <c r="M94" s="197"/>
      <c r="N94" s="197"/>
      <c r="O94" s="197"/>
      <c r="P94" s="197"/>
      <c r="Q94" s="197"/>
      <c r="R94" s="197"/>
      <c r="S94" s="197"/>
      <c r="T94" s="197"/>
      <c r="U94" s="197"/>
      <c r="V94" s="197"/>
      <c r="W94" s="197"/>
      <c r="X94" s="197"/>
      <c r="Y94" s="197"/>
      <c r="Z94" s="197"/>
      <c r="AA94" s="197"/>
      <c r="AB94" s="197"/>
      <c r="AC94" s="34"/>
      <c r="AD94" s="34"/>
      <c r="AE94" s="34"/>
      <c r="AF94" s="34"/>
      <c r="AG94" s="198">
        <f>AG87*AS94</f>
        <v>0</v>
      </c>
      <c r="AH94" s="199"/>
      <c r="AI94" s="199"/>
      <c r="AJ94" s="199"/>
      <c r="AK94" s="199"/>
      <c r="AL94" s="199"/>
      <c r="AM94" s="199"/>
      <c r="AN94" s="199">
        <f>AG94+AV94</f>
        <v>0</v>
      </c>
      <c r="AO94" s="199"/>
      <c r="AP94" s="199"/>
      <c r="AQ94" s="35"/>
      <c r="AS94" s="113">
        <v>0</v>
      </c>
      <c r="AT94" s="114" t="s">
        <v>102</v>
      </c>
      <c r="AU94" s="114" t="s">
        <v>46</v>
      </c>
      <c r="AV94" s="102">
        <f>ROUND(IF(AU94="nulová",0,IF(OR(AU94="základní",AU94="zákl. přenesená"),AG94*L31,AG94*L32)),2)</f>
        <v>0</v>
      </c>
      <c r="BV94" s="16" t="s">
        <v>105</v>
      </c>
      <c r="BY94" s="112">
        <f>IF(AU94="základní",AV94,0)</f>
        <v>0</v>
      </c>
      <c r="BZ94" s="112">
        <f>IF(AU94="snížená",AV94,0)</f>
        <v>0</v>
      </c>
      <c r="CA94" s="112">
        <f>IF(AU94="zákl. přenesená",AV94,0)</f>
        <v>0</v>
      </c>
      <c r="CB94" s="112">
        <f>IF(AU94="sníž. přenesená",AV94,0)</f>
        <v>0</v>
      </c>
      <c r="CC94" s="112">
        <f>IF(AU94="nulová",AV94,0)</f>
        <v>0</v>
      </c>
      <c r="CD94" s="112">
        <f>IF(AU94="základní",AG94,0)</f>
        <v>0</v>
      </c>
      <c r="CE94" s="112">
        <f>IF(AU94="snížená",AG94,0)</f>
        <v>0</v>
      </c>
      <c r="CF94" s="112">
        <f>IF(AU94="zákl. přenesená",AG94,0)</f>
        <v>0</v>
      </c>
      <c r="CG94" s="112">
        <f>IF(AU94="sníž. přenesená",AG94,0)</f>
        <v>0</v>
      </c>
      <c r="CH94" s="112">
        <f>IF(AU94="nulová",AG94,0)</f>
        <v>0</v>
      </c>
      <c r="CI94" s="16">
        <f>IF(AU94="základní",1,IF(AU94="snížená",2,IF(AU94="zákl. přenesená",4,IF(AU94="sníž. přenesená",5,3))))</f>
        <v>1</v>
      </c>
      <c r="CJ94" s="16">
        <f>IF(AT94="stavební čast",1,IF(8894="investiční čast",2,3))</f>
        <v>1</v>
      </c>
      <c r="CK94" s="16" t="str">
        <f>IF(D94="Vyplň vlastní","","x")</f>
        <v/>
      </c>
    </row>
    <row r="95" spans="1:89" s="1" customFormat="1" ht="19.899999999999999" customHeight="1">
      <c r="B95" s="33"/>
      <c r="C95" s="34"/>
      <c r="D95" s="196" t="s">
        <v>104</v>
      </c>
      <c r="E95" s="197"/>
      <c r="F95" s="197"/>
      <c r="G95" s="197"/>
      <c r="H95" s="197"/>
      <c r="I95" s="197"/>
      <c r="J95" s="197"/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34"/>
      <c r="AD95" s="34"/>
      <c r="AE95" s="34"/>
      <c r="AF95" s="34"/>
      <c r="AG95" s="198">
        <f>AG87*AS95</f>
        <v>0</v>
      </c>
      <c r="AH95" s="199"/>
      <c r="AI95" s="199"/>
      <c r="AJ95" s="199"/>
      <c r="AK95" s="199"/>
      <c r="AL95" s="199"/>
      <c r="AM95" s="199"/>
      <c r="AN95" s="199">
        <f>AG95+AV95</f>
        <v>0</v>
      </c>
      <c r="AO95" s="199"/>
      <c r="AP95" s="199"/>
      <c r="AQ95" s="35"/>
      <c r="AS95" s="113">
        <v>0</v>
      </c>
      <c r="AT95" s="114" t="s">
        <v>102</v>
      </c>
      <c r="AU95" s="114" t="s">
        <v>46</v>
      </c>
      <c r="AV95" s="102">
        <f>ROUND(IF(AU95="nulová",0,IF(OR(AU95="základní",AU95="zákl. přenesená"),AG95*L31,AG95*L32)),2)</f>
        <v>0</v>
      </c>
      <c r="BV95" s="16" t="s">
        <v>105</v>
      </c>
      <c r="BY95" s="112">
        <f>IF(AU95="základní",AV95,0)</f>
        <v>0</v>
      </c>
      <c r="BZ95" s="112">
        <f>IF(AU95="snížená",AV95,0)</f>
        <v>0</v>
      </c>
      <c r="CA95" s="112">
        <f>IF(AU95="zákl. přenesená",AV95,0)</f>
        <v>0</v>
      </c>
      <c r="CB95" s="112">
        <f>IF(AU95="sníž. přenesená",AV95,0)</f>
        <v>0</v>
      </c>
      <c r="CC95" s="112">
        <f>IF(AU95="nulová",AV95,0)</f>
        <v>0</v>
      </c>
      <c r="CD95" s="112">
        <f>IF(AU95="základní",AG95,0)</f>
        <v>0</v>
      </c>
      <c r="CE95" s="112">
        <f>IF(AU95="snížená",AG95,0)</f>
        <v>0</v>
      </c>
      <c r="CF95" s="112">
        <f>IF(AU95="zákl. přenesená",AG95,0)</f>
        <v>0</v>
      </c>
      <c r="CG95" s="112">
        <f>IF(AU95="sníž. přenesená",AG95,0)</f>
        <v>0</v>
      </c>
      <c r="CH95" s="112">
        <f>IF(AU95="nulová",AG95,0)</f>
        <v>0</v>
      </c>
      <c r="CI95" s="16">
        <f>IF(AU95="základní",1,IF(AU95="snížená",2,IF(AU95="zákl. přenesená",4,IF(AU95="sníž. přenesená",5,3))))</f>
        <v>1</v>
      </c>
      <c r="CJ95" s="16">
        <f>IF(AT95="stavební čast",1,IF(8895="investiční čast",2,3))</f>
        <v>1</v>
      </c>
      <c r="CK95" s="16" t="str">
        <f>IF(D95="Vyplň vlastní","","x")</f>
        <v/>
      </c>
    </row>
    <row r="96" spans="1:89" s="1" customFormat="1" ht="19.899999999999999" customHeight="1">
      <c r="B96" s="33"/>
      <c r="C96" s="34"/>
      <c r="D96" s="196" t="s">
        <v>104</v>
      </c>
      <c r="E96" s="197"/>
      <c r="F96" s="197"/>
      <c r="G96" s="197"/>
      <c r="H96" s="197"/>
      <c r="I96" s="197"/>
      <c r="J96" s="197"/>
      <c r="K96" s="197"/>
      <c r="L96" s="197"/>
      <c r="M96" s="197"/>
      <c r="N96" s="197"/>
      <c r="O96" s="197"/>
      <c r="P96" s="197"/>
      <c r="Q96" s="197"/>
      <c r="R96" s="197"/>
      <c r="S96" s="197"/>
      <c r="T96" s="197"/>
      <c r="U96" s="197"/>
      <c r="V96" s="197"/>
      <c r="W96" s="197"/>
      <c r="X96" s="197"/>
      <c r="Y96" s="197"/>
      <c r="Z96" s="197"/>
      <c r="AA96" s="197"/>
      <c r="AB96" s="197"/>
      <c r="AC96" s="34"/>
      <c r="AD96" s="34"/>
      <c r="AE96" s="34"/>
      <c r="AF96" s="34"/>
      <c r="AG96" s="198">
        <f>AG87*AS96</f>
        <v>0</v>
      </c>
      <c r="AH96" s="199"/>
      <c r="AI96" s="199"/>
      <c r="AJ96" s="199"/>
      <c r="AK96" s="199"/>
      <c r="AL96" s="199"/>
      <c r="AM96" s="199"/>
      <c r="AN96" s="199">
        <f>AG96+AV96</f>
        <v>0</v>
      </c>
      <c r="AO96" s="199"/>
      <c r="AP96" s="199"/>
      <c r="AQ96" s="35"/>
      <c r="AS96" s="115">
        <v>0</v>
      </c>
      <c r="AT96" s="116" t="s">
        <v>102</v>
      </c>
      <c r="AU96" s="116" t="s">
        <v>46</v>
      </c>
      <c r="AV96" s="107">
        <f>ROUND(IF(AU96="nulová",0,IF(OR(AU96="základní",AU96="zákl. přenesená"),AG96*L31,AG96*L32)),2)</f>
        <v>0</v>
      </c>
      <c r="BV96" s="16" t="s">
        <v>105</v>
      </c>
      <c r="BY96" s="112">
        <f>IF(AU96="základní",AV96,0)</f>
        <v>0</v>
      </c>
      <c r="BZ96" s="112">
        <f>IF(AU96="snížená",AV96,0)</f>
        <v>0</v>
      </c>
      <c r="CA96" s="112">
        <f>IF(AU96="zákl. přenesená",AV96,0)</f>
        <v>0</v>
      </c>
      <c r="CB96" s="112">
        <f>IF(AU96="sníž. přenesená",AV96,0)</f>
        <v>0</v>
      </c>
      <c r="CC96" s="112">
        <f>IF(AU96="nulová",AV96,0)</f>
        <v>0</v>
      </c>
      <c r="CD96" s="112">
        <f>IF(AU96="základní",AG96,0)</f>
        <v>0</v>
      </c>
      <c r="CE96" s="112">
        <f>IF(AU96="snížená",AG96,0)</f>
        <v>0</v>
      </c>
      <c r="CF96" s="112">
        <f>IF(AU96="zákl. přenesená",AG96,0)</f>
        <v>0</v>
      </c>
      <c r="CG96" s="112">
        <f>IF(AU96="sníž. přenesená",AG96,0)</f>
        <v>0</v>
      </c>
      <c r="CH96" s="112">
        <f>IF(AU96="nulová",AG96,0)</f>
        <v>0</v>
      </c>
      <c r="CI96" s="16">
        <f>IF(AU96="základní",1,IF(AU96="snížená",2,IF(AU96="zákl. přenesená",4,IF(AU96="sníž. přenesená",5,3))))</f>
        <v>1</v>
      </c>
      <c r="CJ96" s="16">
        <f>IF(AT96="stavební čast",1,IF(8896="investiční čast",2,3))</f>
        <v>1</v>
      </c>
      <c r="CK96" s="16" t="str">
        <f>IF(D96="Vyplň vlastní","","x")</f>
        <v/>
      </c>
    </row>
    <row r="97" spans="2:43" s="1" customFormat="1" ht="10.9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5"/>
    </row>
    <row r="98" spans="2:43" s="1" customFormat="1" ht="30" customHeight="1">
      <c r="B98" s="33"/>
      <c r="C98" s="117" t="s">
        <v>106</v>
      </c>
      <c r="D98" s="118"/>
      <c r="E98" s="118"/>
      <c r="F98" s="118"/>
      <c r="G98" s="118"/>
      <c r="H98" s="118"/>
      <c r="I98" s="118"/>
      <c r="J98" s="118"/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202">
        <f>ROUND(AG87+AG92,2)</f>
        <v>0</v>
      </c>
      <c r="AH98" s="202"/>
      <c r="AI98" s="202"/>
      <c r="AJ98" s="202"/>
      <c r="AK98" s="202"/>
      <c r="AL98" s="202"/>
      <c r="AM98" s="202"/>
      <c r="AN98" s="202">
        <f>AN87+AN92</f>
        <v>0</v>
      </c>
      <c r="AO98" s="202"/>
      <c r="AP98" s="202"/>
      <c r="AQ98" s="35"/>
    </row>
    <row r="99" spans="2:43" s="1" customFormat="1" ht="6.95" customHeight="1">
      <c r="B99" s="57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  <c r="AD99" s="58"/>
      <c r="AE99" s="58"/>
      <c r="AF99" s="58"/>
      <c r="AG99" s="58"/>
      <c r="AH99" s="58"/>
      <c r="AI99" s="58"/>
      <c r="AJ99" s="58"/>
      <c r="AK99" s="58"/>
      <c r="AL99" s="58"/>
      <c r="AM99" s="58"/>
      <c r="AN99" s="58"/>
      <c r="AO99" s="58"/>
      <c r="AP99" s="58"/>
      <c r="AQ99" s="59"/>
    </row>
  </sheetData>
  <mergeCells count="66">
    <mergeCell ref="AG98:AM98"/>
    <mergeCell ref="AN98:AP98"/>
    <mergeCell ref="AR2:BE2"/>
    <mergeCell ref="AG93:AM93"/>
    <mergeCell ref="AN93:AP93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5:AB95"/>
    <mergeCell ref="AG95:AM95"/>
    <mergeCell ref="AN95:AP95"/>
    <mergeCell ref="D96:AB96"/>
    <mergeCell ref="AG96:AM96"/>
    <mergeCell ref="AN96:AP96"/>
    <mergeCell ref="D94:AB94"/>
    <mergeCell ref="AG94:AM94"/>
    <mergeCell ref="AN94:AP94"/>
    <mergeCell ref="AN89:AP89"/>
    <mergeCell ref="AG89:AM89"/>
    <mergeCell ref="E89:I89"/>
    <mergeCell ref="K89:AF89"/>
    <mergeCell ref="AN90:AP90"/>
    <mergeCell ref="AG90:AM90"/>
    <mergeCell ref="E90:I90"/>
    <mergeCell ref="K90:AF90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3:AU97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3:AT97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9" location="'801-1 - Trávnikové plochy'!C2" display="/"/>
    <hyperlink ref="A90" location="'801-3 - 3-létá péče'!C2" display="/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7"/>
  <sheetViews>
    <sheetView showGridLines="0" tabSelected="1" workbookViewId="0">
      <pane ySplit="1" topLeftCell="A104" activePane="bottomLeft" state="frozen"/>
      <selection pane="bottomLeft" activeCell="AD122" sqref="AD122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19"/>
      <c r="B1" s="10"/>
      <c r="C1" s="10"/>
      <c r="D1" s="11" t="s">
        <v>1</v>
      </c>
      <c r="E1" s="10"/>
      <c r="F1" s="12" t="s">
        <v>107</v>
      </c>
      <c r="G1" s="12"/>
      <c r="H1" s="241" t="s">
        <v>108</v>
      </c>
      <c r="I1" s="241"/>
      <c r="J1" s="241"/>
      <c r="K1" s="241"/>
      <c r="L1" s="12" t="s">
        <v>109</v>
      </c>
      <c r="M1" s="10"/>
      <c r="N1" s="10"/>
      <c r="O1" s="11" t="s">
        <v>110</v>
      </c>
      <c r="P1" s="10"/>
      <c r="Q1" s="10"/>
      <c r="R1" s="10"/>
      <c r="S1" s="12" t="s">
        <v>111</v>
      </c>
      <c r="T1" s="12"/>
      <c r="U1" s="119"/>
      <c r="V1" s="119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>
      <c r="C2" s="165" t="s">
        <v>7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S2" s="203" t="s">
        <v>8</v>
      </c>
      <c r="T2" s="204"/>
      <c r="U2" s="204"/>
      <c r="V2" s="204"/>
      <c r="W2" s="204"/>
      <c r="X2" s="204"/>
      <c r="Y2" s="204"/>
      <c r="Z2" s="204"/>
      <c r="AA2" s="204"/>
      <c r="AB2" s="204"/>
      <c r="AC2" s="204"/>
      <c r="AT2" s="16" t="s">
        <v>94</v>
      </c>
    </row>
    <row r="3" spans="1:6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93</v>
      </c>
    </row>
    <row r="4" spans="1:66" ht="36.950000000000003" customHeight="1">
      <c r="B4" s="20"/>
      <c r="C4" s="167" t="s">
        <v>112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21"/>
      <c r="T4" s="22" t="s">
        <v>13</v>
      </c>
      <c r="AT4" s="16" t="s">
        <v>6</v>
      </c>
    </row>
    <row r="5" spans="1:66" ht="6.95" customHeight="1">
      <c r="B5" s="20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1"/>
    </row>
    <row r="6" spans="1:66" ht="25.35" customHeight="1">
      <c r="B6" s="20"/>
      <c r="C6" s="24"/>
      <c r="D6" s="28" t="s">
        <v>19</v>
      </c>
      <c r="E6" s="24"/>
      <c r="F6" s="213" t="str">
        <f>'Rekapitulace stavby'!K6</f>
        <v>Regenerace panelového sídliště Prievidzská, Šumperk - 5. etapa, II. část - díl 2</v>
      </c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4"/>
      <c r="R6" s="21"/>
    </row>
    <row r="7" spans="1:66" ht="25.35" customHeight="1">
      <c r="B7" s="20"/>
      <c r="C7" s="24"/>
      <c r="D7" s="28" t="s">
        <v>113</v>
      </c>
      <c r="E7" s="24"/>
      <c r="F7" s="213" t="s">
        <v>114</v>
      </c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24"/>
      <c r="R7" s="21"/>
    </row>
    <row r="8" spans="1:66" s="1" customFormat="1" ht="32.85" customHeight="1">
      <c r="B8" s="33"/>
      <c r="C8" s="34"/>
      <c r="D8" s="27" t="s">
        <v>115</v>
      </c>
      <c r="E8" s="34"/>
      <c r="F8" s="173" t="s">
        <v>116</v>
      </c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34"/>
      <c r="R8" s="35"/>
    </row>
    <row r="9" spans="1:66" s="1" customFormat="1" ht="14.45" customHeight="1">
      <c r="B9" s="33"/>
      <c r="C9" s="34"/>
      <c r="D9" s="28" t="s">
        <v>21</v>
      </c>
      <c r="E9" s="34"/>
      <c r="F9" s="26" t="s">
        <v>5</v>
      </c>
      <c r="G9" s="34"/>
      <c r="H9" s="34"/>
      <c r="I9" s="34"/>
      <c r="J9" s="34"/>
      <c r="K9" s="34"/>
      <c r="L9" s="34"/>
      <c r="M9" s="28" t="s">
        <v>22</v>
      </c>
      <c r="N9" s="34"/>
      <c r="O9" s="26" t="s">
        <v>5</v>
      </c>
      <c r="P9" s="34"/>
      <c r="Q9" s="34"/>
      <c r="R9" s="35"/>
    </row>
    <row r="10" spans="1:66" s="1" customFormat="1" ht="14.45" customHeight="1">
      <c r="B10" s="33"/>
      <c r="C10" s="34"/>
      <c r="D10" s="28" t="s">
        <v>23</v>
      </c>
      <c r="E10" s="34"/>
      <c r="F10" s="26" t="s">
        <v>30</v>
      </c>
      <c r="G10" s="34"/>
      <c r="H10" s="34"/>
      <c r="I10" s="34"/>
      <c r="J10" s="34"/>
      <c r="K10" s="34"/>
      <c r="L10" s="34"/>
      <c r="M10" s="28" t="s">
        <v>25</v>
      </c>
      <c r="N10" s="34"/>
      <c r="O10" s="216" t="str">
        <f>'Rekapitulace stavby'!AN8</f>
        <v>24. 3. 2017</v>
      </c>
      <c r="P10" s="217"/>
      <c r="Q10" s="34"/>
      <c r="R10" s="35"/>
    </row>
    <row r="11" spans="1:66" s="1" customFormat="1" ht="10.9" customHeight="1">
      <c r="B11" s="3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5"/>
    </row>
    <row r="12" spans="1:66" s="1" customFormat="1" ht="14.45" customHeight="1">
      <c r="B12" s="33"/>
      <c r="C12" s="34"/>
      <c r="D12" s="28" t="s">
        <v>27</v>
      </c>
      <c r="E12" s="34"/>
      <c r="F12" s="34"/>
      <c r="G12" s="34"/>
      <c r="H12" s="34"/>
      <c r="I12" s="34"/>
      <c r="J12" s="34"/>
      <c r="K12" s="34"/>
      <c r="L12" s="34"/>
      <c r="M12" s="28" t="s">
        <v>28</v>
      </c>
      <c r="N12" s="34"/>
      <c r="O12" s="171" t="str">
        <f>IF('Rekapitulace stavby'!AN10="","",'Rekapitulace stavby'!AN10)</f>
        <v/>
      </c>
      <c r="P12" s="171"/>
      <c r="Q12" s="34"/>
      <c r="R12" s="35"/>
    </row>
    <row r="13" spans="1:66" s="1" customFormat="1" ht="18" customHeight="1">
      <c r="B13" s="33"/>
      <c r="C13" s="34"/>
      <c r="D13" s="34"/>
      <c r="E13" s="26" t="str">
        <f>IF('Rekapitulace stavby'!E11="","",'Rekapitulace stavby'!E11)</f>
        <v xml:space="preserve"> </v>
      </c>
      <c r="F13" s="34"/>
      <c r="G13" s="34"/>
      <c r="H13" s="34"/>
      <c r="I13" s="34"/>
      <c r="J13" s="34"/>
      <c r="K13" s="34"/>
      <c r="L13" s="34"/>
      <c r="M13" s="28" t="s">
        <v>31</v>
      </c>
      <c r="N13" s="34"/>
      <c r="O13" s="171" t="str">
        <f>IF('Rekapitulace stavby'!AN11="","",'Rekapitulace stavby'!AN11)</f>
        <v/>
      </c>
      <c r="P13" s="171"/>
      <c r="Q13" s="34"/>
      <c r="R13" s="35"/>
    </row>
    <row r="14" spans="1:66" s="1" customFormat="1" ht="6.95" customHeight="1">
      <c r="B14" s="33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5"/>
    </row>
    <row r="15" spans="1:66" s="1" customFormat="1" ht="14.45" customHeight="1">
      <c r="B15" s="33"/>
      <c r="C15" s="34"/>
      <c r="D15" s="28" t="s">
        <v>32</v>
      </c>
      <c r="E15" s="34"/>
      <c r="F15" s="34"/>
      <c r="G15" s="34"/>
      <c r="H15" s="34"/>
      <c r="I15" s="34"/>
      <c r="J15" s="34"/>
      <c r="K15" s="34"/>
      <c r="L15" s="34"/>
      <c r="M15" s="28" t="s">
        <v>28</v>
      </c>
      <c r="N15" s="34"/>
      <c r="O15" s="218" t="str">
        <f>IF('Rekapitulace stavby'!AN13="","",'Rekapitulace stavby'!AN13)</f>
        <v>Vyplň údaj</v>
      </c>
      <c r="P15" s="171"/>
      <c r="Q15" s="34"/>
      <c r="R15" s="35"/>
    </row>
    <row r="16" spans="1:66" s="1" customFormat="1" ht="18" customHeight="1">
      <c r="B16" s="33"/>
      <c r="C16" s="34"/>
      <c r="D16" s="34"/>
      <c r="E16" s="218" t="str">
        <f>IF('Rekapitulace stavby'!E14="","",'Rekapitulace stavby'!E14)</f>
        <v>Vyplň údaj</v>
      </c>
      <c r="F16" s="219"/>
      <c r="G16" s="219"/>
      <c r="H16" s="219"/>
      <c r="I16" s="219"/>
      <c r="J16" s="219"/>
      <c r="K16" s="219"/>
      <c r="L16" s="219"/>
      <c r="M16" s="28" t="s">
        <v>31</v>
      </c>
      <c r="N16" s="34"/>
      <c r="O16" s="218" t="str">
        <f>IF('Rekapitulace stavby'!AN14="","",'Rekapitulace stavby'!AN14)</f>
        <v>Vyplň údaj</v>
      </c>
      <c r="P16" s="171"/>
      <c r="Q16" s="34"/>
      <c r="R16" s="35"/>
    </row>
    <row r="17" spans="2:18" s="1" customFormat="1" ht="6.95" customHeight="1">
      <c r="B17" s="33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5"/>
    </row>
    <row r="18" spans="2:18" s="1" customFormat="1" ht="14.45" customHeight="1">
      <c r="B18" s="33"/>
      <c r="C18" s="34"/>
      <c r="D18" s="28" t="s">
        <v>34</v>
      </c>
      <c r="E18" s="34"/>
      <c r="F18" s="34"/>
      <c r="G18" s="34"/>
      <c r="H18" s="34"/>
      <c r="I18" s="34"/>
      <c r="J18" s="34"/>
      <c r="K18" s="34"/>
      <c r="L18" s="34"/>
      <c r="M18" s="28" t="s">
        <v>28</v>
      </c>
      <c r="N18" s="34"/>
      <c r="O18" s="171" t="str">
        <f>IF('Rekapitulace stavby'!AN16="","",'Rekapitulace stavby'!AN16)</f>
        <v>27821251</v>
      </c>
      <c r="P18" s="171"/>
      <c r="Q18" s="34"/>
      <c r="R18" s="35"/>
    </row>
    <row r="19" spans="2:18" s="1" customFormat="1" ht="18" customHeight="1">
      <c r="B19" s="33"/>
      <c r="C19" s="34"/>
      <c r="D19" s="34"/>
      <c r="E19" s="26" t="str">
        <f>IF('Rekapitulace stavby'!E17="","",'Rekapitulace stavby'!E17)</f>
        <v>Cekr CZ s.r.o., Mazalova 57/2, Šumperk</v>
      </c>
      <c r="F19" s="34"/>
      <c r="G19" s="34"/>
      <c r="H19" s="34"/>
      <c r="I19" s="34"/>
      <c r="J19" s="34"/>
      <c r="K19" s="34"/>
      <c r="L19" s="34"/>
      <c r="M19" s="28" t="s">
        <v>31</v>
      </c>
      <c r="N19" s="34"/>
      <c r="O19" s="171" t="str">
        <f>IF('Rekapitulace stavby'!AN17="","",'Rekapitulace stavby'!AN17)</f>
        <v>CZ27821251</v>
      </c>
      <c r="P19" s="171"/>
      <c r="Q19" s="34"/>
      <c r="R19" s="35"/>
    </row>
    <row r="20" spans="2:18" s="1" customFormat="1" ht="6.95" customHeight="1"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5"/>
    </row>
    <row r="21" spans="2:18" s="1" customFormat="1" ht="14.45" customHeight="1">
      <c r="B21" s="33"/>
      <c r="C21" s="34"/>
      <c r="D21" s="28" t="s">
        <v>39</v>
      </c>
      <c r="E21" s="34"/>
      <c r="F21" s="34"/>
      <c r="G21" s="34"/>
      <c r="H21" s="34"/>
      <c r="I21" s="34"/>
      <c r="J21" s="34"/>
      <c r="K21" s="34"/>
      <c r="L21" s="34"/>
      <c r="M21" s="28" t="s">
        <v>28</v>
      </c>
      <c r="N21" s="34"/>
      <c r="O21" s="171" t="str">
        <f>IF('Rekapitulace stavby'!AN19="","",'Rekapitulace stavby'!AN19)</f>
        <v/>
      </c>
      <c r="P21" s="171"/>
      <c r="Q21" s="34"/>
      <c r="R21" s="35"/>
    </row>
    <row r="22" spans="2:18" s="1" customFormat="1" ht="18" customHeight="1">
      <c r="B22" s="33"/>
      <c r="C22" s="34"/>
      <c r="D22" s="34"/>
      <c r="E22" s="26" t="str">
        <f>IF('Rekapitulace stavby'!E20="","",'Rekapitulace stavby'!E20)</f>
        <v>Sv. Čech</v>
      </c>
      <c r="F22" s="34"/>
      <c r="G22" s="34"/>
      <c r="H22" s="34"/>
      <c r="I22" s="34"/>
      <c r="J22" s="34"/>
      <c r="K22" s="34"/>
      <c r="L22" s="34"/>
      <c r="M22" s="28" t="s">
        <v>31</v>
      </c>
      <c r="N22" s="34"/>
      <c r="O22" s="171" t="str">
        <f>IF('Rekapitulace stavby'!AN20="","",'Rekapitulace stavby'!AN20)</f>
        <v/>
      </c>
      <c r="P22" s="171"/>
      <c r="Q22" s="34"/>
      <c r="R22" s="35"/>
    </row>
    <row r="23" spans="2:18" s="1" customFormat="1" ht="6.95" customHeight="1">
      <c r="B23" s="33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14.45" customHeight="1">
      <c r="B24" s="33"/>
      <c r="C24" s="34"/>
      <c r="D24" s="28" t="s">
        <v>41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5"/>
    </row>
    <row r="25" spans="2:18" s="1" customFormat="1" ht="20.45" customHeight="1">
      <c r="B25" s="33"/>
      <c r="C25" s="34"/>
      <c r="D25" s="34"/>
      <c r="E25" s="176" t="s">
        <v>5</v>
      </c>
      <c r="F25" s="176"/>
      <c r="G25" s="176"/>
      <c r="H25" s="176"/>
      <c r="I25" s="176"/>
      <c r="J25" s="176"/>
      <c r="K25" s="176"/>
      <c r="L25" s="176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5"/>
    </row>
    <row r="27" spans="2:18" s="1" customFormat="1" ht="6.95" customHeight="1">
      <c r="B27" s="33"/>
      <c r="C27" s="34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34"/>
      <c r="R27" s="35"/>
    </row>
    <row r="28" spans="2:18" s="1" customFormat="1" ht="14.45" customHeight="1">
      <c r="B28" s="33"/>
      <c r="C28" s="34"/>
      <c r="D28" s="120" t="s">
        <v>117</v>
      </c>
      <c r="E28" s="34"/>
      <c r="F28" s="34"/>
      <c r="G28" s="34"/>
      <c r="H28" s="34"/>
      <c r="I28" s="34"/>
      <c r="J28" s="34"/>
      <c r="K28" s="34"/>
      <c r="L28" s="34"/>
      <c r="M28" s="177">
        <f>N89</f>
        <v>0</v>
      </c>
      <c r="N28" s="177"/>
      <c r="O28" s="177"/>
      <c r="P28" s="177"/>
      <c r="Q28" s="34"/>
      <c r="R28" s="35"/>
    </row>
    <row r="29" spans="2:18" s="1" customFormat="1" ht="14.45" customHeight="1">
      <c r="B29" s="33"/>
      <c r="C29" s="34"/>
      <c r="D29" s="32" t="s">
        <v>101</v>
      </c>
      <c r="E29" s="34"/>
      <c r="F29" s="34"/>
      <c r="G29" s="34"/>
      <c r="H29" s="34"/>
      <c r="I29" s="34"/>
      <c r="J29" s="34"/>
      <c r="K29" s="34"/>
      <c r="L29" s="34"/>
      <c r="M29" s="177">
        <f>N92</f>
        <v>0</v>
      </c>
      <c r="N29" s="177"/>
      <c r="O29" s="177"/>
      <c r="P29" s="177"/>
      <c r="Q29" s="34"/>
      <c r="R29" s="35"/>
    </row>
    <row r="30" spans="2:18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5"/>
    </row>
    <row r="31" spans="2:18" s="1" customFormat="1" ht="25.35" customHeight="1">
      <c r="B31" s="33"/>
      <c r="C31" s="34"/>
      <c r="D31" s="121" t="s">
        <v>44</v>
      </c>
      <c r="E31" s="34"/>
      <c r="F31" s="34"/>
      <c r="G31" s="34"/>
      <c r="H31" s="34"/>
      <c r="I31" s="34"/>
      <c r="J31" s="34"/>
      <c r="K31" s="34"/>
      <c r="L31" s="34"/>
      <c r="M31" s="220">
        <f>ROUND(M28+M29,2)</f>
        <v>0</v>
      </c>
      <c r="N31" s="215"/>
      <c r="O31" s="215"/>
      <c r="P31" s="215"/>
      <c r="Q31" s="34"/>
      <c r="R31" s="35"/>
    </row>
    <row r="32" spans="2:18" s="1" customFormat="1" ht="6.95" customHeight="1">
      <c r="B32" s="33"/>
      <c r="C32" s="34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34"/>
      <c r="R32" s="35"/>
    </row>
    <row r="33" spans="2:18" s="1" customFormat="1" ht="14.45" customHeight="1">
      <c r="B33" s="33"/>
      <c r="C33" s="34"/>
      <c r="D33" s="40" t="s">
        <v>45</v>
      </c>
      <c r="E33" s="40" t="s">
        <v>46</v>
      </c>
      <c r="F33" s="41">
        <v>0.21</v>
      </c>
      <c r="G33" s="122" t="s">
        <v>47</v>
      </c>
      <c r="H33" s="221">
        <f>ROUND((((SUM(BE92:BE99)+SUM(BE118:BE130))+SUM(BE132:BE136))),2)</f>
        <v>0</v>
      </c>
      <c r="I33" s="215"/>
      <c r="J33" s="215"/>
      <c r="K33" s="34"/>
      <c r="L33" s="34"/>
      <c r="M33" s="221">
        <f>ROUND(((ROUND((SUM(BE92:BE99)+SUM(BE118:BE130)), 2)*F33)+SUM(BE132:BE136)*F33),2)</f>
        <v>0</v>
      </c>
      <c r="N33" s="215"/>
      <c r="O33" s="215"/>
      <c r="P33" s="215"/>
      <c r="Q33" s="34"/>
      <c r="R33" s="35"/>
    </row>
    <row r="34" spans="2:18" s="1" customFormat="1" ht="14.45" customHeight="1">
      <c r="B34" s="33"/>
      <c r="C34" s="34"/>
      <c r="D34" s="34"/>
      <c r="E34" s="40" t="s">
        <v>48</v>
      </c>
      <c r="F34" s="41">
        <v>0.15</v>
      </c>
      <c r="G34" s="122" t="s">
        <v>47</v>
      </c>
      <c r="H34" s="221">
        <f>ROUND((((SUM(BF92:BF99)+SUM(BF118:BF130))+SUM(BF132:BF136))),2)</f>
        <v>0</v>
      </c>
      <c r="I34" s="215"/>
      <c r="J34" s="215"/>
      <c r="K34" s="34"/>
      <c r="L34" s="34"/>
      <c r="M34" s="221">
        <f>ROUND(((ROUND((SUM(BF92:BF99)+SUM(BF118:BF130)), 2)*F34)+SUM(BF132:BF136)*F34),2)</f>
        <v>0</v>
      </c>
      <c r="N34" s="215"/>
      <c r="O34" s="215"/>
      <c r="P34" s="215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49</v>
      </c>
      <c r="F35" s="41">
        <v>0.21</v>
      </c>
      <c r="G35" s="122" t="s">
        <v>47</v>
      </c>
      <c r="H35" s="221">
        <f>ROUND((((SUM(BG92:BG99)+SUM(BG118:BG130))+SUM(BG132:BG136))),2)</f>
        <v>0</v>
      </c>
      <c r="I35" s="215"/>
      <c r="J35" s="215"/>
      <c r="K35" s="34"/>
      <c r="L35" s="34"/>
      <c r="M35" s="221">
        <v>0</v>
      </c>
      <c r="N35" s="215"/>
      <c r="O35" s="215"/>
      <c r="P35" s="215"/>
      <c r="Q35" s="34"/>
      <c r="R35" s="35"/>
    </row>
    <row r="36" spans="2:18" s="1" customFormat="1" ht="14.45" hidden="1" customHeight="1">
      <c r="B36" s="33"/>
      <c r="C36" s="34"/>
      <c r="D36" s="34"/>
      <c r="E36" s="40" t="s">
        <v>50</v>
      </c>
      <c r="F36" s="41">
        <v>0.15</v>
      </c>
      <c r="G36" s="122" t="s">
        <v>47</v>
      </c>
      <c r="H36" s="221">
        <f>ROUND((((SUM(BH92:BH99)+SUM(BH118:BH130))+SUM(BH132:BH136))),2)</f>
        <v>0</v>
      </c>
      <c r="I36" s="215"/>
      <c r="J36" s="215"/>
      <c r="K36" s="34"/>
      <c r="L36" s="34"/>
      <c r="M36" s="221">
        <v>0</v>
      </c>
      <c r="N36" s="215"/>
      <c r="O36" s="215"/>
      <c r="P36" s="215"/>
      <c r="Q36" s="34"/>
      <c r="R36" s="35"/>
    </row>
    <row r="37" spans="2:18" s="1" customFormat="1" ht="14.45" hidden="1" customHeight="1">
      <c r="B37" s="33"/>
      <c r="C37" s="34"/>
      <c r="D37" s="34"/>
      <c r="E37" s="40" t="s">
        <v>51</v>
      </c>
      <c r="F37" s="41">
        <v>0</v>
      </c>
      <c r="G37" s="122" t="s">
        <v>47</v>
      </c>
      <c r="H37" s="221">
        <f>ROUND((((SUM(BI92:BI99)+SUM(BI118:BI130))+SUM(BI132:BI136))),2)</f>
        <v>0</v>
      </c>
      <c r="I37" s="215"/>
      <c r="J37" s="215"/>
      <c r="K37" s="34"/>
      <c r="L37" s="34"/>
      <c r="M37" s="221">
        <v>0</v>
      </c>
      <c r="N37" s="215"/>
      <c r="O37" s="215"/>
      <c r="P37" s="215"/>
      <c r="Q37" s="34"/>
      <c r="R37" s="35"/>
    </row>
    <row r="38" spans="2:18" s="1" customFormat="1" ht="6.9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5"/>
    </row>
    <row r="39" spans="2:18" s="1" customFormat="1" ht="25.35" customHeight="1">
      <c r="B39" s="33"/>
      <c r="C39" s="118"/>
      <c r="D39" s="123" t="s">
        <v>52</v>
      </c>
      <c r="E39" s="73"/>
      <c r="F39" s="73"/>
      <c r="G39" s="124" t="s">
        <v>53</v>
      </c>
      <c r="H39" s="125" t="s">
        <v>54</v>
      </c>
      <c r="I39" s="73"/>
      <c r="J39" s="73"/>
      <c r="K39" s="73"/>
      <c r="L39" s="222">
        <f>SUM(M31:M37)</f>
        <v>0</v>
      </c>
      <c r="M39" s="222"/>
      <c r="N39" s="222"/>
      <c r="O39" s="222"/>
      <c r="P39" s="223"/>
      <c r="Q39" s="118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 s="1" customFormat="1" ht="14.45" customHeight="1"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5"/>
    </row>
    <row r="42" spans="2:18">
      <c r="B42" s="20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1"/>
    </row>
    <row r="43" spans="2:18">
      <c r="B43" s="20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1"/>
    </row>
    <row r="44" spans="2:18">
      <c r="B44" s="20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1"/>
    </row>
    <row r="45" spans="2:18">
      <c r="B45" s="20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1"/>
    </row>
    <row r="46" spans="2:18">
      <c r="B46" s="20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1"/>
    </row>
    <row r="47" spans="2:18">
      <c r="B47" s="20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1"/>
    </row>
    <row r="48" spans="2:18">
      <c r="B48" s="20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1"/>
    </row>
    <row r="49" spans="2:18">
      <c r="B49" s="20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1"/>
    </row>
    <row r="50" spans="2:18" s="1" customFormat="1" ht="15">
      <c r="B50" s="33"/>
      <c r="C50" s="34"/>
      <c r="D50" s="48" t="s">
        <v>55</v>
      </c>
      <c r="E50" s="49"/>
      <c r="F50" s="49"/>
      <c r="G50" s="49"/>
      <c r="H50" s="50"/>
      <c r="I50" s="34"/>
      <c r="J50" s="48" t="s">
        <v>56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0"/>
      <c r="C51" s="24"/>
      <c r="D51" s="51"/>
      <c r="E51" s="24"/>
      <c r="F51" s="24"/>
      <c r="G51" s="24"/>
      <c r="H51" s="52"/>
      <c r="I51" s="24"/>
      <c r="J51" s="51"/>
      <c r="K51" s="24"/>
      <c r="L51" s="24"/>
      <c r="M51" s="24"/>
      <c r="N51" s="24"/>
      <c r="O51" s="24"/>
      <c r="P51" s="52"/>
      <c r="Q51" s="24"/>
      <c r="R51" s="21"/>
    </row>
    <row r="52" spans="2:18">
      <c r="B52" s="20"/>
      <c r="C52" s="24"/>
      <c r="D52" s="51"/>
      <c r="E52" s="24"/>
      <c r="F52" s="24"/>
      <c r="G52" s="24"/>
      <c r="H52" s="52"/>
      <c r="I52" s="24"/>
      <c r="J52" s="51"/>
      <c r="K52" s="24"/>
      <c r="L52" s="24"/>
      <c r="M52" s="24"/>
      <c r="N52" s="24"/>
      <c r="O52" s="24"/>
      <c r="P52" s="52"/>
      <c r="Q52" s="24"/>
      <c r="R52" s="21"/>
    </row>
    <row r="53" spans="2:18">
      <c r="B53" s="20"/>
      <c r="C53" s="24"/>
      <c r="D53" s="51"/>
      <c r="E53" s="24"/>
      <c r="F53" s="24"/>
      <c r="G53" s="24"/>
      <c r="H53" s="52"/>
      <c r="I53" s="24"/>
      <c r="J53" s="51"/>
      <c r="K53" s="24"/>
      <c r="L53" s="24"/>
      <c r="M53" s="24"/>
      <c r="N53" s="24"/>
      <c r="O53" s="24"/>
      <c r="P53" s="52"/>
      <c r="Q53" s="24"/>
      <c r="R53" s="21"/>
    </row>
    <row r="54" spans="2:18">
      <c r="B54" s="20"/>
      <c r="C54" s="24"/>
      <c r="D54" s="51"/>
      <c r="E54" s="24"/>
      <c r="F54" s="24"/>
      <c r="G54" s="24"/>
      <c r="H54" s="52"/>
      <c r="I54" s="24"/>
      <c r="J54" s="51"/>
      <c r="K54" s="24"/>
      <c r="L54" s="24"/>
      <c r="M54" s="24"/>
      <c r="N54" s="24"/>
      <c r="O54" s="24"/>
      <c r="P54" s="52"/>
      <c r="Q54" s="24"/>
      <c r="R54" s="21"/>
    </row>
    <row r="55" spans="2:18">
      <c r="B55" s="20"/>
      <c r="C55" s="24"/>
      <c r="D55" s="51"/>
      <c r="E55" s="24"/>
      <c r="F55" s="24"/>
      <c r="G55" s="24"/>
      <c r="H55" s="52"/>
      <c r="I55" s="24"/>
      <c r="J55" s="51"/>
      <c r="K55" s="24"/>
      <c r="L55" s="24"/>
      <c r="M55" s="24"/>
      <c r="N55" s="24"/>
      <c r="O55" s="24"/>
      <c r="P55" s="52"/>
      <c r="Q55" s="24"/>
      <c r="R55" s="21"/>
    </row>
    <row r="56" spans="2:18">
      <c r="B56" s="20"/>
      <c r="C56" s="24"/>
      <c r="D56" s="51"/>
      <c r="E56" s="24"/>
      <c r="F56" s="24"/>
      <c r="G56" s="24"/>
      <c r="H56" s="52"/>
      <c r="I56" s="24"/>
      <c r="J56" s="51"/>
      <c r="K56" s="24"/>
      <c r="L56" s="24"/>
      <c r="M56" s="24"/>
      <c r="N56" s="24"/>
      <c r="O56" s="24"/>
      <c r="P56" s="52"/>
      <c r="Q56" s="24"/>
      <c r="R56" s="21"/>
    </row>
    <row r="57" spans="2:18">
      <c r="B57" s="20"/>
      <c r="C57" s="24"/>
      <c r="D57" s="51"/>
      <c r="E57" s="24"/>
      <c r="F57" s="24"/>
      <c r="G57" s="24"/>
      <c r="H57" s="52"/>
      <c r="I57" s="24"/>
      <c r="J57" s="51"/>
      <c r="K57" s="24"/>
      <c r="L57" s="24"/>
      <c r="M57" s="24"/>
      <c r="N57" s="24"/>
      <c r="O57" s="24"/>
      <c r="P57" s="52"/>
      <c r="Q57" s="24"/>
      <c r="R57" s="21"/>
    </row>
    <row r="58" spans="2:18">
      <c r="B58" s="20"/>
      <c r="C58" s="24"/>
      <c r="D58" s="51"/>
      <c r="E58" s="24"/>
      <c r="F58" s="24"/>
      <c r="G58" s="24"/>
      <c r="H58" s="52"/>
      <c r="I58" s="24"/>
      <c r="J58" s="51"/>
      <c r="K58" s="24"/>
      <c r="L58" s="24"/>
      <c r="M58" s="24"/>
      <c r="N58" s="24"/>
      <c r="O58" s="24"/>
      <c r="P58" s="52"/>
      <c r="Q58" s="24"/>
      <c r="R58" s="21"/>
    </row>
    <row r="59" spans="2:18" s="1" customFormat="1" ht="15">
      <c r="B59" s="33"/>
      <c r="C59" s="34"/>
      <c r="D59" s="53" t="s">
        <v>57</v>
      </c>
      <c r="E59" s="54"/>
      <c r="F59" s="54"/>
      <c r="G59" s="55" t="s">
        <v>58</v>
      </c>
      <c r="H59" s="56"/>
      <c r="I59" s="34"/>
      <c r="J59" s="53" t="s">
        <v>57</v>
      </c>
      <c r="K59" s="54"/>
      <c r="L59" s="54"/>
      <c r="M59" s="54"/>
      <c r="N59" s="55" t="s">
        <v>58</v>
      </c>
      <c r="O59" s="54"/>
      <c r="P59" s="56"/>
      <c r="Q59" s="34"/>
      <c r="R59" s="35"/>
    </row>
    <row r="60" spans="2:18">
      <c r="B60" s="20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1"/>
    </row>
    <row r="61" spans="2:18" s="1" customFormat="1" ht="15">
      <c r="B61" s="33"/>
      <c r="C61" s="34"/>
      <c r="D61" s="48" t="s">
        <v>59</v>
      </c>
      <c r="E61" s="49"/>
      <c r="F61" s="49"/>
      <c r="G61" s="49"/>
      <c r="H61" s="50"/>
      <c r="I61" s="34"/>
      <c r="J61" s="48" t="s">
        <v>60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0"/>
      <c r="C62" s="24"/>
      <c r="D62" s="51"/>
      <c r="E62" s="24"/>
      <c r="F62" s="24"/>
      <c r="G62" s="24"/>
      <c r="H62" s="52"/>
      <c r="I62" s="24"/>
      <c r="J62" s="51"/>
      <c r="K62" s="24"/>
      <c r="L62" s="24"/>
      <c r="M62" s="24"/>
      <c r="N62" s="24"/>
      <c r="O62" s="24"/>
      <c r="P62" s="52"/>
      <c r="Q62" s="24"/>
      <c r="R62" s="21"/>
    </row>
    <row r="63" spans="2:18">
      <c r="B63" s="20"/>
      <c r="C63" s="24"/>
      <c r="D63" s="51"/>
      <c r="E63" s="24"/>
      <c r="F63" s="24"/>
      <c r="G63" s="24"/>
      <c r="H63" s="52"/>
      <c r="I63" s="24"/>
      <c r="J63" s="51"/>
      <c r="K63" s="24"/>
      <c r="L63" s="24"/>
      <c r="M63" s="24"/>
      <c r="N63" s="24"/>
      <c r="O63" s="24"/>
      <c r="P63" s="52"/>
      <c r="Q63" s="24"/>
      <c r="R63" s="21"/>
    </row>
    <row r="64" spans="2:18">
      <c r="B64" s="20"/>
      <c r="C64" s="24"/>
      <c r="D64" s="51"/>
      <c r="E64" s="24"/>
      <c r="F64" s="24"/>
      <c r="G64" s="24"/>
      <c r="H64" s="52"/>
      <c r="I64" s="24"/>
      <c r="J64" s="51"/>
      <c r="K64" s="24"/>
      <c r="L64" s="24"/>
      <c r="M64" s="24"/>
      <c r="N64" s="24"/>
      <c r="O64" s="24"/>
      <c r="P64" s="52"/>
      <c r="Q64" s="24"/>
      <c r="R64" s="21"/>
    </row>
    <row r="65" spans="2:18">
      <c r="B65" s="20"/>
      <c r="C65" s="24"/>
      <c r="D65" s="51"/>
      <c r="E65" s="24"/>
      <c r="F65" s="24"/>
      <c r="G65" s="24"/>
      <c r="H65" s="52"/>
      <c r="I65" s="24"/>
      <c r="J65" s="51"/>
      <c r="K65" s="24"/>
      <c r="L65" s="24"/>
      <c r="M65" s="24"/>
      <c r="N65" s="24"/>
      <c r="O65" s="24"/>
      <c r="P65" s="52"/>
      <c r="Q65" s="24"/>
      <c r="R65" s="21"/>
    </row>
    <row r="66" spans="2:18">
      <c r="B66" s="20"/>
      <c r="C66" s="24"/>
      <c r="D66" s="51"/>
      <c r="E66" s="24"/>
      <c r="F66" s="24"/>
      <c r="G66" s="24"/>
      <c r="H66" s="52"/>
      <c r="I66" s="24"/>
      <c r="J66" s="51"/>
      <c r="K66" s="24"/>
      <c r="L66" s="24"/>
      <c r="M66" s="24"/>
      <c r="N66" s="24"/>
      <c r="O66" s="24"/>
      <c r="P66" s="52"/>
      <c r="Q66" s="24"/>
      <c r="R66" s="21"/>
    </row>
    <row r="67" spans="2:18">
      <c r="B67" s="20"/>
      <c r="C67" s="24"/>
      <c r="D67" s="51"/>
      <c r="E67" s="24"/>
      <c r="F67" s="24"/>
      <c r="G67" s="24"/>
      <c r="H67" s="52"/>
      <c r="I67" s="24"/>
      <c r="J67" s="51"/>
      <c r="K67" s="24"/>
      <c r="L67" s="24"/>
      <c r="M67" s="24"/>
      <c r="N67" s="24"/>
      <c r="O67" s="24"/>
      <c r="P67" s="52"/>
      <c r="Q67" s="24"/>
      <c r="R67" s="21"/>
    </row>
    <row r="68" spans="2:18">
      <c r="B68" s="20"/>
      <c r="C68" s="24"/>
      <c r="D68" s="51"/>
      <c r="E68" s="24"/>
      <c r="F68" s="24"/>
      <c r="G68" s="24"/>
      <c r="H68" s="52"/>
      <c r="I68" s="24"/>
      <c r="J68" s="51"/>
      <c r="K68" s="24"/>
      <c r="L68" s="24"/>
      <c r="M68" s="24"/>
      <c r="N68" s="24"/>
      <c r="O68" s="24"/>
      <c r="P68" s="52"/>
      <c r="Q68" s="24"/>
      <c r="R68" s="21"/>
    </row>
    <row r="69" spans="2:18">
      <c r="B69" s="20"/>
      <c r="C69" s="24"/>
      <c r="D69" s="51"/>
      <c r="E69" s="24"/>
      <c r="F69" s="24"/>
      <c r="G69" s="24"/>
      <c r="H69" s="52"/>
      <c r="I69" s="24"/>
      <c r="J69" s="51"/>
      <c r="K69" s="24"/>
      <c r="L69" s="24"/>
      <c r="M69" s="24"/>
      <c r="N69" s="24"/>
      <c r="O69" s="24"/>
      <c r="P69" s="52"/>
      <c r="Q69" s="24"/>
      <c r="R69" s="21"/>
    </row>
    <row r="70" spans="2:18" s="1" customFormat="1" ht="15">
      <c r="B70" s="33"/>
      <c r="C70" s="34"/>
      <c r="D70" s="53" t="s">
        <v>57</v>
      </c>
      <c r="E70" s="54"/>
      <c r="F70" s="54"/>
      <c r="G70" s="55" t="s">
        <v>58</v>
      </c>
      <c r="H70" s="56"/>
      <c r="I70" s="34"/>
      <c r="J70" s="53" t="s">
        <v>57</v>
      </c>
      <c r="K70" s="54"/>
      <c r="L70" s="54"/>
      <c r="M70" s="54"/>
      <c r="N70" s="55" t="s">
        <v>58</v>
      </c>
      <c r="O70" s="54"/>
      <c r="P70" s="56"/>
      <c r="Q70" s="34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167" t="s">
        <v>118</v>
      </c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35"/>
    </row>
    <row r="77" spans="2:18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>
      <c r="B78" s="33"/>
      <c r="C78" s="28" t="s">
        <v>19</v>
      </c>
      <c r="D78" s="34"/>
      <c r="E78" s="34"/>
      <c r="F78" s="213" t="str">
        <f>F6</f>
        <v>Regenerace panelového sídliště Prievidzská, Šumperk - 5. etapa, II. část - díl 2</v>
      </c>
      <c r="G78" s="214"/>
      <c r="H78" s="214"/>
      <c r="I78" s="214"/>
      <c r="J78" s="214"/>
      <c r="K78" s="214"/>
      <c r="L78" s="214"/>
      <c r="M78" s="214"/>
      <c r="N78" s="214"/>
      <c r="O78" s="214"/>
      <c r="P78" s="214"/>
      <c r="Q78" s="34"/>
      <c r="R78" s="35"/>
    </row>
    <row r="79" spans="2:18" ht="30" customHeight="1">
      <c r="B79" s="20"/>
      <c r="C79" s="28" t="s">
        <v>113</v>
      </c>
      <c r="D79" s="24"/>
      <c r="E79" s="24"/>
      <c r="F79" s="213" t="s">
        <v>114</v>
      </c>
      <c r="G79" s="172"/>
      <c r="H79" s="172"/>
      <c r="I79" s="172"/>
      <c r="J79" s="172"/>
      <c r="K79" s="172"/>
      <c r="L79" s="172"/>
      <c r="M79" s="172"/>
      <c r="N79" s="172"/>
      <c r="O79" s="172"/>
      <c r="P79" s="172"/>
      <c r="Q79" s="24"/>
      <c r="R79" s="21"/>
    </row>
    <row r="80" spans="2:18" s="1" customFormat="1" ht="36.950000000000003" customHeight="1">
      <c r="B80" s="33"/>
      <c r="C80" s="67" t="s">
        <v>115</v>
      </c>
      <c r="D80" s="34"/>
      <c r="E80" s="34"/>
      <c r="F80" s="205" t="str">
        <f>F8</f>
        <v>801-1 - Trávnikové plochy</v>
      </c>
      <c r="G80" s="215"/>
      <c r="H80" s="215"/>
      <c r="I80" s="215"/>
      <c r="J80" s="215"/>
      <c r="K80" s="215"/>
      <c r="L80" s="215"/>
      <c r="M80" s="215"/>
      <c r="N80" s="215"/>
      <c r="O80" s="215"/>
      <c r="P80" s="215"/>
      <c r="Q80" s="34"/>
      <c r="R80" s="35"/>
    </row>
    <row r="81" spans="2:65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5"/>
    </row>
    <row r="82" spans="2:65" s="1" customFormat="1" ht="18" customHeight="1">
      <c r="B82" s="33"/>
      <c r="C82" s="28" t="s">
        <v>23</v>
      </c>
      <c r="D82" s="34"/>
      <c r="E82" s="34"/>
      <c r="F82" s="26" t="str">
        <f>F10</f>
        <v xml:space="preserve"> </v>
      </c>
      <c r="G82" s="34"/>
      <c r="H82" s="34"/>
      <c r="I82" s="34"/>
      <c r="J82" s="34"/>
      <c r="K82" s="28" t="s">
        <v>25</v>
      </c>
      <c r="L82" s="34"/>
      <c r="M82" s="217" t="str">
        <f>IF(O10="","",O10)</f>
        <v>24. 3. 2017</v>
      </c>
      <c r="N82" s="217"/>
      <c r="O82" s="217"/>
      <c r="P82" s="217"/>
      <c r="Q82" s="34"/>
      <c r="R82" s="35"/>
    </row>
    <row r="83" spans="2:65" s="1" customFormat="1" ht="6.95" customHeight="1"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5"/>
    </row>
    <row r="84" spans="2:65" s="1" customFormat="1" ht="15">
      <c r="B84" s="33"/>
      <c r="C84" s="28" t="s">
        <v>27</v>
      </c>
      <c r="D84" s="34"/>
      <c r="E84" s="34"/>
      <c r="F84" s="26" t="str">
        <f>E13</f>
        <v xml:space="preserve"> </v>
      </c>
      <c r="G84" s="34"/>
      <c r="H84" s="34"/>
      <c r="I84" s="34"/>
      <c r="J84" s="34"/>
      <c r="K84" s="28" t="s">
        <v>34</v>
      </c>
      <c r="L84" s="34"/>
      <c r="M84" s="171" t="str">
        <f>E19</f>
        <v>Cekr CZ s.r.o., Mazalova 57/2, Šumperk</v>
      </c>
      <c r="N84" s="171"/>
      <c r="O84" s="171"/>
      <c r="P84" s="171"/>
      <c r="Q84" s="171"/>
      <c r="R84" s="35"/>
    </row>
    <row r="85" spans="2:65" s="1" customFormat="1" ht="14.45" customHeight="1">
      <c r="B85" s="33"/>
      <c r="C85" s="28" t="s">
        <v>32</v>
      </c>
      <c r="D85" s="34"/>
      <c r="E85" s="34"/>
      <c r="F85" s="26" t="str">
        <f>IF(E16="","",E16)</f>
        <v>Vyplň údaj</v>
      </c>
      <c r="G85" s="34"/>
      <c r="H85" s="34"/>
      <c r="I85" s="34"/>
      <c r="J85" s="34"/>
      <c r="K85" s="28" t="s">
        <v>39</v>
      </c>
      <c r="L85" s="34"/>
      <c r="M85" s="171" t="str">
        <f>E22</f>
        <v>Sv. Čech</v>
      </c>
      <c r="N85" s="171"/>
      <c r="O85" s="171"/>
      <c r="P85" s="171"/>
      <c r="Q85" s="171"/>
      <c r="R85" s="35"/>
    </row>
    <row r="86" spans="2:65" s="1" customFormat="1" ht="10.35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5"/>
    </row>
    <row r="87" spans="2:65" s="1" customFormat="1" ht="29.25" customHeight="1">
      <c r="B87" s="33"/>
      <c r="C87" s="224" t="s">
        <v>119</v>
      </c>
      <c r="D87" s="225"/>
      <c r="E87" s="225"/>
      <c r="F87" s="225"/>
      <c r="G87" s="225"/>
      <c r="H87" s="118"/>
      <c r="I87" s="118"/>
      <c r="J87" s="118"/>
      <c r="K87" s="118"/>
      <c r="L87" s="118"/>
      <c r="M87" s="118"/>
      <c r="N87" s="224" t="s">
        <v>120</v>
      </c>
      <c r="O87" s="225"/>
      <c r="P87" s="225"/>
      <c r="Q87" s="225"/>
      <c r="R87" s="35"/>
    </row>
    <row r="88" spans="2:65" s="1" customFormat="1" ht="10.35" customHeight="1"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5"/>
    </row>
    <row r="89" spans="2:65" s="1" customFormat="1" ht="29.25" customHeight="1">
      <c r="B89" s="33"/>
      <c r="C89" s="126" t="s">
        <v>121</v>
      </c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195">
        <f>N118</f>
        <v>0</v>
      </c>
      <c r="O89" s="226"/>
      <c r="P89" s="226"/>
      <c r="Q89" s="226"/>
      <c r="R89" s="35"/>
      <c r="AU89" s="16" t="s">
        <v>122</v>
      </c>
    </row>
    <row r="90" spans="2:65" s="7" customFormat="1" ht="21.75" customHeight="1">
      <c r="B90" s="127"/>
      <c r="C90" s="128"/>
      <c r="D90" s="129" t="s">
        <v>123</v>
      </c>
      <c r="E90" s="128"/>
      <c r="F90" s="128"/>
      <c r="G90" s="128"/>
      <c r="H90" s="128"/>
      <c r="I90" s="128"/>
      <c r="J90" s="128"/>
      <c r="K90" s="128"/>
      <c r="L90" s="128"/>
      <c r="M90" s="128"/>
      <c r="N90" s="227">
        <f>N131</f>
        <v>0</v>
      </c>
      <c r="O90" s="228"/>
      <c r="P90" s="228"/>
      <c r="Q90" s="228"/>
      <c r="R90" s="130"/>
    </row>
    <row r="91" spans="2:65" s="1" customFormat="1" ht="21.75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5"/>
    </row>
    <row r="92" spans="2:65" s="1" customFormat="1" ht="29.25" customHeight="1">
      <c r="B92" s="33"/>
      <c r="C92" s="126" t="s">
        <v>124</v>
      </c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226">
        <f>ROUND(N93+N94+N95+N96+N97+N98,2)</f>
        <v>0</v>
      </c>
      <c r="O92" s="229"/>
      <c r="P92" s="229"/>
      <c r="Q92" s="229"/>
      <c r="R92" s="35"/>
      <c r="T92" s="131"/>
      <c r="U92" s="132" t="s">
        <v>45</v>
      </c>
    </row>
    <row r="93" spans="2:65" s="1" customFormat="1" ht="18" customHeight="1">
      <c r="B93" s="133"/>
      <c r="C93" s="134"/>
      <c r="D93" s="196" t="s">
        <v>125</v>
      </c>
      <c r="E93" s="230"/>
      <c r="F93" s="230"/>
      <c r="G93" s="230"/>
      <c r="H93" s="230"/>
      <c r="I93" s="134"/>
      <c r="J93" s="134"/>
      <c r="K93" s="134"/>
      <c r="L93" s="134"/>
      <c r="M93" s="134"/>
      <c r="N93" s="198">
        <f>ROUND(N89*T93,2)</f>
        <v>0</v>
      </c>
      <c r="O93" s="231"/>
      <c r="P93" s="231"/>
      <c r="Q93" s="231"/>
      <c r="R93" s="136"/>
      <c r="S93" s="134"/>
      <c r="T93" s="137"/>
      <c r="U93" s="138" t="s">
        <v>46</v>
      </c>
      <c r="V93" s="139"/>
      <c r="W93" s="139"/>
      <c r="X93" s="139"/>
      <c r="Y93" s="139"/>
      <c r="Z93" s="139"/>
      <c r="AA93" s="139"/>
      <c r="AB93" s="139"/>
      <c r="AC93" s="139"/>
      <c r="AD93" s="139"/>
      <c r="AE93" s="139"/>
      <c r="AF93" s="139"/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40" t="s">
        <v>126</v>
      </c>
      <c r="AZ93" s="139"/>
      <c r="BA93" s="139"/>
      <c r="BB93" s="139"/>
      <c r="BC93" s="139"/>
      <c r="BD93" s="139"/>
      <c r="BE93" s="141">
        <f t="shared" ref="BE93:BE98" si="0">IF(U93="základní",N93,0)</f>
        <v>0</v>
      </c>
      <c r="BF93" s="141">
        <f t="shared" ref="BF93:BF98" si="1">IF(U93="snížená",N93,0)</f>
        <v>0</v>
      </c>
      <c r="BG93" s="141">
        <f t="shared" ref="BG93:BG98" si="2">IF(U93="zákl. přenesená",N93,0)</f>
        <v>0</v>
      </c>
      <c r="BH93" s="141">
        <f t="shared" ref="BH93:BH98" si="3">IF(U93="sníž. přenesená",N93,0)</f>
        <v>0</v>
      </c>
      <c r="BI93" s="141">
        <f t="shared" ref="BI93:BI98" si="4">IF(U93="nulová",N93,0)</f>
        <v>0</v>
      </c>
      <c r="BJ93" s="140" t="s">
        <v>88</v>
      </c>
      <c r="BK93" s="139"/>
      <c r="BL93" s="139"/>
      <c r="BM93" s="139"/>
    </row>
    <row r="94" spans="2:65" s="1" customFormat="1" ht="18" customHeight="1">
      <c r="B94" s="133"/>
      <c r="C94" s="134"/>
      <c r="D94" s="196" t="s">
        <v>127</v>
      </c>
      <c r="E94" s="230"/>
      <c r="F94" s="230"/>
      <c r="G94" s="230"/>
      <c r="H94" s="230"/>
      <c r="I94" s="134"/>
      <c r="J94" s="134"/>
      <c r="K94" s="134"/>
      <c r="L94" s="134"/>
      <c r="M94" s="134"/>
      <c r="N94" s="198">
        <f>ROUND(N89*T94,2)</f>
        <v>0</v>
      </c>
      <c r="O94" s="231"/>
      <c r="P94" s="231"/>
      <c r="Q94" s="231"/>
      <c r="R94" s="136"/>
      <c r="S94" s="134"/>
      <c r="T94" s="137"/>
      <c r="U94" s="138" t="s">
        <v>46</v>
      </c>
      <c r="V94" s="139"/>
      <c r="W94" s="139"/>
      <c r="X94" s="139"/>
      <c r="Y94" s="139"/>
      <c r="Z94" s="139"/>
      <c r="AA94" s="139"/>
      <c r="AB94" s="139"/>
      <c r="AC94" s="139"/>
      <c r="AD94" s="139"/>
      <c r="AE94" s="139"/>
      <c r="AF94" s="139"/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40" t="s">
        <v>126</v>
      </c>
      <c r="AZ94" s="139"/>
      <c r="BA94" s="139"/>
      <c r="BB94" s="139"/>
      <c r="BC94" s="139"/>
      <c r="BD94" s="139"/>
      <c r="BE94" s="141">
        <f t="shared" si="0"/>
        <v>0</v>
      </c>
      <c r="BF94" s="141">
        <f t="shared" si="1"/>
        <v>0</v>
      </c>
      <c r="BG94" s="141">
        <f t="shared" si="2"/>
        <v>0</v>
      </c>
      <c r="BH94" s="141">
        <f t="shared" si="3"/>
        <v>0</v>
      </c>
      <c r="BI94" s="141">
        <f t="shared" si="4"/>
        <v>0</v>
      </c>
      <c r="BJ94" s="140" t="s">
        <v>88</v>
      </c>
      <c r="BK94" s="139"/>
      <c r="BL94" s="139"/>
      <c r="BM94" s="139"/>
    </row>
    <row r="95" spans="2:65" s="1" customFormat="1" ht="18" customHeight="1">
      <c r="B95" s="133"/>
      <c r="C95" s="134"/>
      <c r="D95" s="196" t="s">
        <v>128</v>
      </c>
      <c r="E95" s="230"/>
      <c r="F95" s="230"/>
      <c r="G95" s="230"/>
      <c r="H95" s="230"/>
      <c r="I95" s="134"/>
      <c r="J95" s="134"/>
      <c r="K95" s="134"/>
      <c r="L95" s="134"/>
      <c r="M95" s="134"/>
      <c r="N95" s="198">
        <f>ROUND(N89*T95,2)</f>
        <v>0</v>
      </c>
      <c r="O95" s="231"/>
      <c r="P95" s="231"/>
      <c r="Q95" s="231"/>
      <c r="R95" s="136"/>
      <c r="S95" s="134"/>
      <c r="T95" s="137"/>
      <c r="U95" s="138" t="s">
        <v>46</v>
      </c>
      <c r="V95" s="139"/>
      <c r="W95" s="139"/>
      <c r="X95" s="139"/>
      <c r="Y95" s="139"/>
      <c r="Z95" s="139"/>
      <c r="AA95" s="139"/>
      <c r="AB95" s="139"/>
      <c r="AC95" s="139"/>
      <c r="AD95" s="139"/>
      <c r="AE95" s="139"/>
      <c r="AF95" s="139"/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40" t="s">
        <v>126</v>
      </c>
      <c r="AZ95" s="139"/>
      <c r="BA95" s="139"/>
      <c r="BB95" s="139"/>
      <c r="BC95" s="139"/>
      <c r="BD95" s="139"/>
      <c r="BE95" s="141">
        <f t="shared" si="0"/>
        <v>0</v>
      </c>
      <c r="BF95" s="141">
        <f t="shared" si="1"/>
        <v>0</v>
      </c>
      <c r="BG95" s="141">
        <f t="shared" si="2"/>
        <v>0</v>
      </c>
      <c r="BH95" s="141">
        <f t="shared" si="3"/>
        <v>0</v>
      </c>
      <c r="BI95" s="141">
        <f t="shared" si="4"/>
        <v>0</v>
      </c>
      <c r="BJ95" s="140" t="s">
        <v>88</v>
      </c>
      <c r="BK95" s="139"/>
      <c r="BL95" s="139"/>
      <c r="BM95" s="139"/>
    </row>
    <row r="96" spans="2:65" s="1" customFormat="1" ht="18" customHeight="1">
      <c r="B96" s="133"/>
      <c r="C96" s="134"/>
      <c r="D96" s="196" t="s">
        <v>129</v>
      </c>
      <c r="E96" s="230"/>
      <c r="F96" s="230"/>
      <c r="G96" s="230"/>
      <c r="H96" s="230"/>
      <c r="I96" s="134"/>
      <c r="J96" s="134"/>
      <c r="K96" s="134"/>
      <c r="L96" s="134"/>
      <c r="M96" s="134"/>
      <c r="N96" s="198">
        <f>ROUND(N89*T96,2)</f>
        <v>0</v>
      </c>
      <c r="O96" s="231"/>
      <c r="P96" s="231"/>
      <c r="Q96" s="231"/>
      <c r="R96" s="136"/>
      <c r="S96" s="134"/>
      <c r="T96" s="137"/>
      <c r="U96" s="138" t="s">
        <v>46</v>
      </c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40" t="s">
        <v>126</v>
      </c>
      <c r="AZ96" s="139"/>
      <c r="BA96" s="139"/>
      <c r="BB96" s="139"/>
      <c r="BC96" s="139"/>
      <c r="BD96" s="139"/>
      <c r="BE96" s="141">
        <f t="shared" si="0"/>
        <v>0</v>
      </c>
      <c r="BF96" s="141">
        <f t="shared" si="1"/>
        <v>0</v>
      </c>
      <c r="BG96" s="141">
        <f t="shared" si="2"/>
        <v>0</v>
      </c>
      <c r="BH96" s="141">
        <f t="shared" si="3"/>
        <v>0</v>
      </c>
      <c r="BI96" s="141">
        <f t="shared" si="4"/>
        <v>0</v>
      </c>
      <c r="BJ96" s="140" t="s">
        <v>88</v>
      </c>
      <c r="BK96" s="139"/>
      <c r="BL96" s="139"/>
      <c r="BM96" s="139"/>
    </row>
    <row r="97" spans="2:65" s="1" customFormat="1" ht="18" customHeight="1">
      <c r="B97" s="133"/>
      <c r="C97" s="134"/>
      <c r="D97" s="196" t="s">
        <v>130</v>
      </c>
      <c r="E97" s="230"/>
      <c r="F97" s="230"/>
      <c r="G97" s="230"/>
      <c r="H97" s="230"/>
      <c r="I97" s="134"/>
      <c r="J97" s="134"/>
      <c r="K97" s="134"/>
      <c r="L97" s="134"/>
      <c r="M97" s="134"/>
      <c r="N97" s="198">
        <f>ROUND(N89*T97,2)</f>
        <v>0</v>
      </c>
      <c r="O97" s="231"/>
      <c r="P97" s="231"/>
      <c r="Q97" s="231"/>
      <c r="R97" s="136"/>
      <c r="S97" s="134"/>
      <c r="T97" s="137"/>
      <c r="U97" s="138" t="s">
        <v>46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40" t="s">
        <v>126</v>
      </c>
      <c r="AZ97" s="139"/>
      <c r="BA97" s="139"/>
      <c r="BB97" s="139"/>
      <c r="BC97" s="139"/>
      <c r="BD97" s="139"/>
      <c r="BE97" s="141">
        <f t="shared" si="0"/>
        <v>0</v>
      </c>
      <c r="BF97" s="141">
        <f t="shared" si="1"/>
        <v>0</v>
      </c>
      <c r="BG97" s="141">
        <f t="shared" si="2"/>
        <v>0</v>
      </c>
      <c r="BH97" s="141">
        <f t="shared" si="3"/>
        <v>0</v>
      </c>
      <c r="BI97" s="141">
        <f t="shared" si="4"/>
        <v>0</v>
      </c>
      <c r="BJ97" s="140" t="s">
        <v>88</v>
      </c>
      <c r="BK97" s="139"/>
      <c r="BL97" s="139"/>
      <c r="BM97" s="139"/>
    </row>
    <row r="98" spans="2:65" s="1" customFormat="1" ht="18" customHeight="1">
      <c r="B98" s="133"/>
      <c r="C98" s="134"/>
      <c r="D98" s="135" t="s">
        <v>131</v>
      </c>
      <c r="E98" s="134"/>
      <c r="F98" s="134"/>
      <c r="G98" s="134"/>
      <c r="H98" s="134"/>
      <c r="I98" s="134"/>
      <c r="J98" s="134"/>
      <c r="K98" s="134"/>
      <c r="L98" s="134"/>
      <c r="M98" s="134"/>
      <c r="N98" s="198">
        <f>ROUND(N89*T98,2)</f>
        <v>0</v>
      </c>
      <c r="O98" s="231"/>
      <c r="P98" s="231"/>
      <c r="Q98" s="231"/>
      <c r="R98" s="136"/>
      <c r="S98" s="134"/>
      <c r="T98" s="142"/>
      <c r="U98" s="143" t="s">
        <v>48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40" t="s">
        <v>132</v>
      </c>
      <c r="AZ98" s="139"/>
      <c r="BA98" s="139"/>
      <c r="BB98" s="139"/>
      <c r="BC98" s="139"/>
      <c r="BD98" s="139"/>
      <c r="BE98" s="141">
        <f t="shared" si="0"/>
        <v>0</v>
      </c>
      <c r="BF98" s="141">
        <f t="shared" si="1"/>
        <v>0</v>
      </c>
      <c r="BG98" s="141">
        <f t="shared" si="2"/>
        <v>0</v>
      </c>
      <c r="BH98" s="141">
        <f t="shared" si="3"/>
        <v>0</v>
      </c>
      <c r="BI98" s="141">
        <f t="shared" si="4"/>
        <v>0</v>
      </c>
      <c r="BJ98" s="140" t="s">
        <v>93</v>
      </c>
      <c r="BK98" s="139"/>
      <c r="BL98" s="139"/>
      <c r="BM98" s="139"/>
    </row>
    <row r="99" spans="2:65" s="1" customFormat="1"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5"/>
    </row>
    <row r="100" spans="2:65" s="1" customFormat="1" ht="29.25" customHeight="1">
      <c r="B100" s="33"/>
      <c r="C100" s="117" t="s">
        <v>106</v>
      </c>
      <c r="D100" s="118"/>
      <c r="E100" s="118"/>
      <c r="F100" s="118"/>
      <c r="G100" s="118"/>
      <c r="H100" s="118"/>
      <c r="I100" s="118"/>
      <c r="J100" s="118"/>
      <c r="K100" s="118"/>
      <c r="L100" s="202">
        <f>ROUND(SUM(N89+N92),2)</f>
        <v>0</v>
      </c>
      <c r="M100" s="202"/>
      <c r="N100" s="202"/>
      <c r="O100" s="202"/>
      <c r="P100" s="202"/>
      <c r="Q100" s="202"/>
      <c r="R100" s="35"/>
    </row>
    <row r="101" spans="2:65" s="1" customFormat="1" ht="6.95" customHeight="1">
      <c r="B101" s="57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9"/>
    </row>
    <row r="105" spans="2:65" s="1" customFormat="1" ht="6.95" customHeight="1"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2"/>
    </row>
    <row r="106" spans="2:65" s="1" customFormat="1" ht="36.950000000000003" customHeight="1">
      <c r="B106" s="33"/>
      <c r="C106" s="167" t="s">
        <v>133</v>
      </c>
      <c r="D106" s="215"/>
      <c r="E106" s="215"/>
      <c r="F106" s="215"/>
      <c r="G106" s="215"/>
      <c r="H106" s="215"/>
      <c r="I106" s="215"/>
      <c r="J106" s="215"/>
      <c r="K106" s="215"/>
      <c r="L106" s="215"/>
      <c r="M106" s="215"/>
      <c r="N106" s="215"/>
      <c r="O106" s="215"/>
      <c r="P106" s="215"/>
      <c r="Q106" s="215"/>
      <c r="R106" s="35"/>
    </row>
    <row r="107" spans="2:65" s="1" customFormat="1" ht="6.95" customHeight="1"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5"/>
    </row>
    <row r="108" spans="2:65" s="1" customFormat="1" ht="30" customHeight="1">
      <c r="B108" s="33"/>
      <c r="C108" s="28" t="s">
        <v>19</v>
      </c>
      <c r="D108" s="34"/>
      <c r="E108" s="34"/>
      <c r="F108" s="213" t="str">
        <f>F6</f>
        <v>Regenerace panelového sídliště Prievidzská, Šumperk - 5. etapa, II. část - díl 2</v>
      </c>
      <c r="G108" s="214"/>
      <c r="H108" s="214"/>
      <c r="I108" s="214"/>
      <c r="J108" s="214"/>
      <c r="K108" s="214"/>
      <c r="L108" s="214"/>
      <c r="M108" s="214"/>
      <c r="N108" s="214"/>
      <c r="O108" s="214"/>
      <c r="P108" s="214"/>
      <c r="Q108" s="34"/>
      <c r="R108" s="35"/>
    </row>
    <row r="109" spans="2:65" ht="30" customHeight="1">
      <c r="B109" s="20"/>
      <c r="C109" s="28" t="s">
        <v>113</v>
      </c>
      <c r="D109" s="24"/>
      <c r="E109" s="24"/>
      <c r="F109" s="213" t="s">
        <v>114</v>
      </c>
      <c r="G109" s="172"/>
      <c r="H109" s="172"/>
      <c r="I109" s="172"/>
      <c r="J109" s="172"/>
      <c r="K109" s="172"/>
      <c r="L109" s="172"/>
      <c r="M109" s="172"/>
      <c r="N109" s="172"/>
      <c r="O109" s="172"/>
      <c r="P109" s="172"/>
      <c r="Q109" s="24"/>
      <c r="R109" s="21"/>
    </row>
    <row r="110" spans="2:65" s="1" customFormat="1" ht="36.950000000000003" customHeight="1">
      <c r="B110" s="33"/>
      <c r="C110" s="67" t="s">
        <v>115</v>
      </c>
      <c r="D110" s="34"/>
      <c r="E110" s="34"/>
      <c r="F110" s="205" t="str">
        <f>F8</f>
        <v>801-1 - Trávnikové plochy</v>
      </c>
      <c r="G110" s="215"/>
      <c r="H110" s="215"/>
      <c r="I110" s="215"/>
      <c r="J110" s="215"/>
      <c r="K110" s="215"/>
      <c r="L110" s="215"/>
      <c r="M110" s="215"/>
      <c r="N110" s="215"/>
      <c r="O110" s="215"/>
      <c r="P110" s="215"/>
      <c r="Q110" s="34"/>
      <c r="R110" s="35"/>
    </row>
    <row r="111" spans="2:65" s="1" customFormat="1" ht="6.95" customHeight="1"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5"/>
    </row>
    <row r="112" spans="2:65" s="1" customFormat="1" ht="18" customHeight="1">
      <c r="B112" s="33"/>
      <c r="C112" s="28" t="s">
        <v>23</v>
      </c>
      <c r="D112" s="34"/>
      <c r="E112" s="34"/>
      <c r="F112" s="26" t="str">
        <f>F10</f>
        <v xml:space="preserve"> </v>
      </c>
      <c r="G112" s="34"/>
      <c r="H112" s="34"/>
      <c r="I112" s="34"/>
      <c r="J112" s="34"/>
      <c r="K112" s="28" t="s">
        <v>25</v>
      </c>
      <c r="L112" s="34"/>
      <c r="M112" s="217" t="str">
        <f>IF(O10="","",O10)</f>
        <v>24. 3. 2017</v>
      </c>
      <c r="N112" s="217"/>
      <c r="O112" s="217"/>
      <c r="P112" s="217"/>
      <c r="Q112" s="34"/>
      <c r="R112" s="35"/>
    </row>
    <row r="113" spans="2:65" s="1" customFormat="1" ht="6.95" customHeight="1"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5"/>
    </row>
    <row r="114" spans="2:65" s="1" customFormat="1" ht="15">
      <c r="B114" s="33"/>
      <c r="C114" s="28" t="s">
        <v>27</v>
      </c>
      <c r="D114" s="34"/>
      <c r="E114" s="34"/>
      <c r="F114" s="26" t="str">
        <f>E13</f>
        <v xml:space="preserve"> </v>
      </c>
      <c r="G114" s="34"/>
      <c r="H114" s="34"/>
      <c r="I114" s="34"/>
      <c r="J114" s="34"/>
      <c r="K114" s="28" t="s">
        <v>34</v>
      </c>
      <c r="L114" s="34"/>
      <c r="M114" s="171" t="str">
        <f>E19</f>
        <v>Cekr CZ s.r.o., Mazalova 57/2, Šumperk</v>
      </c>
      <c r="N114" s="171"/>
      <c r="O114" s="171"/>
      <c r="P114" s="171"/>
      <c r="Q114" s="171"/>
      <c r="R114" s="35"/>
    </row>
    <row r="115" spans="2:65" s="1" customFormat="1" ht="14.45" customHeight="1">
      <c r="B115" s="33"/>
      <c r="C115" s="28" t="s">
        <v>32</v>
      </c>
      <c r="D115" s="34"/>
      <c r="E115" s="34"/>
      <c r="F115" s="26" t="str">
        <f>IF(E16="","",E16)</f>
        <v>Vyplň údaj</v>
      </c>
      <c r="G115" s="34"/>
      <c r="H115" s="34"/>
      <c r="I115" s="34"/>
      <c r="J115" s="34"/>
      <c r="K115" s="28" t="s">
        <v>39</v>
      </c>
      <c r="L115" s="34"/>
      <c r="M115" s="171" t="str">
        <f>E22</f>
        <v>Sv. Čech</v>
      </c>
      <c r="N115" s="171"/>
      <c r="O115" s="171"/>
      <c r="P115" s="171"/>
      <c r="Q115" s="171"/>
      <c r="R115" s="35"/>
    </row>
    <row r="116" spans="2:65" s="1" customFormat="1" ht="10.35" customHeight="1"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</row>
    <row r="117" spans="2:65" s="8" customFormat="1" ht="29.25" customHeight="1">
      <c r="B117" s="144"/>
      <c r="C117" s="145" t="s">
        <v>134</v>
      </c>
      <c r="D117" s="146" t="s">
        <v>135</v>
      </c>
      <c r="E117" s="146" t="s">
        <v>63</v>
      </c>
      <c r="F117" s="238" t="s">
        <v>136</v>
      </c>
      <c r="G117" s="238"/>
      <c r="H117" s="238"/>
      <c r="I117" s="238"/>
      <c r="J117" s="146" t="s">
        <v>137</v>
      </c>
      <c r="K117" s="146" t="s">
        <v>138</v>
      </c>
      <c r="L117" s="239" t="s">
        <v>139</v>
      </c>
      <c r="M117" s="239"/>
      <c r="N117" s="238" t="s">
        <v>120</v>
      </c>
      <c r="O117" s="238"/>
      <c r="P117" s="238"/>
      <c r="Q117" s="240"/>
      <c r="R117" s="147"/>
      <c r="T117" s="74" t="s">
        <v>140</v>
      </c>
      <c r="U117" s="75" t="s">
        <v>45</v>
      </c>
      <c r="V117" s="75" t="s">
        <v>141</v>
      </c>
      <c r="W117" s="75" t="s">
        <v>142</v>
      </c>
      <c r="X117" s="75" t="s">
        <v>143</v>
      </c>
      <c r="Y117" s="75" t="s">
        <v>144</v>
      </c>
      <c r="Z117" s="75" t="s">
        <v>145</v>
      </c>
      <c r="AA117" s="76" t="s">
        <v>146</v>
      </c>
    </row>
    <row r="118" spans="2:65" s="1" customFormat="1" ht="29.25" customHeight="1">
      <c r="B118" s="33"/>
      <c r="C118" s="78" t="s">
        <v>117</v>
      </c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244">
        <f>BK118</f>
        <v>0</v>
      </c>
      <c r="O118" s="245"/>
      <c r="P118" s="245"/>
      <c r="Q118" s="245"/>
      <c r="R118" s="35"/>
      <c r="T118" s="77"/>
      <c r="U118" s="49"/>
      <c r="V118" s="49"/>
      <c r="W118" s="148">
        <f>W119+SUM(W120:W131)</f>
        <v>0</v>
      </c>
      <c r="X118" s="49"/>
      <c r="Y118" s="148">
        <f>Y119+SUM(Y120:Y131)</f>
        <v>0.13666</v>
      </c>
      <c r="Z118" s="49"/>
      <c r="AA118" s="149">
        <f>AA119+SUM(AA120:AA131)</f>
        <v>0</v>
      </c>
      <c r="AT118" s="16" t="s">
        <v>80</v>
      </c>
      <c r="AU118" s="16" t="s">
        <v>122</v>
      </c>
      <c r="BK118" s="150">
        <f>BK119+SUM(BK120:BK131)</f>
        <v>0</v>
      </c>
    </row>
    <row r="119" spans="2:65" s="1" customFormat="1" ht="20.45" customHeight="1">
      <c r="B119" s="133"/>
      <c r="C119" s="151"/>
      <c r="D119" s="151"/>
      <c r="E119" s="152"/>
      <c r="F119" s="248"/>
      <c r="G119" s="249"/>
      <c r="H119" s="249"/>
      <c r="I119" s="250"/>
      <c r="J119" s="153"/>
      <c r="K119" s="154"/>
      <c r="L119" s="251"/>
      <c r="M119" s="252"/>
      <c r="N119" s="232"/>
      <c r="O119" s="233"/>
      <c r="P119" s="233"/>
      <c r="Q119" s="234"/>
      <c r="R119" s="136"/>
      <c r="T119" s="155" t="s">
        <v>5</v>
      </c>
      <c r="U119" s="42" t="s">
        <v>46</v>
      </c>
      <c r="V119" s="34"/>
      <c r="W119" s="156">
        <f t="shared" ref="W119:W130" si="5">V119*K119</f>
        <v>0</v>
      </c>
      <c r="X119" s="156">
        <v>10</v>
      </c>
      <c r="Y119" s="156">
        <f t="shared" ref="Y119:Y130" si="6">X119*K119</f>
        <v>0</v>
      </c>
      <c r="Z119" s="156">
        <v>0</v>
      </c>
      <c r="AA119" s="157">
        <f t="shared" ref="AA119:AA130" si="7">Z119*K119</f>
        <v>0</v>
      </c>
      <c r="AR119" s="16" t="s">
        <v>149</v>
      </c>
      <c r="AT119" s="16" t="s">
        <v>147</v>
      </c>
      <c r="AU119" s="16" t="s">
        <v>81</v>
      </c>
      <c r="AY119" s="16" t="s">
        <v>151</v>
      </c>
      <c r="BE119" s="112">
        <f t="shared" ref="BE119:BE130" si="8">IF(U119="základní",N119,0)</f>
        <v>0</v>
      </c>
      <c r="BF119" s="112">
        <f t="shared" ref="BF119:BF130" si="9">IF(U119="snížená",N119,0)</f>
        <v>0</v>
      </c>
      <c r="BG119" s="112">
        <f t="shared" ref="BG119:BG130" si="10">IF(U119="zákl. přenesená",N119,0)</f>
        <v>0</v>
      </c>
      <c r="BH119" s="112">
        <f t="shared" ref="BH119:BH130" si="11">IF(U119="sníž. přenesená",N119,0)</f>
        <v>0</v>
      </c>
      <c r="BI119" s="112">
        <f t="shared" ref="BI119:BI130" si="12">IF(U119="nulová",N119,0)</f>
        <v>0</v>
      </c>
      <c r="BJ119" s="16" t="s">
        <v>88</v>
      </c>
      <c r="BK119" s="112">
        <f t="shared" ref="BK119:BK130" si="13">ROUND(L119*K119,2)</f>
        <v>0</v>
      </c>
      <c r="BL119" s="16" t="s">
        <v>149</v>
      </c>
      <c r="BM119" s="16" t="s">
        <v>88</v>
      </c>
    </row>
    <row r="120" spans="2:65" s="1" customFormat="1" ht="28.9" customHeight="1">
      <c r="B120" s="133"/>
      <c r="C120" s="151" t="s">
        <v>88</v>
      </c>
      <c r="D120" s="151" t="s">
        <v>147</v>
      </c>
      <c r="E120" s="152" t="s">
        <v>152</v>
      </c>
      <c r="F120" s="235" t="s">
        <v>153</v>
      </c>
      <c r="G120" s="235"/>
      <c r="H120" s="235"/>
      <c r="I120" s="235"/>
      <c r="J120" s="153" t="s">
        <v>154</v>
      </c>
      <c r="K120" s="154">
        <v>6834</v>
      </c>
      <c r="L120" s="236">
        <v>0</v>
      </c>
      <c r="M120" s="236"/>
      <c r="N120" s="237">
        <f t="shared" ref="N120:N130" si="14">ROUND(L120*K120,2)</f>
        <v>0</v>
      </c>
      <c r="O120" s="237"/>
      <c r="P120" s="237"/>
      <c r="Q120" s="237"/>
      <c r="R120" s="136"/>
      <c r="T120" s="155" t="s">
        <v>5</v>
      </c>
      <c r="U120" s="42" t="s">
        <v>46</v>
      </c>
      <c r="V120" s="34"/>
      <c r="W120" s="156">
        <f t="shared" si="5"/>
        <v>0</v>
      </c>
      <c r="X120" s="156">
        <v>0</v>
      </c>
      <c r="Y120" s="156">
        <f t="shared" si="6"/>
        <v>0</v>
      </c>
      <c r="Z120" s="156">
        <v>0</v>
      </c>
      <c r="AA120" s="157">
        <f t="shared" si="7"/>
        <v>0</v>
      </c>
      <c r="AR120" s="16" t="s">
        <v>149</v>
      </c>
      <c r="AT120" s="16" t="s">
        <v>147</v>
      </c>
      <c r="AU120" s="16" t="s">
        <v>81</v>
      </c>
      <c r="AY120" s="16" t="s">
        <v>151</v>
      </c>
      <c r="BE120" s="112">
        <f t="shared" si="8"/>
        <v>0</v>
      </c>
      <c r="BF120" s="112">
        <f t="shared" si="9"/>
        <v>0</v>
      </c>
      <c r="BG120" s="112">
        <f t="shared" si="10"/>
        <v>0</v>
      </c>
      <c r="BH120" s="112">
        <f t="shared" si="11"/>
        <v>0</v>
      </c>
      <c r="BI120" s="112">
        <f t="shared" si="12"/>
        <v>0</v>
      </c>
      <c r="BJ120" s="16" t="s">
        <v>88</v>
      </c>
      <c r="BK120" s="112">
        <f t="shared" si="13"/>
        <v>0</v>
      </c>
      <c r="BL120" s="16" t="s">
        <v>149</v>
      </c>
      <c r="BM120" s="16" t="s">
        <v>93</v>
      </c>
    </row>
    <row r="121" spans="2:65" s="1" customFormat="1" ht="20.45" customHeight="1">
      <c r="B121" s="133"/>
      <c r="C121" s="151" t="s">
        <v>93</v>
      </c>
      <c r="D121" s="151" t="s">
        <v>147</v>
      </c>
      <c r="E121" s="152" t="s">
        <v>155</v>
      </c>
      <c r="F121" s="235" t="s">
        <v>156</v>
      </c>
      <c r="G121" s="235"/>
      <c r="H121" s="235"/>
      <c r="I121" s="235"/>
      <c r="J121" s="153" t="s">
        <v>154</v>
      </c>
      <c r="K121" s="154">
        <v>3417</v>
      </c>
      <c r="L121" s="236">
        <v>0</v>
      </c>
      <c r="M121" s="236"/>
      <c r="N121" s="237">
        <f t="shared" si="14"/>
        <v>0</v>
      </c>
      <c r="O121" s="237"/>
      <c r="P121" s="237"/>
      <c r="Q121" s="237"/>
      <c r="R121" s="136"/>
      <c r="T121" s="155" t="s">
        <v>5</v>
      </c>
      <c r="U121" s="42" t="s">
        <v>46</v>
      </c>
      <c r="V121" s="34"/>
      <c r="W121" s="156">
        <f t="shared" si="5"/>
        <v>0</v>
      </c>
      <c r="X121" s="156">
        <v>0</v>
      </c>
      <c r="Y121" s="156">
        <f t="shared" si="6"/>
        <v>0</v>
      </c>
      <c r="Z121" s="156">
        <v>0</v>
      </c>
      <c r="AA121" s="157">
        <f t="shared" si="7"/>
        <v>0</v>
      </c>
      <c r="AR121" s="16" t="s">
        <v>149</v>
      </c>
      <c r="AT121" s="16" t="s">
        <v>147</v>
      </c>
      <c r="AU121" s="16" t="s">
        <v>81</v>
      </c>
      <c r="AY121" s="16" t="s">
        <v>151</v>
      </c>
      <c r="BE121" s="112">
        <f t="shared" si="8"/>
        <v>0</v>
      </c>
      <c r="BF121" s="112">
        <f t="shared" si="9"/>
        <v>0</v>
      </c>
      <c r="BG121" s="112">
        <f t="shared" si="10"/>
        <v>0</v>
      </c>
      <c r="BH121" s="112">
        <f t="shared" si="11"/>
        <v>0</v>
      </c>
      <c r="BI121" s="112">
        <f t="shared" si="12"/>
        <v>0</v>
      </c>
      <c r="BJ121" s="16" t="s">
        <v>88</v>
      </c>
      <c r="BK121" s="112">
        <f t="shared" si="13"/>
        <v>0</v>
      </c>
      <c r="BL121" s="16" t="s">
        <v>149</v>
      </c>
      <c r="BM121" s="16" t="s">
        <v>148</v>
      </c>
    </row>
    <row r="122" spans="2:65" s="1" customFormat="1" ht="28.9" customHeight="1">
      <c r="B122" s="133"/>
      <c r="C122" s="151" t="s">
        <v>148</v>
      </c>
      <c r="D122" s="151" t="s">
        <v>147</v>
      </c>
      <c r="E122" s="152" t="s">
        <v>157</v>
      </c>
      <c r="F122" s="235" t="s">
        <v>158</v>
      </c>
      <c r="G122" s="235"/>
      <c r="H122" s="235"/>
      <c r="I122" s="235"/>
      <c r="J122" s="153" t="s">
        <v>154</v>
      </c>
      <c r="K122" s="154">
        <v>3417</v>
      </c>
      <c r="L122" s="236">
        <v>0</v>
      </c>
      <c r="M122" s="236"/>
      <c r="N122" s="237">
        <f t="shared" si="14"/>
        <v>0</v>
      </c>
      <c r="O122" s="237"/>
      <c r="P122" s="237"/>
      <c r="Q122" s="237"/>
      <c r="R122" s="136"/>
      <c r="T122" s="155" t="s">
        <v>5</v>
      </c>
      <c r="U122" s="42" t="s">
        <v>46</v>
      </c>
      <c r="V122" s="34"/>
      <c r="W122" s="156">
        <f t="shared" si="5"/>
        <v>0</v>
      </c>
      <c r="X122" s="156">
        <v>0</v>
      </c>
      <c r="Y122" s="156">
        <f t="shared" si="6"/>
        <v>0</v>
      </c>
      <c r="Z122" s="156">
        <v>0</v>
      </c>
      <c r="AA122" s="157">
        <f t="shared" si="7"/>
        <v>0</v>
      </c>
      <c r="AR122" s="16" t="s">
        <v>149</v>
      </c>
      <c r="AT122" s="16" t="s">
        <v>147</v>
      </c>
      <c r="AU122" s="16" t="s">
        <v>81</v>
      </c>
      <c r="AY122" s="16" t="s">
        <v>151</v>
      </c>
      <c r="BE122" s="112">
        <f t="shared" si="8"/>
        <v>0</v>
      </c>
      <c r="BF122" s="112">
        <f t="shared" si="9"/>
        <v>0</v>
      </c>
      <c r="BG122" s="112">
        <f t="shared" si="10"/>
        <v>0</v>
      </c>
      <c r="BH122" s="112">
        <f t="shared" si="11"/>
        <v>0</v>
      </c>
      <c r="BI122" s="112">
        <f t="shared" si="12"/>
        <v>0</v>
      </c>
      <c r="BJ122" s="16" t="s">
        <v>88</v>
      </c>
      <c r="BK122" s="112">
        <f t="shared" si="13"/>
        <v>0</v>
      </c>
      <c r="BL122" s="16" t="s">
        <v>149</v>
      </c>
      <c r="BM122" s="16" t="s">
        <v>149</v>
      </c>
    </row>
    <row r="123" spans="2:65" s="1" customFormat="1" ht="20.45" customHeight="1">
      <c r="B123" s="133"/>
      <c r="C123" s="151" t="s">
        <v>149</v>
      </c>
      <c r="D123" s="151" t="s">
        <v>147</v>
      </c>
      <c r="E123" s="152" t="s">
        <v>159</v>
      </c>
      <c r="F123" s="235" t="s">
        <v>160</v>
      </c>
      <c r="G123" s="235"/>
      <c r="H123" s="235"/>
      <c r="I123" s="235"/>
      <c r="J123" s="153" t="s">
        <v>154</v>
      </c>
      <c r="K123" s="154">
        <v>6834</v>
      </c>
      <c r="L123" s="236">
        <v>0</v>
      </c>
      <c r="M123" s="236"/>
      <c r="N123" s="237">
        <f t="shared" si="14"/>
        <v>0</v>
      </c>
      <c r="O123" s="237"/>
      <c r="P123" s="237"/>
      <c r="Q123" s="237"/>
      <c r="R123" s="136"/>
      <c r="T123" s="155" t="s">
        <v>5</v>
      </c>
      <c r="U123" s="42" t="s">
        <v>46</v>
      </c>
      <c r="V123" s="34"/>
      <c r="W123" s="156">
        <f t="shared" si="5"/>
        <v>0</v>
      </c>
      <c r="X123" s="156">
        <v>0</v>
      </c>
      <c r="Y123" s="156">
        <f t="shared" si="6"/>
        <v>0</v>
      </c>
      <c r="Z123" s="156">
        <v>0</v>
      </c>
      <c r="AA123" s="157">
        <f t="shared" si="7"/>
        <v>0</v>
      </c>
      <c r="AR123" s="16" t="s">
        <v>149</v>
      </c>
      <c r="AT123" s="16" t="s">
        <v>147</v>
      </c>
      <c r="AU123" s="16" t="s">
        <v>81</v>
      </c>
      <c r="AY123" s="16" t="s">
        <v>151</v>
      </c>
      <c r="BE123" s="112">
        <f t="shared" si="8"/>
        <v>0</v>
      </c>
      <c r="BF123" s="112">
        <f t="shared" si="9"/>
        <v>0</v>
      </c>
      <c r="BG123" s="112">
        <f t="shared" si="10"/>
        <v>0</v>
      </c>
      <c r="BH123" s="112">
        <f t="shared" si="11"/>
        <v>0</v>
      </c>
      <c r="BI123" s="112">
        <f t="shared" si="12"/>
        <v>0</v>
      </c>
      <c r="BJ123" s="16" t="s">
        <v>88</v>
      </c>
      <c r="BK123" s="112">
        <f t="shared" si="13"/>
        <v>0</v>
      </c>
      <c r="BL123" s="16" t="s">
        <v>149</v>
      </c>
      <c r="BM123" s="16" t="s">
        <v>150</v>
      </c>
    </row>
    <row r="124" spans="2:65" s="1" customFormat="1" ht="20.45" customHeight="1">
      <c r="B124" s="133"/>
      <c r="C124" s="151" t="s">
        <v>150</v>
      </c>
      <c r="D124" s="151" t="s">
        <v>147</v>
      </c>
      <c r="E124" s="152" t="s">
        <v>161</v>
      </c>
      <c r="F124" s="235" t="s">
        <v>162</v>
      </c>
      <c r="G124" s="235"/>
      <c r="H124" s="235"/>
      <c r="I124" s="235"/>
      <c r="J124" s="153" t="s">
        <v>154</v>
      </c>
      <c r="K124" s="154">
        <v>6834</v>
      </c>
      <c r="L124" s="236">
        <v>0</v>
      </c>
      <c r="M124" s="236"/>
      <c r="N124" s="237">
        <f t="shared" si="14"/>
        <v>0</v>
      </c>
      <c r="O124" s="237"/>
      <c r="P124" s="237"/>
      <c r="Q124" s="237"/>
      <c r="R124" s="136"/>
      <c r="T124" s="155" t="s">
        <v>5</v>
      </c>
      <c r="U124" s="42" t="s">
        <v>46</v>
      </c>
      <c r="V124" s="34"/>
      <c r="W124" s="156">
        <f t="shared" si="5"/>
        <v>0</v>
      </c>
      <c r="X124" s="156">
        <v>0</v>
      </c>
      <c r="Y124" s="156">
        <f t="shared" si="6"/>
        <v>0</v>
      </c>
      <c r="Z124" s="156">
        <v>0</v>
      </c>
      <c r="AA124" s="157">
        <f t="shared" si="7"/>
        <v>0</v>
      </c>
      <c r="AR124" s="16" t="s">
        <v>149</v>
      </c>
      <c r="AT124" s="16" t="s">
        <v>147</v>
      </c>
      <c r="AU124" s="16" t="s">
        <v>81</v>
      </c>
      <c r="AY124" s="16" t="s">
        <v>151</v>
      </c>
      <c r="BE124" s="112">
        <f t="shared" si="8"/>
        <v>0</v>
      </c>
      <c r="BF124" s="112">
        <f t="shared" si="9"/>
        <v>0</v>
      </c>
      <c r="BG124" s="112">
        <f t="shared" si="10"/>
        <v>0</v>
      </c>
      <c r="BH124" s="112">
        <f t="shared" si="11"/>
        <v>0</v>
      </c>
      <c r="BI124" s="112">
        <f t="shared" si="12"/>
        <v>0</v>
      </c>
      <c r="BJ124" s="16" t="s">
        <v>88</v>
      </c>
      <c r="BK124" s="112">
        <f t="shared" si="13"/>
        <v>0</v>
      </c>
      <c r="BL124" s="16" t="s">
        <v>149</v>
      </c>
      <c r="BM124" s="16" t="s">
        <v>163</v>
      </c>
    </row>
    <row r="125" spans="2:65" s="1" customFormat="1" ht="20.45" customHeight="1">
      <c r="B125" s="133"/>
      <c r="C125" s="151" t="s">
        <v>163</v>
      </c>
      <c r="D125" s="151" t="s">
        <v>147</v>
      </c>
      <c r="E125" s="152" t="s">
        <v>164</v>
      </c>
      <c r="F125" s="235" t="s">
        <v>165</v>
      </c>
      <c r="G125" s="235"/>
      <c r="H125" s="235"/>
      <c r="I125" s="235"/>
      <c r="J125" s="153" t="s">
        <v>154</v>
      </c>
      <c r="K125" s="154">
        <v>3417</v>
      </c>
      <c r="L125" s="236">
        <v>0</v>
      </c>
      <c r="M125" s="236"/>
      <c r="N125" s="237">
        <f t="shared" si="14"/>
        <v>0</v>
      </c>
      <c r="O125" s="237"/>
      <c r="P125" s="237"/>
      <c r="Q125" s="237"/>
      <c r="R125" s="136"/>
      <c r="T125" s="155" t="s">
        <v>5</v>
      </c>
      <c r="U125" s="42" t="s">
        <v>46</v>
      </c>
      <c r="V125" s="34"/>
      <c r="W125" s="156">
        <f t="shared" si="5"/>
        <v>0</v>
      </c>
      <c r="X125" s="156">
        <v>0</v>
      </c>
      <c r="Y125" s="156">
        <f t="shared" si="6"/>
        <v>0</v>
      </c>
      <c r="Z125" s="156">
        <v>0</v>
      </c>
      <c r="AA125" s="157">
        <f t="shared" si="7"/>
        <v>0</v>
      </c>
      <c r="AR125" s="16" t="s">
        <v>149</v>
      </c>
      <c r="AT125" s="16" t="s">
        <v>147</v>
      </c>
      <c r="AU125" s="16" t="s">
        <v>81</v>
      </c>
      <c r="AY125" s="16" t="s">
        <v>151</v>
      </c>
      <c r="BE125" s="112">
        <f t="shared" si="8"/>
        <v>0</v>
      </c>
      <c r="BF125" s="112">
        <f t="shared" si="9"/>
        <v>0</v>
      </c>
      <c r="BG125" s="112">
        <f t="shared" si="10"/>
        <v>0</v>
      </c>
      <c r="BH125" s="112">
        <f t="shared" si="11"/>
        <v>0</v>
      </c>
      <c r="BI125" s="112">
        <f t="shared" si="12"/>
        <v>0</v>
      </c>
      <c r="BJ125" s="16" t="s">
        <v>88</v>
      </c>
      <c r="BK125" s="112">
        <f t="shared" si="13"/>
        <v>0</v>
      </c>
      <c r="BL125" s="16" t="s">
        <v>149</v>
      </c>
      <c r="BM125" s="16" t="s">
        <v>166</v>
      </c>
    </row>
    <row r="126" spans="2:65" s="1" customFormat="1" ht="20.45" customHeight="1">
      <c r="B126" s="133"/>
      <c r="C126" s="151" t="s">
        <v>166</v>
      </c>
      <c r="D126" s="151" t="s">
        <v>147</v>
      </c>
      <c r="E126" s="152" t="s">
        <v>167</v>
      </c>
      <c r="F126" s="235" t="s">
        <v>168</v>
      </c>
      <c r="G126" s="235"/>
      <c r="H126" s="235"/>
      <c r="I126" s="235"/>
      <c r="J126" s="153" t="s">
        <v>169</v>
      </c>
      <c r="K126" s="154">
        <v>5.0999999999999997E-2</v>
      </c>
      <c r="L126" s="236">
        <v>0</v>
      </c>
      <c r="M126" s="236"/>
      <c r="N126" s="237">
        <f t="shared" si="14"/>
        <v>0</v>
      </c>
      <c r="O126" s="237"/>
      <c r="P126" s="237"/>
      <c r="Q126" s="237"/>
      <c r="R126" s="136"/>
      <c r="T126" s="155" t="s">
        <v>5</v>
      </c>
      <c r="U126" s="42" t="s">
        <v>46</v>
      </c>
      <c r="V126" s="34"/>
      <c r="W126" s="156">
        <f t="shared" si="5"/>
        <v>0</v>
      </c>
      <c r="X126" s="156">
        <v>0</v>
      </c>
      <c r="Y126" s="156">
        <f t="shared" si="6"/>
        <v>0</v>
      </c>
      <c r="Z126" s="156">
        <v>0</v>
      </c>
      <c r="AA126" s="157">
        <f t="shared" si="7"/>
        <v>0</v>
      </c>
      <c r="AR126" s="16" t="s">
        <v>149</v>
      </c>
      <c r="AT126" s="16" t="s">
        <v>147</v>
      </c>
      <c r="AU126" s="16" t="s">
        <v>81</v>
      </c>
      <c r="AY126" s="16" t="s">
        <v>151</v>
      </c>
      <c r="BE126" s="112">
        <f t="shared" si="8"/>
        <v>0</v>
      </c>
      <c r="BF126" s="112">
        <f t="shared" si="9"/>
        <v>0</v>
      </c>
      <c r="BG126" s="112">
        <f t="shared" si="10"/>
        <v>0</v>
      </c>
      <c r="BH126" s="112">
        <f t="shared" si="11"/>
        <v>0</v>
      </c>
      <c r="BI126" s="112">
        <f t="shared" si="12"/>
        <v>0</v>
      </c>
      <c r="BJ126" s="16" t="s">
        <v>88</v>
      </c>
      <c r="BK126" s="112">
        <f t="shared" si="13"/>
        <v>0</v>
      </c>
      <c r="BL126" s="16" t="s">
        <v>149</v>
      </c>
      <c r="BM126" s="16" t="s">
        <v>170</v>
      </c>
    </row>
    <row r="127" spans="2:65" s="1" customFormat="1" ht="20.45" customHeight="1">
      <c r="B127" s="133"/>
      <c r="C127" s="151" t="s">
        <v>88</v>
      </c>
      <c r="D127" s="151" t="s">
        <v>147</v>
      </c>
      <c r="E127" s="152" t="s">
        <v>171</v>
      </c>
      <c r="F127" s="235" t="s">
        <v>172</v>
      </c>
      <c r="G127" s="235"/>
      <c r="H127" s="235"/>
      <c r="I127" s="235"/>
      <c r="J127" s="153" t="s">
        <v>173</v>
      </c>
      <c r="K127" s="154">
        <v>85.43</v>
      </c>
      <c r="L127" s="236">
        <v>0</v>
      </c>
      <c r="M127" s="236"/>
      <c r="N127" s="237">
        <f t="shared" si="14"/>
        <v>0</v>
      </c>
      <c r="O127" s="237"/>
      <c r="P127" s="237"/>
      <c r="Q127" s="237"/>
      <c r="R127" s="136"/>
      <c r="T127" s="155" t="s">
        <v>5</v>
      </c>
      <c r="U127" s="42" t="s">
        <v>46</v>
      </c>
      <c r="V127" s="34"/>
      <c r="W127" s="156">
        <f t="shared" si="5"/>
        <v>0</v>
      </c>
      <c r="X127" s="156">
        <v>1E-3</v>
      </c>
      <c r="Y127" s="156">
        <f t="shared" si="6"/>
        <v>8.5430000000000006E-2</v>
      </c>
      <c r="Z127" s="156">
        <v>0</v>
      </c>
      <c r="AA127" s="157">
        <f t="shared" si="7"/>
        <v>0</v>
      </c>
      <c r="AR127" s="16" t="s">
        <v>149</v>
      </c>
      <c r="AT127" s="16" t="s">
        <v>147</v>
      </c>
      <c r="AU127" s="16" t="s">
        <v>81</v>
      </c>
      <c r="AY127" s="16" t="s">
        <v>151</v>
      </c>
      <c r="BE127" s="112">
        <f t="shared" si="8"/>
        <v>0</v>
      </c>
      <c r="BF127" s="112">
        <f t="shared" si="9"/>
        <v>0</v>
      </c>
      <c r="BG127" s="112">
        <f t="shared" si="10"/>
        <v>0</v>
      </c>
      <c r="BH127" s="112">
        <f t="shared" si="11"/>
        <v>0</v>
      </c>
      <c r="BI127" s="112">
        <f t="shared" si="12"/>
        <v>0</v>
      </c>
      <c r="BJ127" s="16" t="s">
        <v>88</v>
      </c>
      <c r="BK127" s="112">
        <f t="shared" si="13"/>
        <v>0</v>
      </c>
      <c r="BL127" s="16" t="s">
        <v>149</v>
      </c>
      <c r="BM127" s="16" t="s">
        <v>174</v>
      </c>
    </row>
    <row r="128" spans="2:65" s="1" customFormat="1" ht="20.45" customHeight="1">
      <c r="B128" s="133"/>
      <c r="C128" s="151" t="s">
        <v>93</v>
      </c>
      <c r="D128" s="151" t="s">
        <v>147</v>
      </c>
      <c r="E128" s="152" t="s">
        <v>175</v>
      </c>
      <c r="F128" s="235" t="s">
        <v>176</v>
      </c>
      <c r="G128" s="235"/>
      <c r="H128" s="235"/>
      <c r="I128" s="235"/>
      <c r="J128" s="153" t="s">
        <v>173</v>
      </c>
      <c r="K128" s="154">
        <v>51.23</v>
      </c>
      <c r="L128" s="236">
        <v>0</v>
      </c>
      <c r="M128" s="236"/>
      <c r="N128" s="237">
        <f t="shared" si="14"/>
        <v>0</v>
      </c>
      <c r="O128" s="237"/>
      <c r="P128" s="237"/>
      <c r="Q128" s="237"/>
      <c r="R128" s="136"/>
      <c r="T128" s="155" t="s">
        <v>5</v>
      </c>
      <c r="U128" s="42" t="s">
        <v>46</v>
      </c>
      <c r="V128" s="34"/>
      <c r="W128" s="156">
        <f t="shared" si="5"/>
        <v>0</v>
      </c>
      <c r="X128" s="156">
        <v>1E-3</v>
      </c>
      <c r="Y128" s="156">
        <f t="shared" si="6"/>
        <v>5.1229999999999998E-2</v>
      </c>
      <c r="Z128" s="156">
        <v>0</v>
      </c>
      <c r="AA128" s="157">
        <f t="shared" si="7"/>
        <v>0</v>
      </c>
      <c r="AR128" s="16" t="s">
        <v>149</v>
      </c>
      <c r="AT128" s="16" t="s">
        <v>147</v>
      </c>
      <c r="AU128" s="16" t="s">
        <v>81</v>
      </c>
      <c r="AY128" s="16" t="s">
        <v>151</v>
      </c>
      <c r="BE128" s="112">
        <f t="shared" si="8"/>
        <v>0</v>
      </c>
      <c r="BF128" s="112">
        <f t="shared" si="9"/>
        <v>0</v>
      </c>
      <c r="BG128" s="112">
        <f t="shared" si="10"/>
        <v>0</v>
      </c>
      <c r="BH128" s="112">
        <f t="shared" si="11"/>
        <v>0</v>
      </c>
      <c r="BI128" s="112">
        <f t="shared" si="12"/>
        <v>0</v>
      </c>
      <c r="BJ128" s="16" t="s">
        <v>88</v>
      </c>
      <c r="BK128" s="112">
        <f t="shared" si="13"/>
        <v>0</v>
      </c>
      <c r="BL128" s="16" t="s">
        <v>149</v>
      </c>
      <c r="BM128" s="16" t="s">
        <v>177</v>
      </c>
    </row>
    <row r="129" spans="2:65" s="1" customFormat="1" ht="20.45" customHeight="1">
      <c r="B129" s="133"/>
      <c r="C129" s="151" t="s">
        <v>148</v>
      </c>
      <c r="D129" s="151" t="s">
        <v>147</v>
      </c>
      <c r="E129" s="152" t="s">
        <v>178</v>
      </c>
      <c r="F129" s="235" t="s">
        <v>179</v>
      </c>
      <c r="G129" s="235"/>
      <c r="H129" s="235"/>
      <c r="I129" s="235"/>
      <c r="J129" s="153" t="s">
        <v>180</v>
      </c>
      <c r="K129" s="154">
        <v>8.1999999999999993</v>
      </c>
      <c r="L129" s="236">
        <v>0</v>
      </c>
      <c r="M129" s="236"/>
      <c r="N129" s="237">
        <f t="shared" si="14"/>
        <v>0</v>
      </c>
      <c r="O129" s="237"/>
      <c r="P129" s="237"/>
      <c r="Q129" s="237"/>
      <c r="R129" s="136"/>
      <c r="T129" s="155" t="s">
        <v>5</v>
      </c>
      <c r="U129" s="42" t="s">
        <v>46</v>
      </c>
      <c r="V129" s="34"/>
      <c r="W129" s="156">
        <f t="shared" si="5"/>
        <v>0</v>
      </c>
      <c r="X129" s="156">
        <v>0</v>
      </c>
      <c r="Y129" s="156">
        <f t="shared" si="6"/>
        <v>0</v>
      </c>
      <c r="Z129" s="156">
        <v>0</v>
      </c>
      <c r="AA129" s="157">
        <f t="shared" si="7"/>
        <v>0</v>
      </c>
      <c r="AR129" s="16" t="s">
        <v>149</v>
      </c>
      <c r="AT129" s="16" t="s">
        <v>147</v>
      </c>
      <c r="AU129" s="16" t="s">
        <v>81</v>
      </c>
      <c r="AY129" s="16" t="s">
        <v>151</v>
      </c>
      <c r="BE129" s="112">
        <f t="shared" si="8"/>
        <v>0</v>
      </c>
      <c r="BF129" s="112">
        <f t="shared" si="9"/>
        <v>0</v>
      </c>
      <c r="BG129" s="112">
        <f t="shared" si="10"/>
        <v>0</v>
      </c>
      <c r="BH129" s="112">
        <f t="shared" si="11"/>
        <v>0</v>
      </c>
      <c r="BI129" s="112">
        <f t="shared" si="12"/>
        <v>0</v>
      </c>
      <c r="BJ129" s="16" t="s">
        <v>88</v>
      </c>
      <c r="BK129" s="112">
        <f t="shared" si="13"/>
        <v>0</v>
      </c>
      <c r="BL129" s="16" t="s">
        <v>149</v>
      </c>
      <c r="BM129" s="16" t="s">
        <v>181</v>
      </c>
    </row>
    <row r="130" spans="2:65" s="1" customFormat="1" ht="20.45" customHeight="1">
      <c r="B130" s="133"/>
      <c r="C130" s="151" t="s">
        <v>149</v>
      </c>
      <c r="D130" s="151" t="s">
        <v>147</v>
      </c>
      <c r="E130" s="152" t="s">
        <v>182</v>
      </c>
      <c r="F130" s="235" t="s">
        <v>183</v>
      </c>
      <c r="G130" s="235"/>
      <c r="H130" s="235"/>
      <c r="I130" s="235"/>
      <c r="J130" s="153" t="s">
        <v>169</v>
      </c>
      <c r="K130" s="154">
        <v>0.13700000000000001</v>
      </c>
      <c r="L130" s="236">
        <v>0</v>
      </c>
      <c r="M130" s="236"/>
      <c r="N130" s="237">
        <f t="shared" si="14"/>
        <v>0</v>
      </c>
      <c r="O130" s="237"/>
      <c r="P130" s="237"/>
      <c r="Q130" s="237"/>
      <c r="R130" s="136"/>
      <c r="T130" s="155" t="s">
        <v>5</v>
      </c>
      <c r="U130" s="42" t="s">
        <v>46</v>
      </c>
      <c r="V130" s="34"/>
      <c r="W130" s="156">
        <f t="shared" si="5"/>
        <v>0</v>
      </c>
      <c r="X130" s="156">
        <v>0</v>
      </c>
      <c r="Y130" s="156">
        <f t="shared" si="6"/>
        <v>0</v>
      </c>
      <c r="Z130" s="156">
        <v>0</v>
      </c>
      <c r="AA130" s="157">
        <f t="shared" si="7"/>
        <v>0</v>
      </c>
      <c r="AR130" s="16" t="s">
        <v>149</v>
      </c>
      <c r="AT130" s="16" t="s">
        <v>147</v>
      </c>
      <c r="AU130" s="16" t="s">
        <v>81</v>
      </c>
      <c r="AY130" s="16" t="s">
        <v>151</v>
      </c>
      <c r="BE130" s="112">
        <f t="shared" si="8"/>
        <v>0</v>
      </c>
      <c r="BF130" s="112">
        <f t="shared" si="9"/>
        <v>0</v>
      </c>
      <c r="BG130" s="112">
        <f t="shared" si="10"/>
        <v>0</v>
      </c>
      <c r="BH130" s="112">
        <f t="shared" si="11"/>
        <v>0</v>
      </c>
      <c r="BI130" s="112">
        <f t="shared" si="12"/>
        <v>0</v>
      </c>
      <c r="BJ130" s="16" t="s">
        <v>88</v>
      </c>
      <c r="BK130" s="112">
        <f t="shared" si="13"/>
        <v>0</v>
      </c>
      <c r="BL130" s="16" t="s">
        <v>149</v>
      </c>
      <c r="BM130" s="16" t="s">
        <v>184</v>
      </c>
    </row>
    <row r="131" spans="2:65" s="1" customFormat="1" ht="49.9" customHeight="1">
      <c r="B131" s="33"/>
      <c r="C131" s="34"/>
      <c r="D131" s="158" t="s">
        <v>185</v>
      </c>
      <c r="E131" s="34"/>
      <c r="F131" s="34"/>
      <c r="G131" s="34"/>
      <c r="H131" s="34"/>
      <c r="I131" s="34"/>
      <c r="J131" s="34"/>
      <c r="K131" s="34"/>
      <c r="L131" s="34"/>
      <c r="M131" s="34"/>
      <c r="N131" s="246">
        <f t="shared" ref="N131:N136" si="15">BK131</f>
        <v>0</v>
      </c>
      <c r="O131" s="247"/>
      <c r="P131" s="247"/>
      <c r="Q131" s="247"/>
      <c r="R131" s="35"/>
      <c r="T131" s="159"/>
      <c r="U131" s="34"/>
      <c r="V131" s="34"/>
      <c r="W131" s="34"/>
      <c r="X131" s="34"/>
      <c r="Y131" s="34"/>
      <c r="Z131" s="34"/>
      <c r="AA131" s="72"/>
      <c r="AT131" s="16" t="s">
        <v>80</v>
      </c>
      <c r="AU131" s="16" t="s">
        <v>81</v>
      </c>
      <c r="AY131" s="16" t="s">
        <v>186</v>
      </c>
      <c r="BK131" s="112">
        <f>SUM(BK132:BK136)</f>
        <v>0</v>
      </c>
    </row>
    <row r="132" spans="2:65" s="1" customFormat="1" ht="22.35" customHeight="1">
      <c r="B132" s="33"/>
      <c r="C132" s="160" t="s">
        <v>5</v>
      </c>
      <c r="D132" s="160" t="s">
        <v>147</v>
      </c>
      <c r="E132" s="161" t="s">
        <v>5</v>
      </c>
      <c r="F132" s="242" t="s">
        <v>5</v>
      </c>
      <c r="G132" s="242"/>
      <c r="H132" s="242"/>
      <c r="I132" s="242"/>
      <c r="J132" s="162" t="s">
        <v>5</v>
      </c>
      <c r="K132" s="163"/>
      <c r="L132" s="236"/>
      <c r="M132" s="243"/>
      <c r="N132" s="243">
        <f t="shared" si="15"/>
        <v>0</v>
      </c>
      <c r="O132" s="243"/>
      <c r="P132" s="243"/>
      <c r="Q132" s="243"/>
      <c r="R132" s="35"/>
      <c r="T132" s="155" t="s">
        <v>5</v>
      </c>
      <c r="U132" s="164" t="s">
        <v>46</v>
      </c>
      <c r="V132" s="34"/>
      <c r="W132" s="34"/>
      <c r="X132" s="34"/>
      <c r="Y132" s="34"/>
      <c r="Z132" s="34"/>
      <c r="AA132" s="72"/>
      <c r="AT132" s="16" t="s">
        <v>186</v>
      </c>
      <c r="AU132" s="16" t="s">
        <v>88</v>
      </c>
      <c r="AY132" s="16" t="s">
        <v>186</v>
      </c>
      <c r="BE132" s="112">
        <f>IF(U132="základní",N132,0)</f>
        <v>0</v>
      </c>
      <c r="BF132" s="112">
        <f>IF(U132="snížená",N132,0)</f>
        <v>0</v>
      </c>
      <c r="BG132" s="112">
        <f>IF(U132="zákl. přenesená",N132,0)</f>
        <v>0</v>
      </c>
      <c r="BH132" s="112">
        <f>IF(U132="sníž. přenesená",N132,0)</f>
        <v>0</v>
      </c>
      <c r="BI132" s="112">
        <f>IF(U132="nulová",N132,0)</f>
        <v>0</v>
      </c>
      <c r="BJ132" s="16" t="s">
        <v>88</v>
      </c>
      <c r="BK132" s="112">
        <f>L132*K132</f>
        <v>0</v>
      </c>
    </row>
    <row r="133" spans="2:65" s="1" customFormat="1" ht="22.35" customHeight="1">
      <c r="B133" s="33"/>
      <c r="C133" s="160" t="s">
        <v>5</v>
      </c>
      <c r="D133" s="160" t="s">
        <v>147</v>
      </c>
      <c r="E133" s="161" t="s">
        <v>5</v>
      </c>
      <c r="F133" s="242" t="s">
        <v>5</v>
      </c>
      <c r="G133" s="242"/>
      <c r="H133" s="242"/>
      <c r="I133" s="242"/>
      <c r="J133" s="162" t="s">
        <v>5</v>
      </c>
      <c r="K133" s="163"/>
      <c r="L133" s="236"/>
      <c r="M133" s="243"/>
      <c r="N133" s="243">
        <f t="shared" si="15"/>
        <v>0</v>
      </c>
      <c r="O133" s="243"/>
      <c r="P133" s="243"/>
      <c r="Q133" s="243"/>
      <c r="R133" s="35"/>
      <c r="T133" s="155" t="s">
        <v>5</v>
      </c>
      <c r="U133" s="164" t="s">
        <v>46</v>
      </c>
      <c r="V133" s="34"/>
      <c r="W133" s="34"/>
      <c r="X133" s="34"/>
      <c r="Y133" s="34"/>
      <c r="Z133" s="34"/>
      <c r="AA133" s="72"/>
      <c r="AT133" s="16" t="s">
        <v>186</v>
      </c>
      <c r="AU133" s="16" t="s">
        <v>88</v>
      </c>
      <c r="AY133" s="16" t="s">
        <v>186</v>
      </c>
      <c r="BE133" s="112">
        <f>IF(U133="základní",N133,0)</f>
        <v>0</v>
      </c>
      <c r="BF133" s="112">
        <f>IF(U133="snížená",N133,0)</f>
        <v>0</v>
      </c>
      <c r="BG133" s="112">
        <f>IF(U133="zákl. přenesená",N133,0)</f>
        <v>0</v>
      </c>
      <c r="BH133" s="112">
        <f>IF(U133="sníž. přenesená",N133,0)</f>
        <v>0</v>
      </c>
      <c r="BI133" s="112">
        <f>IF(U133="nulová",N133,0)</f>
        <v>0</v>
      </c>
      <c r="BJ133" s="16" t="s">
        <v>88</v>
      </c>
      <c r="BK133" s="112">
        <f>L133*K133</f>
        <v>0</v>
      </c>
    </row>
    <row r="134" spans="2:65" s="1" customFormat="1" ht="22.35" customHeight="1">
      <c r="B134" s="33"/>
      <c r="C134" s="160" t="s">
        <v>5</v>
      </c>
      <c r="D134" s="160" t="s">
        <v>147</v>
      </c>
      <c r="E134" s="161" t="s">
        <v>5</v>
      </c>
      <c r="F134" s="242" t="s">
        <v>5</v>
      </c>
      <c r="G134" s="242"/>
      <c r="H134" s="242"/>
      <c r="I134" s="242"/>
      <c r="J134" s="162" t="s">
        <v>5</v>
      </c>
      <c r="K134" s="163"/>
      <c r="L134" s="236"/>
      <c r="M134" s="243"/>
      <c r="N134" s="243">
        <f t="shared" si="15"/>
        <v>0</v>
      </c>
      <c r="O134" s="243"/>
      <c r="P134" s="243"/>
      <c r="Q134" s="243"/>
      <c r="R134" s="35"/>
      <c r="T134" s="155" t="s">
        <v>5</v>
      </c>
      <c r="U134" s="164" t="s">
        <v>46</v>
      </c>
      <c r="V134" s="34"/>
      <c r="W134" s="34"/>
      <c r="X134" s="34"/>
      <c r="Y134" s="34"/>
      <c r="Z134" s="34"/>
      <c r="AA134" s="72"/>
      <c r="AT134" s="16" t="s">
        <v>186</v>
      </c>
      <c r="AU134" s="16" t="s">
        <v>88</v>
      </c>
      <c r="AY134" s="16" t="s">
        <v>186</v>
      </c>
      <c r="BE134" s="112">
        <f>IF(U134="základní",N134,0)</f>
        <v>0</v>
      </c>
      <c r="BF134" s="112">
        <f>IF(U134="snížená",N134,0)</f>
        <v>0</v>
      </c>
      <c r="BG134" s="112">
        <f>IF(U134="zákl. přenesená",N134,0)</f>
        <v>0</v>
      </c>
      <c r="BH134" s="112">
        <f>IF(U134="sníž. přenesená",N134,0)</f>
        <v>0</v>
      </c>
      <c r="BI134" s="112">
        <f>IF(U134="nulová",N134,0)</f>
        <v>0</v>
      </c>
      <c r="BJ134" s="16" t="s">
        <v>88</v>
      </c>
      <c r="BK134" s="112">
        <f>L134*K134</f>
        <v>0</v>
      </c>
    </row>
    <row r="135" spans="2:65" s="1" customFormat="1" ht="22.35" customHeight="1">
      <c r="B135" s="33"/>
      <c r="C135" s="160" t="s">
        <v>5</v>
      </c>
      <c r="D135" s="160" t="s">
        <v>147</v>
      </c>
      <c r="E135" s="161" t="s">
        <v>5</v>
      </c>
      <c r="F135" s="242" t="s">
        <v>5</v>
      </c>
      <c r="G135" s="242"/>
      <c r="H135" s="242"/>
      <c r="I135" s="242"/>
      <c r="J135" s="162" t="s">
        <v>5</v>
      </c>
      <c r="K135" s="163"/>
      <c r="L135" s="236"/>
      <c r="M135" s="243"/>
      <c r="N135" s="243">
        <f t="shared" si="15"/>
        <v>0</v>
      </c>
      <c r="O135" s="243"/>
      <c r="P135" s="243"/>
      <c r="Q135" s="243"/>
      <c r="R135" s="35"/>
      <c r="T135" s="155" t="s">
        <v>5</v>
      </c>
      <c r="U135" s="164" t="s">
        <v>46</v>
      </c>
      <c r="V135" s="34"/>
      <c r="W135" s="34"/>
      <c r="X135" s="34"/>
      <c r="Y135" s="34"/>
      <c r="Z135" s="34"/>
      <c r="AA135" s="72"/>
      <c r="AT135" s="16" t="s">
        <v>186</v>
      </c>
      <c r="AU135" s="16" t="s">
        <v>88</v>
      </c>
      <c r="AY135" s="16" t="s">
        <v>186</v>
      </c>
      <c r="BE135" s="112">
        <f>IF(U135="základní",N135,0)</f>
        <v>0</v>
      </c>
      <c r="BF135" s="112">
        <f>IF(U135="snížená",N135,0)</f>
        <v>0</v>
      </c>
      <c r="BG135" s="112">
        <f>IF(U135="zákl. přenesená",N135,0)</f>
        <v>0</v>
      </c>
      <c r="BH135" s="112">
        <f>IF(U135="sníž. přenesená",N135,0)</f>
        <v>0</v>
      </c>
      <c r="BI135" s="112">
        <f>IF(U135="nulová",N135,0)</f>
        <v>0</v>
      </c>
      <c r="BJ135" s="16" t="s">
        <v>88</v>
      </c>
      <c r="BK135" s="112">
        <f>L135*K135</f>
        <v>0</v>
      </c>
    </row>
    <row r="136" spans="2:65" s="1" customFormat="1" ht="22.35" customHeight="1">
      <c r="B136" s="33"/>
      <c r="C136" s="160" t="s">
        <v>5</v>
      </c>
      <c r="D136" s="160" t="s">
        <v>147</v>
      </c>
      <c r="E136" s="161" t="s">
        <v>5</v>
      </c>
      <c r="F136" s="242" t="s">
        <v>5</v>
      </c>
      <c r="G136" s="242"/>
      <c r="H136" s="242"/>
      <c r="I136" s="242"/>
      <c r="J136" s="162" t="s">
        <v>5</v>
      </c>
      <c r="K136" s="163"/>
      <c r="L136" s="236"/>
      <c r="M136" s="243"/>
      <c r="N136" s="243">
        <f t="shared" si="15"/>
        <v>0</v>
      </c>
      <c r="O136" s="243"/>
      <c r="P136" s="243"/>
      <c r="Q136" s="243"/>
      <c r="R136" s="35"/>
      <c r="T136" s="155" t="s">
        <v>5</v>
      </c>
      <c r="U136" s="164" t="s">
        <v>46</v>
      </c>
      <c r="V136" s="54"/>
      <c r="W136" s="54"/>
      <c r="X136" s="54"/>
      <c r="Y136" s="54"/>
      <c r="Z136" s="54"/>
      <c r="AA136" s="56"/>
      <c r="AT136" s="16" t="s">
        <v>186</v>
      </c>
      <c r="AU136" s="16" t="s">
        <v>88</v>
      </c>
      <c r="AY136" s="16" t="s">
        <v>186</v>
      </c>
      <c r="BE136" s="112">
        <f>IF(U136="základní",N136,0)</f>
        <v>0</v>
      </c>
      <c r="BF136" s="112">
        <f>IF(U136="snížená",N136,0)</f>
        <v>0</v>
      </c>
      <c r="BG136" s="112">
        <f>IF(U136="zákl. přenesená",N136,0)</f>
        <v>0</v>
      </c>
      <c r="BH136" s="112">
        <f>IF(U136="sníž. přenesená",N136,0)</f>
        <v>0</v>
      </c>
      <c r="BI136" s="112">
        <f>IF(U136="nulová",N136,0)</f>
        <v>0</v>
      </c>
      <c r="BJ136" s="16" t="s">
        <v>88</v>
      </c>
      <c r="BK136" s="112">
        <f>L136*K136</f>
        <v>0</v>
      </c>
    </row>
    <row r="137" spans="2:65" s="1" customFormat="1" ht="6.95" customHeight="1">
      <c r="B137" s="57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9"/>
    </row>
  </sheetData>
  <mergeCells count="119">
    <mergeCell ref="S2:AC2"/>
    <mergeCell ref="F135:I135"/>
    <mergeCell ref="L135:M135"/>
    <mergeCell ref="N135:Q135"/>
    <mergeCell ref="F136:I136"/>
    <mergeCell ref="L136:M136"/>
    <mergeCell ref="N136:Q136"/>
    <mergeCell ref="N118:Q118"/>
    <mergeCell ref="N131:Q131"/>
    <mergeCell ref="N126:Q126"/>
    <mergeCell ref="F127:I127"/>
    <mergeCell ref="L127:M127"/>
    <mergeCell ref="N127:Q127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19:I119"/>
    <mergeCell ref="L119:M119"/>
    <mergeCell ref="H1:K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25:I125"/>
    <mergeCell ref="L125:M125"/>
    <mergeCell ref="N125:Q125"/>
    <mergeCell ref="F126:I126"/>
    <mergeCell ref="L126:M126"/>
    <mergeCell ref="N119:Q119"/>
    <mergeCell ref="F120:I120"/>
    <mergeCell ref="L120:M120"/>
    <mergeCell ref="N120:Q120"/>
    <mergeCell ref="F121:I121"/>
    <mergeCell ref="L121:M121"/>
    <mergeCell ref="N121:Q121"/>
    <mergeCell ref="F108:P108"/>
    <mergeCell ref="F109:P109"/>
    <mergeCell ref="F110:P110"/>
    <mergeCell ref="M112:P112"/>
    <mergeCell ref="M114:Q114"/>
    <mergeCell ref="M115:Q115"/>
    <mergeCell ref="F117:I117"/>
    <mergeCell ref="L117:M117"/>
    <mergeCell ref="N117:Q117"/>
    <mergeCell ref="D95:H95"/>
    <mergeCell ref="N95:Q95"/>
    <mergeCell ref="D96:H96"/>
    <mergeCell ref="N96:Q96"/>
    <mergeCell ref="D97:H97"/>
    <mergeCell ref="N97:Q97"/>
    <mergeCell ref="N98:Q98"/>
    <mergeCell ref="L100:Q100"/>
    <mergeCell ref="C106:Q106"/>
    <mergeCell ref="M85:Q85"/>
    <mergeCell ref="C87:G87"/>
    <mergeCell ref="N87:Q87"/>
    <mergeCell ref="N89:Q89"/>
    <mergeCell ref="N90:Q90"/>
    <mergeCell ref="N92:Q92"/>
    <mergeCell ref="D93:H93"/>
    <mergeCell ref="N93:Q93"/>
    <mergeCell ref="D94:H94"/>
    <mergeCell ref="N94:Q94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dataValidations count="2">
    <dataValidation type="list" allowBlank="1" showInputMessage="1" showErrorMessage="1" error="Povoleny jsou hodnoty K, M." sqref="D132:D137">
      <formula1>"K, M"</formula1>
    </dataValidation>
    <dataValidation type="list" allowBlank="1" showInputMessage="1" showErrorMessage="1" error="Povoleny jsou hodnoty základní, snížená, zákl. přenesená, sníž. přenesená, nulová." sqref="U132:U137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3"/>
  <sheetViews>
    <sheetView showGridLines="0" workbookViewId="0">
      <pane ySplit="1" topLeftCell="A110" activePane="bottomLeft" state="frozen"/>
      <selection pane="bottomLeft" activeCell="K121" sqref="K121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11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19"/>
      <c r="B1" s="10"/>
      <c r="C1" s="10"/>
      <c r="D1" s="11" t="s">
        <v>1</v>
      </c>
      <c r="E1" s="10"/>
      <c r="F1" s="12" t="s">
        <v>107</v>
      </c>
      <c r="G1" s="12"/>
      <c r="H1" s="241" t="s">
        <v>108</v>
      </c>
      <c r="I1" s="241"/>
      <c r="J1" s="241"/>
      <c r="K1" s="241"/>
      <c r="L1" s="12" t="s">
        <v>109</v>
      </c>
      <c r="M1" s="10"/>
      <c r="N1" s="10"/>
      <c r="O1" s="11" t="s">
        <v>110</v>
      </c>
      <c r="P1" s="10"/>
      <c r="Q1" s="10"/>
      <c r="R1" s="10"/>
      <c r="S1" s="12" t="s">
        <v>111</v>
      </c>
      <c r="T1" s="12"/>
      <c r="U1" s="119"/>
      <c r="V1" s="119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>
      <c r="C2" s="165" t="s">
        <v>7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S2" s="203" t="s">
        <v>8</v>
      </c>
      <c r="T2" s="204"/>
      <c r="U2" s="204"/>
      <c r="V2" s="204"/>
      <c r="W2" s="204"/>
      <c r="X2" s="204"/>
      <c r="Y2" s="204"/>
      <c r="Z2" s="204"/>
      <c r="AA2" s="204"/>
      <c r="AB2" s="204"/>
      <c r="AC2" s="204"/>
      <c r="AT2" s="16" t="s">
        <v>97</v>
      </c>
    </row>
    <row r="3" spans="1:6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93</v>
      </c>
    </row>
    <row r="4" spans="1:66" ht="36.950000000000003" customHeight="1">
      <c r="B4" s="20"/>
      <c r="C4" s="167" t="s">
        <v>112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21"/>
      <c r="T4" s="22" t="s">
        <v>13</v>
      </c>
      <c r="AT4" s="16" t="s">
        <v>6</v>
      </c>
    </row>
    <row r="5" spans="1:66" ht="6.95" customHeight="1">
      <c r="B5" s="20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1"/>
    </row>
    <row r="6" spans="1:66" ht="25.35" customHeight="1">
      <c r="B6" s="20"/>
      <c r="C6" s="24"/>
      <c r="D6" s="28" t="s">
        <v>19</v>
      </c>
      <c r="E6" s="24"/>
      <c r="F6" s="213" t="str">
        <f>'Rekapitulace stavby'!K6</f>
        <v>Regenerace panelového sídliště Prievidzská, Šumperk - 5. etapa, II. část - díl 2</v>
      </c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4"/>
      <c r="R6" s="21"/>
    </row>
    <row r="7" spans="1:66" ht="25.35" customHeight="1">
      <c r="B7" s="20"/>
      <c r="C7" s="24"/>
      <c r="D7" s="28" t="s">
        <v>113</v>
      </c>
      <c r="E7" s="24"/>
      <c r="F7" s="213" t="s">
        <v>114</v>
      </c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24"/>
      <c r="R7" s="21"/>
    </row>
    <row r="8" spans="1:66" s="1" customFormat="1" ht="32.85" customHeight="1">
      <c r="B8" s="33"/>
      <c r="C8" s="34"/>
      <c r="D8" s="27" t="s">
        <v>115</v>
      </c>
      <c r="E8" s="34"/>
      <c r="F8" s="173" t="s">
        <v>187</v>
      </c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34"/>
      <c r="R8" s="35"/>
    </row>
    <row r="9" spans="1:66" s="1" customFormat="1" ht="14.45" customHeight="1">
      <c r="B9" s="33"/>
      <c r="C9" s="34"/>
      <c r="D9" s="28" t="s">
        <v>21</v>
      </c>
      <c r="E9" s="34"/>
      <c r="F9" s="26" t="s">
        <v>5</v>
      </c>
      <c r="G9" s="34"/>
      <c r="H9" s="34"/>
      <c r="I9" s="34"/>
      <c r="J9" s="34"/>
      <c r="K9" s="34"/>
      <c r="L9" s="34"/>
      <c r="M9" s="28" t="s">
        <v>22</v>
      </c>
      <c r="N9" s="34"/>
      <c r="O9" s="26" t="s">
        <v>5</v>
      </c>
      <c r="P9" s="34"/>
      <c r="Q9" s="34"/>
      <c r="R9" s="35"/>
    </row>
    <row r="10" spans="1:66" s="1" customFormat="1" ht="14.45" customHeight="1">
      <c r="B10" s="33"/>
      <c r="C10" s="34"/>
      <c r="D10" s="28" t="s">
        <v>23</v>
      </c>
      <c r="E10" s="34"/>
      <c r="F10" s="26" t="s">
        <v>30</v>
      </c>
      <c r="G10" s="34"/>
      <c r="H10" s="34"/>
      <c r="I10" s="34"/>
      <c r="J10" s="34"/>
      <c r="K10" s="34"/>
      <c r="L10" s="34"/>
      <c r="M10" s="28" t="s">
        <v>25</v>
      </c>
      <c r="N10" s="34"/>
      <c r="O10" s="216" t="str">
        <f>'Rekapitulace stavby'!AN8</f>
        <v>24. 3. 2017</v>
      </c>
      <c r="P10" s="217"/>
      <c r="Q10" s="34"/>
      <c r="R10" s="35"/>
    </row>
    <row r="11" spans="1:66" s="1" customFormat="1" ht="10.9" customHeight="1">
      <c r="B11" s="3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5"/>
    </row>
    <row r="12" spans="1:66" s="1" customFormat="1" ht="14.45" customHeight="1">
      <c r="B12" s="33"/>
      <c r="C12" s="34"/>
      <c r="D12" s="28" t="s">
        <v>27</v>
      </c>
      <c r="E12" s="34"/>
      <c r="F12" s="34"/>
      <c r="G12" s="34"/>
      <c r="H12" s="34"/>
      <c r="I12" s="34"/>
      <c r="J12" s="34"/>
      <c r="K12" s="34"/>
      <c r="L12" s="34"/>
      <c r="M12" s="28" t="s">
        <v>28</v>
      </c>
      <c r="N12" s="34"/>
      <c r="O12" s="171" t="str">
        <f>IF('Rekapitulace stavby'!AN10="","",'Rekapitulace stavby'!AN10)</f>
        <v/>
      </c>
      <c r="P12" s="171"/>
      <c r="Q12" s="34"/>
      <c r="R12" s="35"/>
    </row>
    <row r="13" spans="1:66" s="1" customFormat="1" ht="18" customHeight="1">
      <c r="B13" s="33"/>
      <c r="C13" s="34"/>
      <c r="D13" s="34"/>
      <c r="E13" s="26" t="str">
        <f>IF('Rekapitulace stavby'!E11="","",'Rekapitulace stavby'!E11)</f>
        <v xml:space="preserve"> </v>
      </c>
      <c r="F13" s="34"/>
      <c r="G13" s="34"/>
      <c r="H13" s="34"/>
      <c r="I13" s="34"/>
      <c r="J13" s="34"/>
      <c r="K13" s="34"/>
      <c r="L13" s="34"/>
      <c r="M13" s="28" t="s">
        <v>31</v>
      </c>
      <c r="N13" s="34"/>
      <c r="O13" s="171" t="str">
        <f>IF('Rekapitulace stavby'!AN11="","",'Rekapitulace stavby'!AN11)</f>
        <v/>
      </c>
      <c r="P13" s="171"/>
      <c r="Q13" s="34"/>
      <c r="R13" s="35"/>
    </row>
    <row r="14" spans="1:66" s="1" customFormat="1" ht="6.95" customHeight="1">
      <c r="B14" s="33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5"/>
    </row>
    <row r="15" spans="1:66" s="1" customFormat="1" ht="14.45" customHeight="1">
      <c r="B15" s="33"/>
      <c r="C15" s="34"/>
      <c r="D15" s="28" t="s">
        <v>32</v>
      </c>
      <c r="E15" s="34"/>
      <c r="F15" s="34"/>
      <c r="G15" s="34"/>
      <c r="H15" s="34"/>
      <c r="I15" s="34"/>
      <c r="J15" s="34"/>
      <c r="K15" s="34"/>
      <c r="L15" s="34"/>
      <c r="M15" s="28" t="s">
        <v>28</v>
      </c>
      <c r="N15" s="34"/>
      <c r="O15" s="218" t="str">
        <f>IF('Rekapitulace stavby'!AN13="","",'Rekapitulace stavby'!AN13)</f>
        <v>Vyplň údaj</v>
      </c>
      <c r="P15" s="171"/>
      <c r="Q15" s="34"/>
      <c r="R15" s="35"/>
    </row>
    <row r="16" spans="1:66" s="1" customFormat="1" ht="18" customHeight="1">
      <c r="B16" s="33"/>
      <c r="C16" s="34"/>
      <c r="D16" s="34"/>
      <c r="E16" s="218" t="str">
        <f>IF('Rekapitulace stavby'!E14="","",'Rekapitulace stavby'!E14)</f>
        <v>Vyplň údaj</v>
      </c>
      <c r="F16" s="219"/>
      <c r="G16" s="219"/>
      <c r="H16" s="219"/>
      <c r="I16" s="219"/>
      <c r="J16" s="219"/>
      <c r="K16" s="219"/>
      <c r="L16" s="219"/>
      <c r="M16" s="28" t="s">
        <v>31</v>
      </c>
      <c r="N16" s="34"/>
      <c r="O16" s="218" t="str">
        <f>IF('Rekapitulace stavby'!AN14="","",'Rekapitulace stavby'!AN14)</f>
        <v>Vyplň údaj</v>
      </c>
      <c r="P16" s="171"/>
      <c r="Q16" s="34"/>
      <c r="R16" s="35"/>
    </row>
    <row r="17" spans="2:18" s="1" customFormat="1" ht="6.95" customHeight="1">
      <c r="B17" s="33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5"/>
    </row>
    <row r="18" spans="2:18" s="1" customFormat="1" ht="14.45" customHeight="1">
      <c r="B18" s="33"/>
      <c r="C18" s="34"/>
      <c r="D18" s="28" t="s">
        <v>34</v>
      </c>
      <c r="E18" s="34"/>
      <c r="F18" s="34"/>
      <c r="G18" s="34"/>
      <c r="H18" s="34"/>
      <c r="I18" s="34"/>
      <c r="J18" s="34"/>
      <c r="K18" s="34"/>
      <c r="L18" s="34"/>
      <c r="M18" s="28" t="s">
        <v>28</v>
      </c>
      <c r="N18" s="34"/>
      <c r="O18" s="171" t="str">
        <f>IF('Rekapitulace stavby'!AN16="","",'Rekapitulace stavby'!AN16)</f>
        <v>27821251</v>
      </c>
      <c r="P18" s="171"/>
      <c r="Q18" s="34"/>
      <c r="R18" s="35"/>
    </row>
    <row r="19" spans="2:18" s="1" customFormat="1" ht="18" customHeight="1">
      <c r="B19" s="33"/>
      <c r="C19" s="34"/>
      <c r="D19" s="34"/>
      <c r="E19" s="26" t="str">
        <f>IF('Rekapitulace stavby'!E17="","",'Rekapitulace stavby'!E17)</f>
        <v>Cekr CZ s.r.o., Mazalova 57/2, Šumperk</v>
      </c>
      <c r="F19" s="34"/>
      <c r="G19" s="34"/>
      <c r="H19" s="34"/>
      <c r="I19" s="34"/>
      <c r="J19" s="34"/>
      <c r="K19" s="34"/>
      <c r="L19" s="34"/>
      <c r="M19" s="28" t="s">
        <v>31</v>
      </c>
      <c r="N19" s="34"/>
      <c r="O19" s="171" t="str">
        <f>IF('Rekapitulace stavby'!AN17="","",'Rekapitulace stavby'!AN17)</f>
        <v>CZ27821251</v>
      </c>
      <c r="P19" s="171"/>
      <c r="Q19" s="34"/>
      <c r="R19" s="35"/>
    </row>
    <row r="20" spans="2:18" s="1" customFormat="1" ht="6.95" customHeight="1"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5"/>
    </row>
    <row r="21" spans="2:18" s="1" customFormat="1" ht="14.45" customHeight="1">
      <c r="B21" s="33"/>
      <c r="C21" s="34"/>
      <c r="D21" s="28" t="s">
        <v>39</v>
      </c>
      <c r="E21" s="34"/>
      <c r="F21" s="34"/>
      <c r="G21" s="34"/>
      <c r="H21" s="34"/>
      <c r="I21" s="34"/>
      <c r="J21" s="34"/>
      <c r="K21" s="34"/>
      <c r="L21" s="34"/>
      <c r="M21" s="28" t="s">
        <v>28</v>
      </c>
      <c r="N21" s="34"/>
      <c r="O21" s="171" t="str">
        <f>IF('Rekapitulace stavby'!AN19="","",'Rekapitulace stavby'!AN19)</f>
        <v/>
      </c>
      <c r="P21" s="171"/>
      <c r="Q21" s="34"/>
      <c r="R21" s="35"/>
    </row>
    <row r="22" spans="2:18" s="1" customFormat="1" ht="18" customHeight="1">
      <c r="B22" s="33"/>
      <c r="C22" s="34"/>
      <c r="D22" s="34"/>
      <c r="E22" s="26" t="str">
        <f>IF('Rekapitulace stavby'!E20="","",'Rekapitulace stavby'!E20)</f>
        <v>Sv. Čech</v>
      </c>
      <c r="F22" s="34"/>
      <c r="G22" s="34"/>
      <c r="H22" s="34"/>
      <c r="I22" s="34"/>
      <c r="J22" s="34"/>
      <c r="K22" s="34"/>
      <c r="L22" s="34"/>
      <c r="M22" s="28" t="s">
        <v>31</v>
      </c>
      <c r="N22" s="34"/>
      <c r="O22" s="171" t="str">
        <f>IF('Rekapitulace stavby'!AN20="","",'Rekapitulace stavby'!AN20)</f>
        <v/>
      </c>
      <c r="P22" s="171"/>
      <c r="Q22" s="34"/>
      <c r="R22" s="35"/>
    </row>
    <row r="23" spans="2:18" s="1" customFormat="1" ht="6.95" customHeight="1">
      <c r="B23" s="33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14.45" customHeight="1">
      <c r="B24" s="33"/>
      <c r="C24" s="34"/>
      <c r="D24" s="28" t="s">
        <v>41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5"/>
    </row>
    <row r="25" spans="2:18" s="1" customFormat="1" ht="20.45" customHeight="1">
      <c r="B25" s="33"/>
      <c r="C25" s="34"/>
      <c r="D25" s="34"/>
      <c r="E25" s="176" t="s">
        <v>5</v>
      </c>
      <c r="F25" s="176"/>
      <c r="G25" s="176"/>
      <c r="H25" s="176"/>
      <c r="I25" s="176"/>
      <c r="J25" s="176"/>
      <c r="K25" s="176"/>
      <c r="L25" s="176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5"/>
    </row>
    <row r="27" spans="2:18" s="1" customFormat="1" ht="6.95" customHeight="1">
      <c r="B27" s="33"/>
      <c r="C27" s="34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34"/>
      <c r="R27" s="35"/>
    </row>
    <row r="28" spans="2:18" s="1" customFormat="1" ht="14.45" customHeight="1">
      <c r="B28" s="33"/>
      <c r="C28" s="34"/>
      <c r="D28" s="120" t="s">
        <v>117</v>
      </c>
      <c r="E28" s="34"/>
      <c r="F28" s="34"/>
      <c r="G28" s="34"/>
      <c r="H28" s="34"/>
      <c r="I28" s="34"/>
      <c r="J28" s="34"/>
      <c r="K28" s="34"/>
      <c r="L28" s="34"/>
      <c r="M28" s="177">
        <f>N89</f>
        <v>0</v>
      </c>
      <c r="N28" s="177"/>
      <c r="O28" s="177"/>
      <c r="P28" s="177"/>
      <c r="Q28" s="34"/>
      <c r="R28" s="35"/>
    </row>
    <row r="29" spans="2:18" s="1" customFormat="1" ht="14.45" customHeight="1">
      <c r="B29" s="33"/>
      <c r="C29" s="34"/>
      <c r="D29" s="32" t="s">
        <v>101</v>
      </c>
      <c r="E29" s="34"/>
      <c r="F29" s="34"/>
      <c r="G29" s="34"/>
      <c r="H29" s="34"/>
      <c r="I29" s="34"/>
      <c r="J29" s="34"/>
      <c r="K29" s="34"/>
      <c r="L29" s="34"/>
      <c r="M29" s="177">
        <f>N92</f>
        <v>0</v>
      </c>
      <c r="N29" s="177"/>
      <c r="O29" s="177"/>
      <c r="P29" s="177"/>
      <c r="Q29" s="34"/>
      <c r="R29" s="35"/>
    </row>
    <row r="30" spans="2:18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5"/>
    </row>
    <row r="31" spans="2:18" s="1" customFormat="1" ht="25.35" customHeight="1">
      <c r="B31" s="33"/>
      <c r="C31" s="34"/>
      <c r="D31" s="121" t="s">
        <v>44</v>
      </c>
      <c r="E31" s="34"/>
      <c r="F31" s="34"/>
      <c r="G31" s="34"/>
      <c r="H31" s="34"/>
      <c r="I31" s="34"/>
      <c r="J31" s="34"/>
      <c r="K31" s="34"/>
      <c r="L31" s="34"/>
      <c r="M31" s="220">
        <f>ROUND(M28+M29,2)</f>
        <v>0</v>
      </c>
      <c r="N31" s="215"/>
      <c r="O31" s="215"/>
      <c r="P31" s="215"/>
      <c r="Q31" s="34"/>
      <c r="R31" s="35"/>
    </row>
    <row r="32" spans="2:18" s="1" customFormat="1" ht="6.95" customHeight="1">
      <c r="B32" s="33"/>
      <c r="C32" s="34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34"/>
      <c r="R32" s="35"/>
    </row>
    <row r="33" spans="2:18" s="1" customFormat="1" ht="14.45" customHeight="1">
      <c r="B33" s="33"/>
      <c r="C33" s="34"/>
      <c r="D33" s="40" t="s">
        <v>45</v>
      </c>
      <c r="E33" s="40" t="s">
        <v>46</v>
      </c>
      <c r="F33" s="41">
        <v>0.21</v>
      </c>
      <c r="G33" s="122" t="s">
        <v>47</v>
      </c>
      <c r="H33" s="221">
        <f>ROUND((((SUM(BE92:BE99)+SUM(BE118:BE126))+SUM(BE128:BE132))),2)</f>
        <v>0</v>
      </c>
      <c r="I33" s="215"/>
      <c r="J33" s="215"/>
      <c r="K33" s="34"/>
      <c r="L33" s="34"/>
      <c r="M33" s="221">
        <f>ROUND(((ROUND((SUM(BE92:BE99)+SUM(BE118:BE126)), 2)*F33)+SUM(BE128:BE132)*F33),2)</f>
        <v>0</v>
      </c>
      <c r="N33" s="215"/>
      <c r="O33" s="215"/>
      <c r="P33" s="215"/>
      <c r="Q33" s="34"/>
      <c r="R33" s="35"/>
    </row>
    <row r="34" spans="2:18" s="1" customFormat="1" ht="14.45" customHeight="1">
      <c r="B34" s="33"/>
      <c r="C34" s="34"/>
      <c r="D34" s="34"/>
      <c r="E34" s="40" t="s">
        <v>48</v>
      </c>
      <c r="F34" s="41">
        <v>0.15</v>
      </c>
      <c r="G34" s="122" t="s">
        <v>47</v>
      </c>
      <c r="H34" s="221">
        <f>ROUND((((SUM(BF92:BF99)+SUM(BF118:BF126))+SUM(BF128:BF132))),2)</f>
        <v>0</v>
      </c>
      <c r="I34" s="215"/>
      <c r="J34" s="215"/>
      <c r="K34" s="34"/>
      <c r="L34" s="34"/>
      <c r="M34" s="221">
        <f>ROUND(((ROUND((SUM(BF92:BF99)+SUM(BF118:BF126)), 2)*F34)+SUM(BF128:BF132)*F34),2)</f>
        <v>0</v>
      </c>
      <c r="N34" s="215"/>
      <c r="O34" s="215"/>
      <c r="P34" s="215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49</v>
      </c>
      <c r="F35" s="41">
        <v>0.21</v>
      </c>
      <c r="G35" s="122" t="s">
        <v>47</v>
      </c>
      <c r="H35" s="221">
        <f>ROUND((((SUM(BG92:BG99)+SUM(BG118:BG126))+SUM(BG128:BG132))),2)</f>
        <v>0</v>
      </c>
      <c r="I35" s="215"/>
      <c r="J35" s="215"/>
      <c r="K35" s="34"/>
      <c r="L35" s="34"/>
      <c r="M35" s="221">
        <v>0</v>
      </c>
      <c r="N35" s="215"/>
      <c r="O35" s="215"/>
      <c r="P35" s="215"/>
      <c r="Q35" s="34"/>
      <c r="R35" s="35"/>
    </row>
    <row r="36" spans="2:18" s="1" customFormat="1" ht="14.45" hidden="1" customHeight="1">
      <c r="B36" s="33"/>
      <c r="C36" s="34"/>
      <c r="D36" s="34"/>
      <c r="E36" s="40" t="s">
        <v>50</v>
      </c>
      <c r="F36" s="41">
        <v>0.15</v>
      </c>
      <c r="G36" s="122" t="s">
        <v>47</v>
      </c>
      <c r="H36" s="221">
        <f>ROUND((((SUM(BH92:BH99)+SUM(BH118:BH126))+SUM(BH128:BH132))),2)</f>
        <v>0</v>
      </c>
      <c r="I36" s="215"/>
      <c r="J36" s="215"/>
      <c r="K36" s="34"/>
      <c r="L36" s="34"/>
      <c r="M36" s="221">
        <v>0</v>
      </c>
      <c r="N36" s="215"/>
      <c r="O36" s="215"/>
      <c r="P36" s="215"/>
      <c r="Q36" s="34"/>
      <c r="R36" s="35"/>
    </row>
    <row r="37" spans="2:18" s="1" customFormat="1" ht="14.45" hidden="1" customHeight="1">
      <c r="B37" s="33"/>
      <c r="C37" s="34"/>
      <c r="D37" s="34"/>
      <c r="E37" s="40" t="s">
        <v>51</v>
      </c>
      <c r="F37" s="41">
        <v>0</v>
      </c>
      <c r="G37" s="122" t="s">
        <v>47</v>
      </c>
      <c r="H37" s="221">
        <f>ROUND((((SUM(BI92:BI99)+SUM(BI118:BI126))+SUM(BI128:BI132))),2)</f>
        <v>0</v>
      </c>
      <c r="I37" s="215"/>
      <c r="J37" s="215"/>
      <c r="K37" s="34"/>
      <c r="L37" s="34"/>
      <c r="M37" s="221">
        <v>0</v>
      </c>
      <c r="N37" s="215"/>
      <c r="O37" s="215"/>
      <c r="P37" s="215"/>
      <c r="Q37" s="34"/>
      <c r="R37" s="35"/>
    </row>
    <row r="38" spans="2:18" s="1" customFormat="1" ht="6.9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5"/>
    </row>
    <row r="39" spans="2:18" s="1" customFormat="1" ht="25.35" customHeight="1">
      <c r="B39" s="33"/>
      <c r="C39" s="118"/>
      <c r="D39" s="123" t="s">
        <v>52</v>
      </c>
      <c r="E39" s="73"/>
      <c r="F39" s="73"/>
      <c r="G39" s="124" t="s">
        <v>53</v>
      </c>
      <c r="H39" s="125" t="s">
        <v>54</v>
      </c>
      <c r="I39" s="73"/>
      <c r="J39" s="73"/>
      <c r="K39" s="73"/>
      <c r="L39" s="222">
        <f>SUM(M31:M37)</f>
        <v>0</v>
      </c>
      <c r="M39" s="222"/>
      <c r="N39" s="222"/>
      <c r="O39" s="222"/>
      <c r="P39" s="223"/>
      <c r="Q39" s="118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 s="1" customFormat="1" ht="14.45" customHeight="1"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5"/>
    </row>
    <row r="42" spans="2:18">
      <c r="B42" s="20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1"/>
    </row>
    <row r="43" spans="2:18">
      <c r="B43" s="20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1"/>
    </row>
    <row r="44" spans="2:18">
      <c r="B44" s="20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1"/>
    </row>
    <row r="45" spans="2:18">
      <c r="B45" s="20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1"/>
    </row>
    <row r="46" spans="2:18">
      <c r="B46" s="20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1"/>
    </row>
    <row r="47" spans="2:18">
      <c r="B47" s="20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1"/>
    </row>
    <row r="48" spans="2:18">
      <c r="B48" s="20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1"/>
    </row>
    <row r="49" spans="2:18">
      <c r="B49" s="20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1"/>
    </row>
    <row r="50" spans="2:18" s="1" customFormat="1" ht="15">
      <c r="B50" s="33"/>
      <c r="C50" s="34"/>
      <c r="D50" s="48" t="s">
        <v>55</v>
      </c>
      <c r="E50" s="49"/>
      <c r="F50" s="49"/>
      <c r="G50" s="49"/>
      <c r="H50" s="50"/>
      <c r="I50" s="34"/>
      <c r="J50" s="48" t="s">
        <v>56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0"/>
      <c r="C51" s="24"/>
      <c r="D51" s="51"/>
      <c r="E51" s="24"/>
      <c r="F51" s="24"/>
      <c r="G51" s="24"/>
      <c r="H51" s="52"/>
      <c r="I51" s="24"/>
      <c r="J51" s="51"/>
      <c r="K51" s="24"/>
      <c r="L51" s="24"/>
      <c r="M51" s="24"/>
      <c r="N51" s="24"/>
      <c r="O51" s="24"/>
      <c r="P51" s="52"/>
      <c r="Q51" s="24"/>
      <c r="R51" s="21"/>
    </row>
    <row r="52" spans="2:18">
      <c r="B52" s="20"/>
      <c r="C52" s="24"/>
      <c r="D52" s="51"/>
      <c r="E52" s="24"/>
      <c r="F52" s="24"/>
      <c r="G52" s="24"/>
      <c r="H52" s="52"/>
      <c r="I52" s="24"/>
      <c r="J52" s="51"/>
      <c r="K52" s="24"/>
      <c r="L52" s="24"/>
      <c r="M52" s="24"/>
      <c r="N52" s="24"/>
      <c r="O52" s="24"/>
      <c r="P52" s="52"/>
      <c r="Q52" s="24"/>
      <c r="R52" s="21"/>
    </row>
    <row r="53" spans="2:18">
      <c r="B53" s="20"/>
      <c r="C53" s="24"/>
      <c r="D53" s="51"/>
      <c r="E53" s="24"/>
      <c r="F53" s="24"/>
      <c r="G53" s="24"/>
      <c r="H53" s="52"/>
      <c r="I53" s="24"/>
      <c r="J53" s="51"/>
      <c r="K53" s="24"/>
      <c r="L53" s="24"/>
      <c r="M53" s="24"/>
      <c r="N53" s="24"/>
      <c r="O53" s="24"/>
      <c r="P53" s="52"/>
      <c r="Q53" s="24"/>
      <c r="R53" s="21"/>
    </row>
    <row r="54" spans="2:18">
      <c r="B54" s="20"/>
      <c r="C54" s="24"/>
      <c r="D54" s="51"/>
      <c r="E54" s="24"/>
      <c r="F54" s="24"/>
      <c r="G54" s="24"/>
      <c r="H54" s="52"/>
      <c r="I54" s="24"/>
      <c r="J54" s="51"/>
      <c r="K54" s="24"/>
      <c r="L54" s="24"/>
      <c r="M54" s="24"/>
      <c r="N54" s="24"/>
      <c r="O54" s="24"/>
      <c r="P54" s="52"/>
      <c r="Q54" s="24"/>
      <c r="R54" s="21"/>
    </row>
    <row r="55" spans="2:18">
      <c r="B55" s="20"/>
      <c r="C55" s="24"/>
      <c r="D55" s="51"/>
      <c r="E55" s="24"/>
      <c r="F55" s="24"/>
      <c r="G55" s="24"/>
      <c r="H55" s="52"/>
      <c r="I55" s="24"/>
      <c r="J55" s="51"/>
      <c r="K55" s="24"/>
      <c r="L55" s="24"/>
      <c r="M55" s="24"/>
      <c r="N55" s="24"/>
      <c r="O55" s="24"/>
      <c r="P55" s="52"/>
      <c r="Q55" s="24"/>
      <c r="R55" s="21"/>
    </row>
    <row r="56" spans="2:18">
      <c r="B56" s="20"/>
      <c r="C56" s="24"/>
      <c r="D56" s="51"/>
      <c r="E56" s="24"/>
      <c r="F56" s="24"/>
      <c r="G56" s="24"/>
      <c r="H56" s="52"/>
      <c r="I56" s="24"/>
      <c r="J56" s="51"/>
      <c r="K56" s="24"/>
      <c r="L56" s="24"/>
      <c r="M56" s="24"/>
      <c r="N56" s="24"/>
      <c r="O56" s="24"/>
      <c r="P56" s="52"/>
      <c r="Q56" s="24"/>
      <c r="R56" s="21"/>
    </row>
    <row r="57" spans="2:18">
      <c r="B57" s="20"/>
      <c r="C57" s="24"/>
      <c r="D57" s="51"/>
      <c r="E57" s="24"/>
      <c r="F57" s="24"/>
      <c r="G57" s="24"/>
      <c r="H57" s="52"/>
      <c r="I57" s="24"/>
      <c r="J57" s="51"/>
      <c r="K57" s="24"/>
      <c r="L57" s="24"/>
      <c r="M57" s="24"/>
      <c r="N57" s="24"/>
      <c r="O57" s="24"/>
      <c r="P57" s="52"/>
      <c r="Q57" s="24"/>
      <c r="R57" s="21"/>
    </row>
    <row r="58" spans="2:18">
      <c r="B58" s="20"/>
      <c r="C58" s="24"/>
      <c r="D58" s="51"/>
      <c r="E58" s="24"/>
      <c r="F58" s="24"/>
      <c r="G58" s="24"/>
      <c r="H58" s="52"/>
      <c r="I58" s="24"/>
      <c r="J58" s="51"/>
      <c r="K58" s="24"/>
      <c r="L58" s="24"/>
      <c r="M58" s="24"/>
      <c r="N58" s="24"/>
      <c r="O58" s="24"/>
      <c r="P58" s="52"/>
      <c r="Q58" s="24"/>
      <c r="R58" s="21"/>
    </row>
    <row r="59" spans="2:18" s="1" customFormat="1" ht="15">
      <c r="B59" s="33"/>
      <c r="C59" s="34"/>
      <c r="D59" s="53" t="s">
        <v>57</v>
      </c>
      <c r="E59" s="54"/>
      <c r="F59" s="54"/>
      <c r="G59" s="55" t="s">
        <v>58</v>
      </c>
      <c r="H59" s="56"/>
      <c r="I59" s="34"/>
      <c r="J59" s="53" t="s">
        <v>57</v>
      </c>
      <c r="K59" s="54"/>
      <c r="L59" s="54"/>
      <c r="M59" s="54"/>
      <c r="N59" s="55" t="s">
        <v>58</v>
      </c>
      <c r="O59" s="54"/>
      <c r="P59" s="56"/>
      <c r="Q59" s="34"/>
      <c r="R59" s="35"/>
    </row>
    <row r="60" spans="2:18">
      <c r="B60" s="20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1"/>
    </row>
    <row r="61" spans="2:18" s="1" customFormat="1" ht="15">
      <c r="B61" s="33"/>
      <c r="C61" s="34"/>
      <c r="D61" s="48" t="s">
        <v>59</v>
      </c>
      <c r="E61" s="49"/>
      <c r="F61" s="49"/>
      <c r="G61" s="49"/>
      <c r="H61" s="50"/>
      <c r="I61" s="34"/>
      <c r="J61" s="48" t="s">
        <v>60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0"/>
      <c r="C62" s="24"/>
      <c r="D62" s="51"/>
      <c r="E62" s="24"/>
      <c r="F62" s="24"/>
      <c r="G62" s="24"/>
      <c r="H62" s="52"/>
      <c r="I62" s="24"/>
      <c r="J62" s="51"/>
      <c r="K62" s="24"/>
      <c r="L62" s="24"/>
      <c r="M62" s="24"/>
      <c r="N62" s="24"/>
      <c r="O62" s="24"/>
      <c r="P62" s="52"/>
      <c r="Q62" s="24"/>
      <c r="R62" s="21"/>
    </row>
    <row r="63" spans="2:18">
      <c r="B63" s="20"/>
      <c r="C63" s="24"/>
      <c r="D63" s="51"/>
      <c r="E63" s="24"/>
      <c r="F63" s="24"/>
      <c r="G63" s="24"/>
      <c r="H63" s="52"/>
      <c r="I63" s="24"/>
      <c r="J63" s="51"/>
      <c r="K63" s="24"/>
      <c r="L63" s="24"/>
      <c r="M63" s="24"/>
      <c r="N63" s="24"/>
      <c r="O63" s="24"/>
      <c r="P63" s="52"/>
      <c r="Q63" s="24"/>
      <c r="R63" s="21"/>
    </row>
    <row r="64" spans="2:18">
      <c r="B64" s="20"/>
      <c r="C64" s="24"/>
      <c r="D64" s="51"/>
      <c r="E64" s="24"/>
      <c r="F64" s="24"/>
      <c r="G64" s="24"/>
      <c r="H64" s="52"/>
      <c r="I64" s="24"/>
      <c r="J64" s="51"/>
      <c r="K64" s="24"/>
      <c r="L64" s="24"/>
      <c r="M64" s="24"/>
      <c r="N64" s="24"/>
      <c r="O64" s="24"/>
      <c r="P64" s="52"/>
      <c r="Q64" s="24"/>
      <c r="R64" s="21"/>
    </row>
    <row r="65" spans="2:18">
      <c r="B65" s="20"/>
      <c r="C65" s="24"/>
      <c r="D65" s="51"/>
      <c r="E65" s="24"/>
      <c r="F65" s="24"/>
      <c r="G65" s="24"/>
      <c r="H65" s="52"/>
      <c r="I65" s="24"/>
      <c r="J65" s="51"/>
      <c r="K65" s="24"/>
      <c r="L65" s="24"/>
      <c r="M65" s="24"/>
      <c r="N65" s="24"/>
      <c r="O65" s="24"/>
      <c r="P65" s="52"/>
      <c r="Q65" s="24"/>
      <c r="R65" s="21"/>
    </row>
    <row r="66" spans="2:18">
      <c r="B66" s="20"/>
      <c r="C66" s="24"/>
      <c r="D66" s="51"/>
      <c r="E66" s="24"/>
      <c r="F66" s="24"/>
      <c r="G66" s="24"/>
      <c r="H66" s="52"/>
      <c r="I66" s="24"/>
      <c r="J66" s="51"/>
      <c r="K66" s="24"/>
      <c r="L66" s="24"/>
      <c r="M66" s="24"/>
      <c r="N66" s="24"/>
      <c r="O66" s="24"/>
      <c r="P66" s="52"/>
      <c r="Q66" s="24"/>
      <c r="R66" s="21"/>
    </row>
    <row r="67" spans="2:18">
      <c r="B67" s="20"/>
      <c r="C67" s="24"/>
      <c r="D67" s="51"/>
      <c r="E67" s="24"/>
      <c r="F67" s="24"/>
      <c r="G67" s="24"/>
      <c r="H67" s="52"/>
      <c r="I67" s="24"/>
      <c r="J67" s="51"/>
      <c r="K67" s="24"/>
      <c r="L67" s="24"/>
      <c r="M67" s="24"/>
      <c r="N67" s="24"/>
      <c r="O67" s="24"/>
      <c r="P67" s="52"/>
      <c r="Q67" s="24"/>
      <c r="R67" s="21"/>
    </row>
    <row r="68" spans="2:18">
      <c r="B68" s="20"/>
      <c r="C68" s="24"/>
      <c r="D68" s="51"/>
      <c r="E68" s="24"/>
      <c r="F68" s="24"/>
      <c r="G68" s="24"/>
      <c r="H68" s="52"/>
      <c r="I68" s="24"/>
      <c r="J68" s="51"/>
      <c r="K68" s="24"/>
      <c r="L68" s="24"/>
      <c r="M68" s="24"/>
      <c r="N68" s="24"/>
      <c r="O68" s="24"/>
      <c r="P68" s="52"/>
      <c r="Q68" s="24"/>
      <c r="R68" s="21"/>
    </row>
    <row r="69" spans="2:18">
      <c r="B69" s="20"/>
      <c r="C69" s="24"/>
      <c r="D69" s="51"/>
      <c r="E69" s="24"/>
      <c r="F69" s="24"/>
      <c r="G69" s="24"/>
      <c r="H69" s="52"/>
      <c r="I69" s="24"/>
      <c r="J69" s="51"/>
      <c r="K69" s="24"/>
      <c r="L69" s="24"/>
      <c r="M69" s="24"/>
      <c r="N69" s="24"/>
      <c r="O69" s="24"/>
      <c r="P69" s="52"/>
      <c r="Q69" s="24"/>
      <c r="R69" s="21"/>
    </row>
    <row r="70" spans="2:18" s="1" customFormat="1" ht="15">
      <c r="B70" s="33"/>
      <c r="C70" s="34"/>
      <c r="D70" s="53" t="s">
        <v>57</v>
      </c>
      <c r="E70" s="54"/>
      <c r="F70" s="54"/>
      <c r="G70" s="55" t="s">
        <v>58</v>
      </c>
      <c r="H70" s="56"/>
      <c r="I70" s="34"/>
      <c r="J70" s="53" t="s">
        <v>57</v>
      </c>
      <c r="K70" s="54"/>
      <c r="L70" s="54"/>
      <c r="M70" s="54"/>
      <c r="N70" s="55" t="s">
        <v>58</v>
      </c>
      <c r="O70" s="54"/>
      <c r="P70" s="56"/>
      <c r="Q70" s="34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167" t="s">
        <v>118</v>
      </c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35"/>
    </row>
    <row r="77" spans="2:18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>
      <c r="B78" s="33"/>
      <c r="C78" s="28" t="s">
        <v>19</v>
      </c>
      <c r="D78" s="34"/>
      <c r="E78" s="34"/>
      <c r="F78" s="213" t="str">
        <f>F6</f>
        <v>Regenerace panelového sídliště Prievidzská, Šumperk - 5. etapa, II. část - díl 2</v>
      </c>
      <c r="G78" s="214"/>
      <c r="H78" s="214"/>
      <c r="I78" s="214"/>
      <c r="J78" s="214"/>
      <c r="K78" s="214"/>
      <c r="L78" s="214"/>
      <c r="M78" s="214"/>
      <c r="N78" s="214"/>
      <c r="O78" s="214"/>
      <c r="P78" s="214"/>
      <c r="Q78" s="34"/>
      <c r="R78" s="35"/>
    </row>
    <row r="79" spans="2:18" ht="30" customHeight="1">
      <c r="B79" s="20"/>
      <c r="C79" s="28" t="s">
        <v>113</v>
      </c>
      <c r="D79" s="24"/>
      <c r="E79" s="24"/>
      <c r="F79" s="213" t="s">
        <v>114</v>
      </c>
      <c r="G79" s="172"/>
      <c r="H79" s="172"/>
      <c r="I79" s="172"/>
      <c r="J79" s="172"/>
      <c r="K79" s="172"/>
      <c r="L79" s="172"/>
      <c r="M79" s="172"/>
      <c r="N79" s="172"/>
      <c r="O79" s="172"/>
      <c r="P79" s="172"/>
      <c r="Q79" s="24"/>
      <c r="R79" s="21"/>
    </row>
    <row r="80" spans="2:18" s="1" customFormat="1" ht="36.950000000000003" customHeight="1">
      <c r="B80" s="33"/>
      <c r="C80" s="67" t="s">
        <v>115</v>
      </c>
      <c r="D80" s="34"/>
      <c r="E80" s="34"/>
      <c r="F80" s="205" t="str">
        <f>F8</f>
        <v>801-3 - 3-létá péče</v>
      </c>
      <c r="G80" s="215"/>
      <c r="H80" s="215"/>
      <c r="I80" s="215"/>
      <c r="J80" s="215"/>
      <c r="K80" s="215"/>
      <c r="L80" s="215"/>
      <c r="M80" s="215"/>
      <c r="N80" s="215"/>
      <c r="O80" s="215"/>
      <c r="P80" s="215"/>
      <c r="Q80" s="34"/>
      <c r="R80" s="35"/>
    </row>
    <row r="81" spans="2:65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5"/>
    </row>
    <row r="82" spans="2:65" s="1" customFormat="1" ht="18" customHeight="1">
      <c r="B82" s="33"/>
      <c r="C82" s="28" t="s">
        <v>23</v>
      </c>
      <c r="D82" s="34"/>
      <c r="E82" s="34"/>
      <c r="F82" s="26" t="str">
        <f>F10</f>
        <v xml:space="preserve"> </v>
      </c>
      <c r="G82" s="34"/>
      <c r="H82" s="34"/>
      <c r="I82" s="34"/>
      <c r="J82" s="34"/>
      <c r="K82" s="28" t="s">
        <v>25</v>
      </c>
      <c r="L82" s="34"/>
      <c r="M82" s="217" t="str">
        <f>IF(O10="","",O10)</f>
        <v>24. 3. 2017</v>
      </c>
      <c r="N82" s="217"/>
      <c r="O82" s="217"/>
      <c r="P82" s="217"/>
      <c r="Q82" s="34"/>
      <c r="R82" s="35"/>
    </row>
    <row r="83" spans="2:65" s="1" customFormat="1" ht="6.95" customHeight="1"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5"/>
    </row>
    <row r="84" spans="2:65" s="1" customFormat="1" ht="15">
      <c r="B84" s="33"/>
      <c r="C84" s="28" t="s">
        <v>27</v>
      </c>
      <c r="D84" s="34"/>
      <c r="E84" s="34"/>
      <c r="F84" s="26" t="str">
        <f>E13</f>
        <v xml:space="preserve"> </v>
      </c>
      <c r="G84" s="34"/>
      <c r="H84" s="34"/>
      <c r="I84" s="34"/>
      <c r="J84" s="34"/>
      <c r="K84" s="28" t="s">
        <v>34</v>
      </c>
      <c r="L84" s="34"/>
      <c r="M84" s="171" t="str">
        <f>E19</f>
        <v>Cekr CZ s.r.o., Mazalova 57/2, Šumperk</v>
      </c>
      <c r="N84" s="171"/>
      <c r="O84" s="171"/>
      <c r="P84" s="171"/>
      <c r="Q84" s="171"/>
      <c r="R84" s="35"/>
    </row>
    <row r="85" spans="2:65" s="1" customFormat="1" ht="14.45" customHeight="1">
      <c r="B85" s="33"/>
      <c r="C85" s="28" t="s">
        <v>32</v>
      </c>
      <c r="D85" s="34"/>
      <c r="E85" s="34"/>
      <c r="F85" s="26" t="str">
        <f>IF(E16="","",E16)</f>
        <v>Vyplň údaj</v>
      </c>
      <c r="G85" s="34"/>
      <c r="H85" s="34"/>
      <c r="I85" s="34"/>
      <c r="J85" s="34"/>
      <c r="K85" s="28" t="s">
        <v>39</v>
      </c>
      <c r="L85" s="34"/>
      <c r="M85" s="171" t="str">
        <f>E22</f>
        <v>Sv. Čech</v>
      </c>
      <c r="N85" s="171"/>
      <c r="O85" s="171"/>
      <c r="P85" s="171"/>
      <c r="Q85" s="171"/>
      <c r="R85" s="35"/>
    </row>
    <row r="86" spans="2:65" s="1" customFormat="1" ht="10.35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5"/>
    </row>
    <row r="87" spans="2:65" s="1" customFormat="1" ht="29.25" customHeight="1">
      <c r="B87" s="33"/>
      <c r="C87" s="224" t="s">
        <v>119</v>
      </c>
      <c r="D87" s="225"/>
      <c r="E87" s="225"/>
      <c r="F87" s="225"/>
      <c r="G87" s="225"/>
      <c r="H87" s="118"/>
      <c r="I87" s="118"/>
      <c r="J87" s="118"/>
      <c r="K87" s="118"/>
      <c r="L87" s="118"/>
      <c r="M87" s="118"/>
      <c r="N87" s="224" t="s">
        <v>120</v>
      </c>
      <c r="O87" s="225"/>
      <c r="P87" s="225"/>
      <c r="Q87" s="225"/>
      <c r="R87" s="35"/>
    </row>
    <row r="88" spans="2:65" s="1" customFormat="1" ht="10.35" customHeight="1"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5"/>
    </row>
    <row r="89" spans="2:65" s="1" customFormat="1" ht="29.25" customHeight="1">
      <c r="B89" s="33"/>
      <c r="C89" s="126" t="s">
        <v>121</v>
      </c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195">
        <f>N118</f>
        <v>0</v>
      </c>
      <c r="O89" s="226"/>
      <c r="P89" s="226"/>
      <c r="Q89" s="226"/>
      <c r="R89" s="35"/>
      <c r="AU89" s="16" t="s">
        <v>122</v>
      </c>
    </row>
    <row r="90" spans="2:65" s="7" customFormat="1" ht="21.75" customHeight="1">
      <c r="B90" s="127"/>
      <c r="C90" s="128"/>
      <c r="D90" s="129" t="s">
        <v>123</v>
      </c>
      <c r="E90" s="128"/>
      <c r="F90" s="128"/>
      <c r="G90" s="128"/>
      <c r="H90" s="128"/>
      <c r="I90" s="128"/>
      <c r="J90" s="128"/>
      <c r="K90" s="128"/>
      <c r="L90" s="128"/>
      <c r="M90" s="128"/>
      <c r="N90" s="227">
        <f>N127</f>
        <v>0</v>
      </c>
      <c r="O90" s="228"/>
      <c r="P90" s="228"/>
      <c r="Q90" s="228"/>
      <c r="R90" s="130"/>
    </row>
    <row r="91" spans="2:65" s="1" customFormat="1" ht="21.75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5"/>
    </row>
    <row r="92" spans="2:65" s="1" customFormat="1" ht="29.25" customHeight="1">
      <c r="B92" s="33"/>
      <c r="C92" s="126" t="s">
        <v>124</v>
      </c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226">
        <f>ROUND(N93+N94+N95+N96+N97+N98,2)</f>
        <v>0</v>
      </c>
      <c r="O92" s="229"/>
      <c r="P92" s="229"/>
      <c r="Q92" s="229"/>
      <c r="R92" s="35"/>
      <c r="T92" s="131"/>
      <c r="U92" s="132" t="s">
        <v>45</v>
      </c>
    </row>
    <row r="93" spans="2:65" s="1" customFormat="1" ht="18" customHeight="1">
      <c r="B93" s="133"/>
      <c r="C93" s="134"/>
      <c r="D93" s="196" t="s">
        <v>125</v>
      </c>
      <c r="E93" s="230"/>
      <c r="F93" s="230"/>
      <c r="G93" s="230"/>
      <c r="H93" s="230"/>
      <c r="I93" s="134"/>
      <c r="J93" s="134"/>
      <c r="K93" s="134"/>
      <c r="L93" s="134"/>
      <c r="M93" s="134"/>
      <c r="N93" s="198">
        <f>ROUND(N89*T93,2)</f>
        <v>0</v>
      </c>
      <c r="O93" s="231"/>
      <c r="P93" s="231"/>
      <c r="Q93" s="231"/>
      <c r="R93" s="136"/>
      <c r="S93" s="134"/>
      <c r="T93" s="137"/>
      <c r="U93" s="138" t="s">
        <v>46</v>
      </c>
      <c r="V93" s="139"/>
      <c r="W93" s="139"/>
      <c r="X93" s="139"/>
      <c r="Y93" s="139"/>
      <c r="Z93" s="139"/>
      <c r="AA93" s="139"/>
      <c r="AB93" s="139"/>
      <c r="AC93" s="139"/>
      <c r="AD93" s="139"/>
      <c r="AE93" s="139"/>
      <c r="AF93" s="139"/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40" t="s">
        <v>126</v>
      </c>
      <c r="AZ93" s="139"/>
      <c r="BA93" s="139"/>
      <c r="BB93" s="139"/>
      <c r="BC93" s="139"/>
      <c r="BD93" s="139"/>
      <c r="BE93" s="141">
        <f t="shared" ref="BE93:BE98" si="0">IF(U93="základní",N93,0)</f>
        <v>0</v>
      </c>
      <c r="BF93" s="141">
        <f t="shared" ref="BF93:BF98" si="1">IF(U93="snížená",N93,0)</f>
        <v>0</v>
      </c>
      <c r="BG93" s="141">
        <f t="shared" ref="BG93:BG98" si="2">IF(U93="zákl. přenesená",N93,0)</f>
        <v>0</v>
      </c>
      <c r="BH93" s="141">
        <f t="shared" ref="BH93:BH98" si="3">IF(U93="sníž. přenesená",N93,0)</f>
        <v>0</v>
      </c>
      <c r="BI93" s="141">
        <f t="shared" ref="BI93:BI98" si="4">IF(U93="nulová",N93,0)</f>
        <v>0</v>
      </c>
      <c r="BJ93" s="140" t="s">
        <v>88</v>
      </c>
      <c r="BK93" s="139"/>
      <c r="BL93" s="139"/>
      <c r="BM93" s="139"/>
    </row>
    <row r="94" spans="2:65" s="1" customFormat="1" ht="18" customHeight="1">
      <c r="B94" s="133"/>
      <c r="C94" s="134"/>
      <c r="D94" s="196" t="s">
        <v>127</v>
      </c>
      <c r="E94" s="230"/>
      <c r="F94" s="230"/>
      <c r="G94" s="230"/>
      <c r="H94" s="230"/>
      <c r="I94" s="134"/>
      <c r="J94" s="134"/>
      <c r="K94" s="134"/>
      <c r="L94" s="134"/>
      <c r="M94" s="134"/>
      <c r="N94" s="198">
        <f>ROUND(N89*T94,2)</f>
        <v>0</v>
      </c>
      <c r="O94" s="231"/>
      <c r="P94" s="231"/>
      <c r="Q94" s="231"/>
      <c r="R94" s="136"/>
      <c r="S94" s="134"/>
      <c r="T94" s="137"/>
      <c r="U94" s="138" t="s">
        <v>46</v>
      </c>
      <c r="V94" s="139"/>
      <c r="W94" s="139"/>
      <c r="X94" s="139"/>
      <c r="Y94" s="139"/>
      <c r="Z94" s="139"/>
      <c r="AA94" s="139"/>
      <c r="AB94" s="139"/>
      <c r="AC94" s="139"/>
      <c r="AD94" s="139"/>
      <c r="AE94" s="139"/>
      <c r="AF94" s="139"/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40" t="s">
        <v>126</v>
      </c>
      <c r="AZ94" s="139"/>
      <c r="BA94" s="139"/>
      <c r="BB94" s="139"/>
      <c r="BC94" s="139"/>
      <c r="BD94" s="139"/>
      <c r="BE94" s="141">
        <f t="shared" si="0"/>
        <v>0</v>
      </c>
      <c r="BF94" s="141">
        <f t="shared" si="1"/>
        <v>0</v>
      </c>
      <c r="BG94" s="141">
        <f t="shared" si="2"/>
        <v>0</v>
      </c>
      <c r="BH94" s="141">
        <f t="shared" si="3"/>
        <v>0</v>
      </c>
      <c r="BI94" s="141">
        <f t="shared" si="4"/>
        <v>0</v>
      </c>
      <c r="BJ94" s="140" t="s">
        <v>88</v>
      </c>
      <c r="BK94" s="139"/>
      <c r="BL94" s="139"/>
      <c r="BM94" s="139"/>
    </row>
    <row r="95" spans="2:65" s="1" customFormat="1" ht="18" customHeight="1">
      <c r="B95" s="133"/>
      <c r="C95" s="134"/>
      <c r="D95" s="196" t="s">
        <v>128</v>
      </c>
      <c r="E95" s="230"/>
      <c r="F95" s="230"/>
      <c r="G95" s="230"/>
      <c r="H95" s="230"/>
      <c r="I95" s="134"/>
      <c r="J95" s="134"/>
      <c r="K95" s="134"/>
      <c r="L95" s="134"/>
      <c r="M95" s="134"/>
      <c r="N95" s="198">
        <f>ROUND(N89*T95,2)</f>
        <v>0</v>
      </c>
      <c r="O95" s="231"/>
      <c r="P95" s="231"/>
      <c r="Q95" s="231"/>
      <c r="R95" s="136"/>
      <c r="S95" s="134"/>
      <c r="T95" s="137"/>
      <c r="U95" s="138" t="s">
        <v>46</v>
      </c>
      <c r="V95" s="139"/>
      <c r="W95" s="139"/>
      <c r="X95" s="139"/>
      <c r="Y95" s="139"/>
      <c r="Z95" s="139"/>
      <c r="AA95" s="139"/>
      <c r="AB95" s="139"/>
      <c r="AC95" s="139"/>
      <c r="AD95" s="139"/>
      <c r="AE95" s="139"/>
      <c r="AF95" s="139"/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40" t="s">
        <v>126</v>
      </c>
      <c r="AZ95" s="139"/>
      <c r="BA95" s="139"/>
      <c r="BB95" s="139"/>
      <c r="BC95" s="139"/>
      <c r="BD95" s="139"/>
      <c r="BE95" s="141">
        <f t="shared" si="0"/>
        <v>0</v>
      </c>
      <c r="BF95" s="141">
        <f t="shared" si="1"/>
        <v>0</v>
      </c>
      <c r="BG95" s="141">
        <f t="shared" si="2"/>
        <v>0</v>
      </c>
      <c r="BH95" s="141">
        <f t="shared" si="3"/>
        <v>0</v>
      </c>
      <c r="BI95" s="141">
        <f t="shared" si="4"/>
        <v>0</v>
      </c>
      <c r="BJ95" s="140" t="s">
        <v>88</v>
      </c>
      <c r="BK95" s="139"/>
      <c r="BL95" s="139"/>
      <c r="BM95" s="139"/>
    </row>
    <row r="96" spans="2:65" s="1" customFormat="1" ht="18" customHeight="1">
      <c r="B96" s="133"/>
      <c r="C96" s="134"/>
      <c r="D96" s="196" t="s">
        <v>129</v>
      </c>
      <c r="E96" s="230"/>
      <c r="F96" s="230"/>
      <c r="G96" s="230"/>
      <c r="H96" s="230"/>
      <c r="I96" s="134"/>
      <c r="J96" s="134"/>
      <c r="K96" s="134"/>
      <c r="L96" s="134"/>
      <c r="M96" s="134"/>
      <c r="N96" s="198">
        <f>ROUND(N89*T96,2)</f>
        <v>0</v>
      </c>
      <c r="O96" s="231"/>
      <c r="P96" s="231"/>
      <c r="Q96" s="231"/>
      <c r="R96" s="136"/>
      <c r="S96" s="134"/>
      <c r="T96" s="137"/>
      <c r="U96" s="138" t="s">
        <v>46</v>
      </c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40" t="s">
        <v>126</v>
      </c>
      <c r="AZ96" s="139"/>
      <c r="BA96" s="139"/>
      <c r="BB96" s="139"/>
      <c r="BC96" s="139"/>
      <c r="BD96" s="139"/>
      <c r="BE96" s="141">
        <f t="shared" si="0"/>
        <v>0</v>
      </c>
      <c r="BF96" s="141">
        <f t="shared" si="1"/>
        <v>0</v>
      </c>
      <c r="BG96" s="141">
        <f t="shared" si="2"/>
        <v>0</v>
      </c>
      <c r="BH96" s="141">
        <f t="shared" si="3"/>
        <v>0</v>
      </c>
      <c r="BI96" s="141">
        <f t="shared" si="4"/>
        <v>0</v>
      </c>
      <c r="BJ96" s="140" t="s">
        <v>88</v>
      </c>
      <c r="BK96" s="139"/>
      <c r="BL96" s="139"/>
      <c r="BM96" s="139"/>
    </row>
    <row r="97" spans="2:65" s="1" customFormat="1" ht="18" customHeight="1">
      <c r="B97" s="133"/>
      <c r="C97" s="134"/>
      <c r="D97" s="196" t="s">
        <v>130</v>
      </c>
      <c r="E97" s="230"/>
      <c r="F97" s="230"/>
      <c r="G97" s="230"/>
      <c r="H97" s="230"/>
      <c r="I97" s="134"/>
      <c r="J97" s="134"/>
      <c r="K97" s="134"/>
      <c r="L97" s="134"/>
      <c r="M97" s="134"/>
      <c r="N97" s="198">
        <f>ROUND(N89*T97,2)</f>
        <v>0</v>
      </c>
      <c r="O97" s="231"/>
      <c r="P97" s="231"/>
      <c r="Q97" s="231"/>
      <c r="R97" s="136"/>
      <c r="S97" s="134"/>
      <c r="T97" s="137"/>
      <c r="U97" s="138" t="s">
        <v>46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40" t="s">
        <v>126</v>
      </c>
      <c r="AZ97" s="139"/>
      <c r="BA97" s="139"/>
      <c r="BB97" s="139"/>
      <c r="BC97" s="139"/>
      <c r="BD97" s="139"/>
      <c r="BE97" s="141">
        <f t="shared" si="0"/>
        <v>0</v>
      </c>
      <c r="BF97" s="141">
        <f t="shared" si="1"/>
        <v>0</v>
      </c>
      <c r="BG97" s="141">
        <f t="shared" si="2"/>
        <v>0</v>
      </c>
      <c r="BH97" s="141">
        <f t="shared" si="3"/>
        <v>0</v>
      </c>
      <c r="BI97" s="141">
        <f t="shared" si="4"/>
        <v>0</v>
      </c>
      <c r="BJ97" s="140" t="s">
        <v>88</v>
      </c>
      <c r="BK97" s="139"/>
      <c r="BL97" s="139"/>
      <c r="BM97" s="139"/>
    </row>
    <row r="98" spans="2:65" s="1" customFormat="1" ht="18" customHeight="1">
      <c r="B98" s="133"/>
      <c r="C98" s="134"/>
      <c r="D98" s="135" t="s">
        <v>131</v>
      </c>
      <c r="E98" s="134"/>
      <c r="F98" s="134"/>
      <c r="G98" s="134"/>
      <c r="H98" s="134"/>
      <c r="I98" s="134"/>
      <c r="J98" s="134"/>
      <c r="K98" s="134"/>
      <c r="L98" s="134"/>
      <c r="M98" s="134"/>
      <c r="N98" s="198">
        <f>ROUND(N89*T98,2)</f>
        <v>0</v>
      </c>
      <c r="O98" s="231"/>
      <c r="P98" s="231"/>
      <c r="Q98" s="231"/>
      <c r="R98" s="136"/>
      <c r="S98" s="134"/>
      <c r="T98" s="142"/>
      <c r="U98" s="143" t="s">
        <v>48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40" t="s">
        <v>132</v>
      </c>
      <c r="AZ98" s="139"/>
      <c r="BA98" s="139"/>
      <c r="BB98" s="139"/>
      <c r="BC98" s="139"/>
      <c r="BD98" s="139"/>
      <c r="BE98" s="141">
        <f t="shared" si="0"/>
        <v>0</v>
      </c>
      <c r="BF98" s="141">
        <f t="shared" si="1"/>
        <v>0</v>
      </c>
      <c r="BG98" s="141">
        <f t="shared" si="2"/>
        <v>0</v>
      </c>
      <c r="BH98" s="141">
        <f t="shared" si="3"/>
        <v>0</v>
      </c>
      <c r="BI98" s="141">
        <f t="shared" si="4"/>
        <v>0</v>
      </c>
      <c r="BJ98" s="140" t="s">
        <v>93</v>
      </c>
      <c r="BK98" s="139"/>
      <c r="BL98" s="139"/>
      <c r="BM98" s="139"/>
    </row>
    <row r="99" spans="2:65" s="1" customFormat="1"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5"/>
    </row>
    <row r="100" spans="2:65" s="1" customFormat="1" ht="29.25" customHeight="1">
      <c r="B100" s="33"/>
      <c r="C100" s="117" t="s">
        <v>106</v>
      </c>
      <c r="D100" s="118"/>
      <c r="E100" s="118"/>
      <c r="F100" s="118"/>
      <c r="G100" s="118"/>
      <c r="H100" s="118"/>
      <c r="I100" s="118"/>
      <c r="J100" s="118"/>
      <c r="K100" s="118"/>
      <c r="L100" s="202">
        <f>ROUND(SUM(N89+N92),2)</f>
        <v>0</v>
      </c>
      <c r="M100" s="202"/>
      <c r="N100" s="202"/>
      <c r="O100" s="202"/>
      <c r="P100" s="202"/>
      <c r="Q100" s="202"/>
      <c r="R100" s="35"/>
    </row>
    <row r="101" spans="2:65" s="1" customFormat="1" ht="6.95" customHeight="1">
      <c r="B101" s="57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9"/>
    </row>
    <row r="105" spans="2:65" s="1" customFormat="1" ht="6.95" customHeight="1"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2"/>
    </row>
    <row r="106" spans="2:65" s="1" customFormat="1" ht="36.950000000000003" customHeight="1">
      <c r="B106" s="33"/>
      <c r="C106" s="167" t="s">
        <v>133</v>
      </c>
      <c r="D106" s="215"/>
      <c r="E106" s="215"/>
      <c r="F106" s="215"/>
      <c r="G106" s="215"/>
      <c r="H106" s="215"/>
      <c r="I106" s="215"/>
      <c r="J106" s="215"/>
      <c r="K106" s="215"/>
      <c r="L106" s="215"/>
      <c r="M106" s="215"/>
      <c r="N106" s="215"/>
      <c r="O106" s="215"/>
      <c r="P106" s="215"/>
      <c r="Q106" s="215"/>
      <c r="R106" s="35"/>
    </row>
    <row r="107" spans="2:65" s="1" customFormat="1" ht="6.95" customHeight="1"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5"/>
    </row>
    <row r="108" spans="2:65" s="1" customFormat="1" ht="30" customHeight="1">
      <c r="B108" s="33"/>
      <c r="C108" s="28" t="s">
        <v>19</v>
      </c>
      <c r="D108" s="34"/>
      <c r="E108" s="34"/>
      <c r="F108" s="213" t="str">
        <f>F6</f>
        <v>Regenerace panelového sídliště Prievidzská, Šumperk - 5. etapa, II. část - díl 2</v>
      </c>
      <c r="G108" s="214"/>
      <c r="H108" s="214"/>
      <c r="I108" s="214"/>
      <c r="J108" s="214"/>
      <c r="K108" s="214"/>
      <c r="L108" s="214"/>
      <c r="M108" s="214"/>
      <c r="N108" s="214"/>
      <c r="O108" s="214"/>
      <c r="P108" s="214"/>
      <c r="Q108" s="34"/>
      <c r="R108" s="35"/>
    </row>
    <row r="109" spans="2:65" ht="30" customHeight="1">
      <c r="B109" s="20"/>
      <c r="C109" s="28" t="s">
        <v>113</v>
      </c>
      <c r="D109" s="24"/>
      <c r="E109" s="24"/>
      <c r="F109" s="213" t="s">
        <v>114</v>
      </c>
      <c r="G109" s="172"/>
      <c r="H109" s="172"/>
      <c r="I109" s="172"/>
      <c r="J109" s="172"/>
      <c r="K109" s="172"/>
      <c r="L109" s="172"/>
      <c r="M109" s="172"/>
      <c r="N109" s="172"/>
      <c r="O109" s="172"/>
      <c r="P109" s="172"/>
      <c r="Q109" s="24"/>
      <c r="R109" s="21"/>
    </row>
    <row r="110" spans="2:65" s="1" customFormat="1" ht="36.950000000000003" customHeight="1">
      <c r="B110" s="33"/>
      <c r="C110" s="67" t="s">
        <v>115</v>
      </c>
      <c r="D110" s="34"/>
      <c r="E110" s="34"/>
      <c r="F110" s="205" t="str">
        <f>F8</f>
        <v>801-3 - 3-létá péče</v>
      </c>
      <c r="G110" s="215"/>
      <c r="H110" s="215"/>
      <c r="I110" s="215"/>
      <c r="J110" s="215"/>
      <c r="K110" s="215"/>
      <c r="L110" s="215"/>
      <c r="M110" s="215"/>
      <c r="N110" s="215"/>
      <c r="O110" s="215"/>
      <c r="P110" s="215"/>
      <c r="Q110" s="34"/>
      <c r="R110" s="35"/>
    </row>
    <row r="111" spans="2:65" s="1" customFormat="1" ht="6.95" customHeight="1"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5"/>
    </row>
    <row r="112" spans="2:65" s="1" customFormat="1" ht="18" customHeight="1">
      <c r="B112" s="33"/>
      <c r="C112" s="28" t="s">
        <v>23</v>
      </c>
      <c r="D112" s="34"/>
      <c r="E112" s="34"/>
      <c r="F112" s="26" t="str">
        <f>F10</f>
        <v xml:space="preserve"> </v>
      </c>
      <c r="G112" s="34"/>
      <c r="H112" s="34"/>
      <c r="I112" s="34"/>
      <c r="J112" s="34"/>
      <c r="K112" s="28" t="s">
        <v>25</v>
      </c>
      <c r="L112" s="34"/>
      <c r="M112" s="217" t="str">
        <f>IF(O10="","",O10)</f>
        <v>24. 3. 2017</v>
      </c>
      <c r="N112" s="217"/>
      <c r="O112" s="217"/>
      <c r="P112" s="217"/>
      <c r="Q112" s="34"/>
      <c r="R112" s="35"/>
    </row>
    <row r="113" spans="2:65" s="1" customFormat="1" ht="6.95" customHeight="1"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5"/>
    </row>
    <row r="114" spans="2:65" s="1" customFormat="1" ht="15">
      <c r="B114" s="33"/>
      <c r="C114" s="28" t="s">
        <v>27</v>
      </c>
      <c r="D114" s="34"/>
      <c r="E114" s="34"/>
      <c r="F114" s="26" t="str">
        <f>E13</f>
        <v xml:space="preserve"> </v>
      </c>
      <c r="G114" s="34"/>
      <c r="H114" s="34"/>
      <c r="I114" s="34"/>
      <c r="J114" s="34"/>
      <c r="K114" s="28" t="s">
        <v>34</v>
      </c>
      <c r="L114" s="34"/>
      <c r="M114" s="171" t="str">
        <f>E19</f>
        <v>Cekr CZ s.r.o., Mazalova 57/2, Šumperk</v>
      </c>
      <c r="N114" s="171"/>
      <c r="O114" s="171"/>
      <c r="P114" s="171"/>
      <c r="Q114" s="171"/>
      <c r="R114" s="35"/>
    </row>
    <row r="115" spans="2:65" s="1" customFormat="1" ht="14.45" customHeight="1">
      <c r="B115" s="33"/>
      <c r="C115" s="28" t="s">
        <v>32</v>
      </c>
      <c r="D115" s="34"/>
      <c r="E115" s="34"/>
      <c r="F115" s="26" t="str">
        <f>IF(E16="","",E16)</f>
        <v>Vyplň údaj</v>
      </c>
      <c r="G115" s="34"/>
      <c r="H115" s="34"/>
      <c r="I115" s="34"/>
      <c r="J115" s="34"/>
      <c r="K115" s="28" t="s">
        <v>39</v>
      </c>
      <c r="L115" s="34"/>
      <c r="M115" s="171" t="str">
        <f>E22</f>
        <v>Sv. Čech</v>
      </c>
      <c r="N115" s="171"/>
      <c r="O115" s="171"/>
      <c r="P115" s="171"/>
      <c r="Q115" s="171"/>
      <c r="R115" s="35"/>
    </row>
    <row r="116" spans="2:65" s="1" customFormat="1" ht="10.35" customHeight="1"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</row>
    <row r="117" spans="2:65" s="8" customFormat="1" ht="29.25" customHeight="1">
      <c r="B117" s="144"/>
      <c r="C117" s="145" t="s">
        <v>134</v>
      </c>
      <c r="D117" s="146" t="s">
        <v>135</v>
      </c>
      <c r="E117" s="146" t="s">
        <v>63</v>
      </c>
      <c r="F117" s="238" t="s">
        <v>136</v>
      </c>
      <c r="G117" s="238"/>
      <c r="H117" s="238"/>
      <c r="I117" s="238"/>
      <c r="J117" s="146" t="s">
        <v>137</v>
      </c>
      <c r="K117" s="146" t="s">
        <v>138</v>
      </c>
      <c r="L117" s="239" t="s">
        <v>139</v>
      </c>
      <c r="M117" s="239"/>
      <c r="N117" s="238" t="s">
        <v>120</v>
      </c>
      <c r="O117" s="238"/>
      <c r="P117" s="238"/>
      <c r="Q117" s="240"/>
      <c r="R117" s="147"/>
      <c r="T117" s="74" t="s">
        <v>140</v>
      </c>
      <c r="U117" s="75" t="s">
        <v>45</v>
      </c>
      <c r="V117" s="75" t="s">
        <v>141</v>
      </c>
      <c r="W117" s="75" t="s">
        <v>142</v>
      </c>
      <c r="X117" s="75" t="s">
        <v>143</v>
      </c>
      <c r="Y117" s="75" t="s">
        <v>144</v>
      </c>
      <c r="Z117" s="75" t="s">
        <v>145</v>
      </c>
      <c r="AA117" s="76" t="s">
        <v>146</v>
      </c>
    </row>
    <row r="118" spans="2:65" s="1" customFormat="1" ht="29.25" customHeight="1">
      <c r="B118" s="33"/>
      <c r="C118" s="78" t="s">
        <v>117</v>
      </c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244">
        <f>BK118</f>
        <v>0</v>
      </c>
      <c r="O118" s="245"/>
      <c r="P118" s="245"/>
      <c r="Q118" s="245"/>
      <c r="R118" s="35"/>
      <c r="T118" s="77"/>
      <c r="U118" s="49"/>
      <c r="V118" s="49"/>
      <c r="W118" s="148">
        <f>W119+SUM(W120:W127)</f>
        <v>0</v>
      </c>
      <c r="X118" s="49"/>
      <c r="Y118" s="148">
        <f>Y119+SUM(Y120:Y127)</f>
        <v>0</v>
      </c>
      <c r="Z118" s="49"/>
      <c r="AA118" s="149">
        <f>AA119+SUM(AA120:AA127)</f>
        <v>0</v>
      </c>
      <c r="AT118" s="16" t="s">
        <v>80</v>
      </c>
      <c r="AU118" s="16" t="s">
        <v>122</v>
      </c>
      <c r="BK118" s="150">
        <f>BK119+SUM(BK120:BK127)</f>
        <v>0</v>
      </c>
    </row>
    <row r="119" spans="2:65" s="1" customFormat="1" ht="28.9" customHeight="1">
      <c r="B119" s="133"/>
      <c r="C119" s="151" t="s">
        <v>88</v>
      </c>
      <c r="D119" s="151" t="s">
        <v>147</v>
      </c>
      <c r="E119" s="152" t="s">
        <v>188</v>
      </c>
      <c r="F119" s="235" t="s">
        <v>189</v>
      </c>
      <c r="G119" s="235"/>
      <c r="H119" s="235"/>
      <c r="I119" s="235"/>
      <c r="J119" s="153" t="s">
        <v>190</v>
      </c>
      <c r="K119" s="154">
        <v>1049.04</v>
      </c>
      <c r="L119" s="236">
        <v>0</v>
      </c>
      <c r="M119" s="236"/>
      <c r="N119" s="237">
        <f t="shared" ref="N119:N126" si="5">ROUND(L119*K119,2)</f>
        <v>0</v>
      </c>
      <c r="O119" s="237"/>
      <c r="P119" s="237"/>
      <c r="Q119" s="237"/>
      <c r="R119" s="136"/>
      <c r="T119" s="155" t="s">
        <v>5</v>
      </c>
      <c r="U119" s="42" t="s">
        <v>46</v>
      </c>
      <c r="V119" s="34"/>
      <c r="W119" s="156">
        <f t="shared" ref="W119:W126" si="6">V119*K119</f>
        <v>0</v>
      </c>
      <c r="X119" s="156">
        <v>0</v>
      </c>
      <c r="Y119" s="156">
        <f t="shared" ref="Y119:Y126" si="7">X119*K119</f>
        <v>0</v>
      </c>
      <c r="Z119" s="156">
        <v>0</v>
      </c>
      <c r="AA119" s="157">
        <f t="shared" ref="AA119:AA126" si="8">Z119*K119</f>
        <v>0</v>
      </c>
      <c r="AR119" s="16" t="s">
        <v>149</v>
      </c>
      <c r="AT119" s="16" t="s">
        <v>147</v>
      </c>
      <c r="AU119" s="16" t="s">
        <v>81</v>
      </c>
      <c r="AY119" s="16" t="s">
        <v>151</v>
      </c>
      <c r="BE119" s="112">
        <f t="shared" ref="BE119:BE126" si="9">IF(U119="základní",N119,0)</f>
        <v>0</v>
      </c>
      <c r="BF119" s="112">
        <f t="shared" ref="BF119:BF126" si="10">IF(U119="snížená",N119,0)</f>
        <v>0</v>
      </c>
      <c r="BG119" s="112">
        <f t="shared" ref="BG119:BG126" si="11">IF(U119="zákl. přenesená",N119,0)</f>
        <v>0</v>
      </c>
      <c r="BH119" s="112">
        <f t="shared" ref="BH119:BH126" si="12">IF(U119="sníž. přenesená",N119,0)</f>
        <v>0</v>
      </c>
      <c r="BI119" s="112">
        <f t="shared" ref="BI119:BI126" si="13">IF(U119="nulová",N119,0)</f>
        <v>0</v>
      </c>
      <c r="BJ119" s="16" t="s">
        <v>88</v>
      </c>
      <c r="BK119" s="112">
        <f t="shared" ref="BK119:BK126" si="14">ROUND(L119*K119,2)</f>
        <v>0</v>
      </c>
      <c r="BL119" s="16" t="s">
        <v>149</v>
      </c>
      <c r="BM119" s="16" t="s">
        <v>88</v>
      </c>
    </row>
    <row r="120" spans="2:65" s="1" customFormat="1" ht="20.45" customHeight="1">
      <c r="B120" s="133"/>
      <c r="C120" s="151" t="s">
        <v>93</v>
      </c>
      <c r="D120" s="151" t="s">
        <v>147</v>
      </c>
      <c r="E120" s="152" t="s">
        <v>191</v>
      </c>
      <c r="F120" s="235" t="s">
        <v>192</v>
      </c>
      <c r="G120" s="235"/>
      <c r="H120" s="235"/>
      <c r="I120" s="235"/>
      <c r="J120" s="153" t="s">
        <v>190</v>
      </c>
      <c r="K120" s="154">
        <v>1049.04</v>
      </c>
      <c r="L120" s="236">
        <v>0</v>
      </c>
      <c r="M120" s="236"/>
      <c r="N120" s="237">
        <f t="shared" si="5"/>
        <v>0</v>
      </c>
      <c r="O120" s="237"/>
      <c r="P120" s="237"/>
      <c r="Q120" s="237"/>
      <c r="R120" s="136"/>
      <c r="T120" s="155" t="s">
        <v>5</v>
      </c>
      <c r="U120" s="42" t="s">
        <v>46</v>
      </c>
      <c r="V120" s="34"/>
      <c r="W120" s="156">
        <f t="shared" si="6"/>
        <v>0</v>
      </c>
      <c r="X120" s="156">
        <v>0</v>
      </c>
      <c r="Y120" s="156">
        <f t="shared" si="7"/>
        <v>0</v>
      </c>
      <c r="Z120" s="156">
        <v>0</v>
      </c>
      <c r="AA120" s="157">
        <f t="shared" si="8"/>
        <v>0</v>
      </c>
      <c r="AR120" s="16" t="s">
        <v>149</v>
      </c>
      <c r="AT120" s="16" t="s">
        <v>147</v>
      </c>
      <c r="AU120" s="16" t="s">
        <v>81</v>
      </c>
      <c r="AY120" s="16" t="s">
        <v>151</v>
      </c>
      <c r="BE120" s="112">
        <f t="shared" si="9"/>
        <v>0</v>
      </c>
      <c r="BF120" s="112">
        <f t="shared" si="10"/>
        <v>0</v>
      </c>
      <c r="BG120" s="112">
        <f t="shared" si="11"/>
        <v>0</v>
      </c>
      <c r="BH120" s="112">
        <f t="shared" si="12"/>
        <v>0</v>
      </c>
      <c r="BI120" s="112">
        <f t="shared" si="13"/>
        <v>0</v>
      </c>
      <c r="BJ120" s="16" t="s">
        <v>88</v>
      </c>
      <c r="BK120" s="112">
        <f t="shared" si="14"/>
        <v>0</v>
      </c>
      <c r="BL120" s="16" t="s">
        <v>149</v>
      </c>
      <c r="BM120" s="16" t="s">
        <v>93</v>
      </c>
    </row>
    <row r="121" spans="2:65" s="1" customFormat="1" ht="28.9" customHeight="1">
      <c r="B121" s="133"/>
      <c r="C121" s="151" t="s">
        <v>148</v>
      </c>
      <c r="D121" s="151" t="s">
        <v>147</v>
      </c>
      <c r="E121" s="152" t="s">
        <v>193</v>
      </c>
      <c r="F121" s="235" t="s">
        <v>194</v>
      </c>
      <c r="G121" s="235"/>
      <c r="H121" s="235"/>
      <c r="I121" s="235"/>
      <c r="J121" s="153" t="s">
        <v>154</v>
      </c>
      <c r="K121" s="154">
        <v>51255</v>
      </c>
      <c r="L121" s="236">
        <v>0</v>
      </c>
      <c r="M121" s="236"/>
      <c r="N121" s="237">
        <f t="shared" si="5"/>
        <v>0</v>
      </c>
      <c r="O121" s="237"/>
      <c r="P121" s="237"/>
      <c r="Q121" s="237"/>
      <c r="R121" s="136"/>
      <c r="T121" s="155" t="s">
        <v>5</v>
      </c>
      <c r="U121" s="42" t="s">
        <v>46</v>
      </c>
      <c r="V121" s="34"/>
      <c r="W121" s="156">
        <f t="shared" si="6"/>
        <v>0</v>
      </c>
      <c r="X121" s="156">
        <v>0</v>
      </c>
      <c r="Y121" s="156">
        <f t="shared" si="7"/>
        <v>0</v>
      </c>
      <c r="Z121" s="156">
        <v>0</v>
      </c>
      <c r="AA121" s="157">
        <f t="shared" si="8"/>
        <v>0</v>
      </c>
      <c r="AR121" s="16" t="s">
        <v>149</v>
      </c>
      <c r="AT121" s="16" t="s">
        <v>147</v>
      </c>
      <c r="AU121" s="16" t="s">
        <v>81</v>
      </c>
      <c r="AY121" s="16" t="s">
        <v>151</v>
      </c>
      <c r="BE121" s="112">
        <f t="shared" si="9"/>
        <v>0</v>
      </c>
      <c r="BF121" s="112">
        <f t="shared" si="10"/>
        <v>0</v>
      </c>
      <c r="BG121" s="112">
        <f t="shared" si="11"/>
        <v>0</v>
      </c>
      <c r="BH121" s="112">
        <f t="shared" si="12"/>
        <v>0</v>
      </c>
      <c r="BI121" s="112">
        <f t="shared" si="13"/>
        <v>0</v>
      </c>
      <c r="BJ121" s="16" t="s">
        <v>88</v>
      </c>
      <c r="BK121" s="112">
        <f t="shared" si="14"/>
        <v>0</v>
      </c>
      <c r="BL121" s="16" t="s">
        <v>149</v>
      </c>
      <c r="BM121" s="16" t="s">
        <v>148</v>
      </c>
    </row>
    <row r="122" spans="2:65" s="1" customFormat="1" ht="20.45" customHeight="1">
      <c r="B122" s="133"/>
      <c r="C122" s="151" t="s">
        <v>149</v>
      </c>
      <c r="D122" s="151" t="s">
        <v>147</v>
      </c>
      <c r="E122" s="152" t="s">
        <v>195</v>
      </c>
      <c r="F122" s="235" t="s">
        <v>196</v>
      </c>
      <c r="G122" s="235"/>
      <c r="H122" s="235"/>
      <c r="I122" s="235"/>
      <c r="J122" s="153" t="s">
        <v>197</v>
      </c>
      <c r="K122" s="154">
        <v>126</v>
      </c>
      <c r="L122" s="236">
        <v>0</v>
      </c>
      <c r="M122" s="236"/>
      <c r="N122" s="237">
        <f t="shared" si="5"/>
        <v>0</v>
      </c>
      <c r="O122" s="237"/>
      <c r="P122" s="237"/>
      <c r="Q122" s="237"/>
      <c r="R122" s="136"/>
      <c r="T122" s="155" t="s">
        <v>5</v>
      </c>
      <c r="U122" s="42" t="s">
        <v>46</v>
      </c>
      <c r="V122" s="34"/>
      <c r="W122" s="156">
        <f t="shared" si="6"/>
        <v>0</v>
      </c>
      <c r="X122" s="156">
        <v>0</v>
      </c>
      <c r="Y122" s="156">
        <f t="shared" si="7"/>
        <v>0</v>
      </c>
      <c r="Z122" s="156">
        <v>0</v>
      </c>
      <c r="AA122" s="157">
        <f t="shared" si="8"/>
        <v>0</v>
      </c>
      <c r="AR122" s="16" t="s">
        <v>149</v>
      </c>
      <c r="AT122" s="16" t="s">
        <v>147</v>
      </c>
      <c r="AU122" s="16" t="s">
        <v>81</v>
      </c>
      <c r="AY122" s="16" t="s">
        <v>151</v>
      </c>
      <c r="BE122" s="112">
        <f t="shared" si="9"/>
        <v>0</v>
      </c>
      <c r="BF122" s="112">
        <f t="shared" si="10"/>
        <v>0</v>
      </c>
      <c r="BG122" s="112">
        <f t="shared" si="11"/>
        <v>0</v>
      </c>
      <c r="BH122" s="112">
        <f t="shared" si="12"/>
        <v>0</v>
      </c>
      <c r="BI122" s="112">
        <f t="shared" si="13"/>
        <v>0</v>
      </c>
      <c r="BJ122" s="16" t="s">
        <v>88</v>
      </c>
      <c r="BK122" s="112">
        <f t="shared" si="14"/>
        <v>0</v>
      </c>
      <c r="BL122" s="16" t="s">
        <v>149</v>
      </c>
      <c r="BM122" s="16" t="s">
        <v>149</v>
      </c>
    </row>
    <row r="123" spans="2:65" s="1" customFormat="1" ht="28.9" customHeight="1">
      <c r="B123" s="133"/>
      <c r="C123" s="151" t="s">
        <v>150</v>
      </c>
      <c r="D123" s="151" t="s">
        <v>147</v>
      </c>
      <c r="E123" s="152" t="s">
        <v>198</v>
      </c>
      <c r="F123" s="235" t="s">
        <v>199</v>
      </c>
      <c r="G123" s="235"/>
      <c r="H123" s="235"/>
      <c r="I123" s="235"/>
      <c r="J123" s="153" t="s">
        <v>197</v>
      </c>
      <c r="K123" s="154">
        <v>12438</v>
      </c>
      <c r="L123" s="236">
        <v>0</v>
      </c>
      <c r="M123" s="236"/>
      <c r="N123" s="237">
        <f t="shared" si="5"/>
        <v>0</v>
      </c>
      <c r="O123" s="237"/>
      <c r="P123" s="237"/>
      <c r="Q123" s="237"/>
      <c r="R123" s="136"/>
      <c r="T123" s="155" t="s">
        <v>5</v>
      </c>
      <c r="U123" s="42" t="s">
        <v>46</v>
      </c>
      <c r="V123" s="34"/>
      <c r="W123" s="156">
        <f t="shared" si="6"/>
        <v>0</v>
      </c>
      <c r="X123" s="156">
        <v>0</v>
      </c>
      <c r="Y123" s="156">
        <f t="shared" si="7"/>
        <v>0</v>
      </c>
      <c r="Z123" s="156">
        <v>0</v>
      </c>
      <c r="AA123" s="157">
        <f t="shared" si="8"/>
        <v>0</v>
      </c>
      <c r="AR123" s="16" t="s">
        <v>149</v>
      </c>
      <c r="AT123" s="16" t="s">
        <v>147</v>
      </c>
      <c r="AU123" s="16" t="s">
        <v>81</v>
      </c>
      <c r="AY123" s="16" t="s">
        <v>151</v>
      </c>
      <c r="BE123" s="112">
        <f t="shared" si="9"/>
        <v>0</v>
      </c>
      <c r="BF123" s="112">
        <f t="shared" si="10"/>
        <v>0</v>
      </c>
      <c r="BG123" s="112">
        <f t="shared" si="11"/>
        <v>0</v>
      </c>
      <c r="BH123" s="112">
        <f t="shared" si="12"/>
        <v>0</v>
      </c>
      <c r="BI123" s="112">
        <f t="shared" si="13"/>
        <v>0</v>
      </c>
      <c r="BJ123" s="16" t="s">
        <v>88</v>
      </c>
      <c r="BK123" s="112">
        <f t="shared" si="14"/>
        <v>0</v>
      </c>
      <c r="BL123" s="16" t="s">
        <v>149</v>
      </c>
      <c r="BM123" s="16" t="s">
        <v>150</v>
      </c>
    </row>
    <row r="124" spans="2:65" s="1" customFormat="1" ht="20.45" customHeight="1">
      <c r="B124" s="133"/>
      <c r="C124" s="151" t="s">
        <v>163</v>
      </c>
      <c r="D124" s="151" t="s">
        <v>147</v>
      </c>
      <c r="E124" s="152" t="s">
        <v>200</v>
      </c>
      <c r="F124" s="235" t="s">
        <v>201</v>
      </c>
      <c r="G124" s="235"/>
      <c r="H124" s="235"/>
      <c r="I124" s="235"/>
      <c r="J124" s="153" t="s">
        <v>154</v>
      </c>
      <c r="K124" s="154">
        <v>6276</v>
      </c>
      <c r="L124" s="236">
        <v>0</v>
      </c>
      <c r="M124" s="236"/>
      <c r="N124" s="237">
        <f t="shared" si="5"/>
        <v>0</v>
      </c>
      <c r="O124" s="237"/>
      <c r="P124" s="237"/>
      <c r="Q124" s="237"/>
      <c r="R124" s="136"/>
      <c r="T124" s="155" t="s">
        <v>5</v>
      </c>
      <c r="U124" s="42" t="s">
        <v>46</v>
      </c>
      <c r="V124" s="34"/>
      <c r="W124" s="156">
        <f t="shared" si="6"/>
        <v>0</v>
      </c>
      <c r="X124" s="156">
        <v>0</v>
      </c>
      <c r="Y124" s="156">
        <f t="shared" si="7"/>
        <v>0</v>
      </c>
      <c r="Z124" s="156">
        <v>0</v>
      </c>
      <c r="AA124" s="157">
        <f t="shared" si="8"/>
        <v>0</v>
      </c>
      <c r="AR124" s="16" t="s">
        <v>149</v>
      </c>
      <c r="AT124" s="16" t="s">
        <v>147</v>
      </c>
      <c r="AU124" s="16" t="s">
        <v>81</v>
      </c>
      <c r="AY124" s="16" t="s">
        <v>151</v>
      </c>
      <c r="BE124" s="112">
        <f t="shared" si="9"/>
        <v>0</v>
      </c>
      <c r="BF124" s="112">
        <f t="shared" si="10"/>
        <v>0</v>
      </c>
      <c r="BG124" s="112">
        <f t="shared" si="11"/>
        <v>0</v>
      </c>
      <c r="BH124" s="112">
        <f t="shared" si="12"/>
        <v>0</v>
      </c>
      <c r="BI124" s="112">
        <f t="shared" si="13"/>
        <v>0</v>
      </c>
      <c r="BJ124" s="16" t="s">
        <v>88</v>
      </c>
      <c r="BK124" s="112">
        <f t="shared" si="14"/>
        <v>0</v>
      </c>
      <c r="BL124" s="16" t="s">
        <v>149</v>
      </c>
      <c r="BM124" s="16" t="s">
        <v>163</v>
      </c>
    </row>
    <row r="125" spans="2:65" s="1" customFormat="1" ht="28.9" customHeight="1">
      <c r="B125" s="133"/>
      <c r="C125" s="151" t="s">
        <v>166</v>
      </c>
      <c r="D125" s="151" t="s">
        <v>147</v>
      </c>
      <c r="E125" s="152" t="s">
        <v>202</v>
      </c>
      <c r="F125" s="235" t="s">
        <v>203</v>
      </c>
      <c r="G125" s="235"/>
      <c r="H125" s="235"/>
      <c r="I125" s="235"/>
      <c r="J125" s="153" t="s">
        <v>197</v>
      </c>
      <c r="K125" s="154">
        <v>135</v>
      </c>
      <c r="L125" s="236">
        <v>0</v>
      </c>
      <c r="M125" s="236"/>
      <c r="N125" s="237">
        <f t="shared" si="5"/>
        <v>0</v>
      </c>
      <c r="O125" s="237"/>
      <c r="P125" s="237"/>
      <c r="Q125" s="237"/>
      <c r="R125" s="136"/>
      <c r="T125" s="155" t="s">
        <v>5</v>
      </c>
      <c r="U125" s="42" t="s">
        <v>46</v>
      </c>
      <c r="V125" s="34"/>
      <c r="W125" s="156">
        <f t="shared" si="6"/>
        <v>0</v>
      </c>
      <c r="X125" s="156">
        <v>0</v>
      </c>
      <c r="Y125" s="156">
        <f t="shared" si="7"/>
        <v>0</v>
      </c>
      <c r="Z125" s="156">
        <v>0</v>
      </c>
      <c r="AA125" s="157">
        <f t="shared" si="8"/>
        <v>0</v>
      </c>
      <c r="AR125" s="16" t="s">
        <v>149</v>
      </c>
      <c r="AT125" s="16" t="s">
        <v>147</v>
      </c>
      <c r="AU125" s="16" t="s">
        <v>81</v>
      </c>
      <c r="AY125" s="16" t="s">
        <v>151</v>
      </c>
      <c r="BE125" s="112">
        <f t="shared" si="9"/>
        <v>0</v>
      </c>
      <c r="BF125" s="112">
        <f t="shared" si="10"/>
        <v>0</v>
      </c>
      <c r="BG125" s="112">
        <f t="shared" si="11"/>
        <v>0</v>
      </c>
      <c r="BH125" s="112">
        <f t="shared" si="12"/>
        <v>0</v>
      </c>
      <c r="BI125" s="112">
        <f t="shared" si="13"/>
        <v>0</v>
      </c>
      <c r="BJ125" s="16" t="s">
        <v>88</v>
      </c>
      <c r="BK125" s="112">
        <f t="shared" si="14"/>
        <v>0</v>
      </c>
      <c r="BL125" s="16" t="s">
        <v>149</v>
      </c>
      <c r="BM125" s="16" t="s">
        <v>166</v>
      </c>
    </row>
    <row r="126" spans="2:65" s="1" customFormat="1" ht="20.45" customHeight="1">
      <c r="B126" s="133"/>
      <c r="C126" s="151" t="s">
        <v>170</v>
      </c>
      <c r="D126" s="151" t="s">
        <v>147</v>
      </c>
      <c r="E126" s="152" t="s">
        <v>204</v>
      </c>
      <c r="F126" s="235" t="s">
        <v>205</v>
      </c>
      <c r="G126" s="235"/>
      <c r="H126" s="235"/>
      <c r="I126" s="235"/>
      <c r="J126" s="153" t="s">
        <v>197</v>
      </c>
      <c r="K126" s="154">
        <v>126</v>
      </c>
      <c r="L126" s="236">
        <v>0</v>
      </c>
      <c r="M126" s="236"/>
      <c r="N126" s="237">
        <f t="shared" si="5"/>
        <v>0</v>
      </c>
      <c r="O126" s="237"/>
      <c r="P126" s="237"/>
      <c r="Q126" s="237"/>
      <c r="R126" s="136"/>
      <c r="T126" s="155" t="s">
        <v>5</v>
      </c>
      <c r="U126" s="42" t="s">
        <v>46</v>
      </c>
      <c r="V126" s="34"/>
      <c r="W126" s="156">
        <f t="shared" si="6"/>
        <v>0</v>
      </c>
      <c r="X126" s="156">
        <v>0</v>
      </c>
      <c r="Y126" s="156">
        <f t="shared" si="7"/>
        <v>0</v>
      </c>
      <c r="Z126" s="156">
        <v>0</v>
      </c>
      <c r="AA126" s="157">
        <f t="shared" si="8"/>
        <v>0</v>
      </c>
      <c r="AR126" s="16" t="s">
        <v>149</v>
      </c>
      <c r="AT126" s="16" t="s">
        <v>147</v>
      </c>
      <c r="AU126" s="16" t="s">
        <v>81</v>
      </c>
      <c r="AY126" s="16" t="s">
        <v>151</v>
      </c>
      <c r="BE126" s="112">
        <f t="shared" si="9"/>
        <v>0</v>
      </c>
      <c r="BF126" s="112">
        <f t="shared" si="10"/>
        <v>0</v>
      </c>
      <c r="BG126" s="112">
        <f t="shared" si="11"/>
        <v>0</v>
      </c>
      <c r="BH126" s="112">
        <f t="shared" si="12"/>
        <v>0</v>
      </c>
      <c r="BI126" s="112">
        <f t="shared" si="13"/>
        <v>0</v>
      </c>
      <c r="BJ126" s="16" t="s">
        <v>88</v>
      </c>
      <c r="BK126" s="112">
        <f t="shared" si="14"/>
        <v>0</v>
      </c>
      <c r="BL126" s="16" t="s">
        <v>149</v>
      </c>
      <c r="BM126" s="16" t="s">
        <v>170</v>
      </c>
    </row>
    <row r="127" spans="2:65" s="1" customFormat="1" ht="49.9" customHeight="1">
      <c r="B127" s="33"/>
      <c r="C127" s="34"/>
      <c r="D127" s="158" t="s">
        <v>185</v>
      </c>
      <c r="E127" s="34"/>
      <c r="F127" s="34"/>
      <c r="G127" s="34"/>
      <c r="H127" s="34"/>
      <c r="I127" s="34"/>
      <c r="J127" s="34"/>
      <c r="K127" s="34"/>
      <c r="L127" s="34"/>
      <c r="M127" s="34"/>
      <c r="N127" s="246">
        <f t="shared" ref="N127:N132" si="15">BK127</f>
        <v>0</v>
      </c>
      <c r="O127" s="247"/>
      <c r="P127" s="247"/>
      <c r="Q127" s="247"/>
      <c r="R127" s="35"/>
      <c r="T127" s="159"/>
      <c r="U127" s="34"/>
      <c r="V127" s="34"/>
      <c r="W127" s="34"/>
      <c r="X127" s="34"/>
      <c r="Y127" s="34"/>
      <c r="Z127" s="34"/>
      <c r="AA127" s="72"/>
      <c r="AT127" s="16" t="s">
        <v>80</v>
      </c>
      <c r="AU127" s="16" t="s">
        <v>81</v>
      </c>
      <c r="AY127" s="16" t="s">
        <v>186</v>
      </c>
      <c r="BK127" s="112">
        <f>SUM(BK128:BK132)</f>
        <v>0</v>
      </c>
    </row>
    <row r="128" spans="2:65" s="1" customFormat="1" ht="22.35" customHeight="1">
      <c r="B128" s="33"/>
      <c r="C128" s="160" t="s">
        <v>5</v>
      </c>
      <c r="D128" s="160" t="s">
        <v>147</v>
      </c>
      <c r="E128" s="161" t="s">
        <v>5</v>
      </c>
      <c r="F128" s="242" t="s">
        <v>5</v>
      </c>
      <c r="G128" s="242"/>
      <c r="H128" s="242"/>
      <c r="I128" s="242"/>
      <c r="J128" s="162" t="s">
        <v>5</v>
      </c>
      <c r="K128" s="163"/>
      <c r="L128" s="236"/>
      <c r="M128" s="243"/>
      <c r="N128" s="243">
        <f t="shared" si="15"/>
        <v>0</v>
      </c>
      <c r="O128" s="243"/>
      <c r="P128" s="243"/>
      <c r="Q128" s="243"/>
      <c r="R128" s="35"/>
      <c r="T128" s="155" t="s">
        <v>5</v>
      </c>
      <c r="U128" s="164" t="s">
        <v>46</v>
      </c>
      <c r="V128" s="34"/>
      <c r="W128" s="34"/>
      <c r="X128" s="34"/>
      <c r="Y128" s="34"/>
      <c r="Z128" s="34"/>
      <c r="AA128" s="72"/>
      <c r="AT128" s="16" t="s">
        <v>186</v>
      </c>
      <c r="AU128" s="16" t="s">
        <v>88</v>
      </c>
      <c r="AY128" s="16" t="s">
        <v>186</v>
      </c>
      <c r="BE128" s="112">
        <f>IF(U128="základní",N128,0)</f>
        <v>0</v>
      </c>
      <c r="BF128" s="112">
        <f>IF(U128="snížená",N128,0)</f>
        <v>0</v>
      </c>
      <c r="BG128" s="112">
        <f>IF(U128="zákl. přenesená",N128,0)</f>
        <v>0</v>
      </c>
      <c r="BH128" s="112">
        <f>IF(U128="sníž. přenesená",N128,0)</f>
        <v>0</v>
      </c>
      <c r="BI128" s="112">
        <f>IF(U128="nulová",N128,0)</f>
        <v>0</v>
      </c>
      <c r="BJ128" s="16" t="s">
        <v>88</v>
      </c>
      <c r="BK128" s="112">
        <f>L128*K128</f>
        <v>0</v>
      </c>
    </row>
    <row r="129" spans="2:63" s="1" customFormat="1" ht="22.35" customHeight="1">
      <c r="B129" s="33"/>
      <c r="C129" s="160" t="s">
        <v>5</v>
      </c>
      <c r="D129" s="160" t="s">
        <v>147</v>
      </c>
      <c r="E129" s="161" t="s">
        <v>5</v>
      </c>
      <c r="F129" s="242" t="s">
        <v>5</v>
      </c>
      <c r="G129" s="242"/>
      <c r="H129" s="242"/>
      <c r="I129" s="242"/>
      <c r="J129" s="162" t="s">
        <v>5</v>
      </c>
      <c r="K129" s="163"/>
      <c r="L129" s="236"/>
      <c r="M129" s="243"/>
      <c r="N129" s="243">
        <f t="shared" si="15"/>
        <v>0</v>
      </c>
      <c r="O129" s="243"/>
      <c r="P129" s="243"/>
      <c r="Q129" s="243"/>
      <c r="R129" s="35"/>
      <c r="T129" s="155" t="s">
        <v>5</v>
      </c>
      <c r="U129" s="164" t="s">
        <v>46</v>
      </c>
      <c r="V129" s="34"/>
      <c r="W129" s="34"/>
      <c r="X129" s="34"/>
      <c r="Y129" s="34"/>
      <c r="Z129" s="34"/>
      <c r="AA129" s="72"/>
      <c r="AT129" s="16" t="s">
        <v>186</v>
      </c>
      <c r="AU129" s="16" t="s">
        <v>88</v>
      </c>
      <c r="AY129" s="16" t="s">
        <v>186</v>
      </c>
      <c r="BE129" s="112">
        <f>IF(U129="základní",N129,0)</f>
        <v>0</v>
      </c>
      <c r="BF129" s="112">
        <f>IF(U129="snížená",N129,0)</f>
        <v>0</v>
      </c>
      <c r="BG129" s="112">
        <f>IF(U129="zákl. přenesená",N129,0)</f>
        <v>0</v>
      </c>
      <c r="BH129" s="112">
        <f>IF(U129="sníž. přenesená",N129,0)</f>
        <v>0</v>
      </c>
      <c r="BI129" s="112">
        <f>IF(U129="nulová",N129,0)</f>
        <v>0</v>
      </c>
      <c r="BJ129" s="16" t="s">
        <v>88</v>
      </c>
      <c r="BK129" s="112">
        <f>L129*K129</f>
        <v>0</v>
      </c>
    </row>
    <row r="130" spans="2:63" s="1" customFormat="1" ht="22.35" customHeight="1">
      <c r="B130" s="33"/>
      <c r="C130" s="160" t="s">
        <v>5</v>
      </c>
      <c r="D130" s="160" t="s">
        <v>147</v>
      </c>
      <c r="E130" s="161" t="s">
        <v>5</v>
      </c>
      <c r="F130" s="242" t="s">
        <v>5</v>
      </c>
      <c r="G130" s="242"/>
      <c r="H130" s="242"/>
      <c r="I130" s="242"/>
      <c r="J130" s="162" t="s">
        <v>5</v>
      </c>
      <c r="K130" s="163"/>
      <c r="L130" s="236"/>
      <c r="M130" s="243"/>
      <c r="N130" s="243">
        <f t="shared" si="15"/>
        <v>0</v>
      </c>
      <c r="O130" s="243"/>
      <c r="P130" s="243"/>
      <c r="Q130" s="243"/>
      <c r="R130" s="35"/>
      <c r="T130" s="155" t="s">
        <v>5</v>
      </c>
      <c r="U130" s="164" t="s">
        <v>46</v>
      </c>
      <c r="V130" s="34"/>
      <c r="W130" s="34"/>
      <c r="X130" s="34"/>
      <c r="Y130" s="34"/>
      <c r="Z130" s="34"/>
      <c r="AA130" s="72"/>
      <c r="AT130" s="16" t="s">
        <v>186</v>
      </c>
      <c r="AU130" s="16" t="s">
        <v>88</v>
      </c>
      <c r="AY130" s="16" t="s">
        <v>186</v>
      </c>
      <c r="BE130" s="112">
        <f>IF(U130="základní",N130,0)</f>
        <v>0</v>
      </c>
      <c r="BF130" s="112">
        <f>IF(U130="snížená",N130,0)</f>
        <v>0</v>
      </c>
      <c r="BG130" s="112">
        <f>IF(U130="zákl. přenesená",N130,0)</f>
        <v>0</v>
      </c>
      <c r="BH130" s="112">
        <f>IF(U130="sníž. přenesená",N130,0)</f>
        <v>0</v>
      </c>
      <c r="BI130" s="112">
        <f>IF(U130="nulová",N130,0)</f>
        <v>0</v>
      </c>
      <c r="BJ130" s="16" t="s">
        <v>88</v>
      </c>
      <c r="BK130" s="112">
        <f>L130*K130</f>
        <v>0</v>
      </c>
    </row>
    <row r="131" spans="2:63" s="1" customFormat="1" ht="22.35" customHeight="1">
      <c r="B131" s="33"/>
      <c r="C131" s="160" t="s">
        <v>5</v>
      </c>
      <c r="D131" s="160" t="s">
        <v>147</v>
      </c>
      <c r="E131" s="161" t="s">
        <v>5</v>
      </c>
      <c r="F131" s="242" t="s">
        <v>5</v>
      </c>
      <c r="G131" s="242"/>
      <c r="H131" s="242"/>
      <c r="I131" s="242"/>
      <c r="J131" s="162" t="s">
        <v>5</v>
      </c>
      <c r="K131" s="163"/>
      <c r="L131" s="236"/>
      <c r="M131" s="243"/>
      <c r="N131" s="243">
        <f t="shared" si="15"/>
        <v>0</v>
      </c>
      <c r="O131" s="243"/>
      <c r="P131" s="243"/>
      <c r="Q131" s="243"/>
      <c r="R131" s="35"/>
      <c r="T131" s="155" t="s">
        <v>5</v>
      </c>
      <c r="U131" s="164" t="s">
        <v>46</v>
      </c>
      <c r="V131" s="34"/>
      <c r="W131" s="34"/>
      <c r="X131" s="34"/>
      <c r="Y131" s="34"/>
      <c r="Z131" s="34"/>
      <c r="AA131" s="72"/>
      <c r="AT131" s="16" t="s">
        <v>186</v>
      </c>
      <c r="AU131" s="16" t="s">
        <v>88</v>
      </c>
      <c r="AY131" s="16" t="s">
        <v>186</v>
      </c>
      <c r="BE131" s="112">
        <f>IF(U131="základní",N131,0)</f>
        <v>0</v>
      </c>
      <c r="BF131" s="112">
        <f>IF(U131="snížená",N131,0)</f>
        <v>0</v>
      </c>
      <c r="BG131" s="112">
        <f>IF(U131="zákl. přenesená",N131,0)</f>
        <v>0</v>
      </c>
      <c r="BH131" s="112">
        <f>IF(U131="sníž. přenesená",N131,0)</f>
        <v>0</v>
      </c>
      <c r="BI131" s="112">
        <f>IF(U131="nulová",N131,0)</f>
        <v>0</v>
      </c>
      <c r="BJ131" s="16" t="s">
        <v>88</v>
      </c>
      <c r="BK131" s="112">
        <f>L131*K131</f>
        <v>0</v>
      </c>
    </row>
    <row r="132" spans="2:63" s="1" customFormat="1" ht="22.35" customHeight="1">
      <c r="B132" s="33"/>
      <c r="C132" s="160" t="s">
        <v>5</v>
      </c>
      <c r="D132" s="160" t="s">
        <v>147</v>
      </c>
      <c r="E132" s="161" t="s">
        <v>5</v>
      </c>
      <c r="F132" s="242" t="s">
        <v>5</v>
      </c>
      <c r="G132" s="242"/>
      <c r="H132" s="242"/>
      <c r="I132" s="242"/>
      <c r="J132" s="162" t="s">
        <v>5</v>
      </c>
      <c r="K132" s="163"/>
      <c r="L132" s="236"/>
      <c r="M132" s="243"/>
      <c r="N132" s="243">
        <f t="shared" si="15"/>
        <v>0</v>
      </c>
      <c r="O132" s="243"/>
      <c r="P132" s="243"/>
      <c r="Q132" s="243"/>
      <c r="R132" s="35"/>
      <c r="T132" s="155" t="s">
        <v>5</v>
      </c>
      <c r="U132" s="164" t="s">
        <v>46</v>
      </c>
      <c r="V132" s="54"/>
      <c r="W132" s="54"/>
      <c r="X132" s="54"/>
      <c r="Y132" s="54"/>
      <c r="Z132" s="54"/>
      <c r="AA132" s="56"/>
      <c r="AT132" s="16" t="s">
        <v>186</v>
      </c>
      <c r="AU132" s="16" t="s">
        <v>88</v>
      </c>
      <c r="AY132" s="16" t="s">
        <v>186</v>
      </c>
      <c r="BE132" s="112">
        <f>IF(U132="základní",N132,0)</f>
        <v>0</v>
      </c>
      <c r="BF132" s="112">
        <f>IF(U132="snížená",N132,0)</f>
        <v>0</v>
      </c>
      <c r="BG132" s="112">
        <f>IF(U132="zákl. přenesená",N132,0)</f>
        <v>0</v>
      </c>
      <c r="BH132" s="112">
        <f>IF(U132="sníž. přenesená",N132,0)</f>
        <v>0</v>
      </c>
      <c r="BI132" s="112">
        <f>IF(U132="nulová",N132,0)</f>
        <v>0</v>
      </c>
      <c r="BJ132" s="16" t="s">
        <v>88</v>
      </c>
      <c r="BK132" s="112">
        <f>L132*K132</f>
        <v>0</v>
      </c>
    </row>
    <row r="133" spans="2:63" s="1" customFormat="1" ht="6.95" customHeight="1">
      <c r="B133" s="57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9"/>
    </row>
  </sheetData>
  <mergeCells count="107">
    <mergeCell ref="F132:I132"/>
    <mergeCell ref="L132:M132"/>
    <mergeCell ref="N132:Q132"/>
    <mergeCell ref="N118:Q118"/>
    <mergeCell ref="N127:Q127"/>
    <mergeCell ref="H1:K1"/>
    <mergeCell ref="S2:AC2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5:I125"/>
    <mergeCell ref="L125:M125"/>
    <mergeCell ref="N125:Q125"/>
    <mergeCell ref="F126:I126"/>
    <mergeCell ref="L126:M126"/>
    <mergeCell ref="N126:Q126"/>
    <mergeCell ref="F128:I128"/>
    <mergeCell ref="L128:M128"/>
    <mergeCell ref="N128:Q128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08:P108"/>
    <mergeCell ref="F109:P109"/>
    <mergeCell ref="F110:P110"/>
    <mergeCell ref="M112:P112"/>
    <mergeCell ref="M114:Q114"/>
    <mergeCell ref="M115:Q115"/>
    <mergeCell ref="F117:I117"/>
    <mergeCell ref="L117:M117"/>
    <mergeCell ref="N117:Q117"/>
    <mergeCell ref="D95:H95"/>
    <mergeCell ref="N95:Q95"/>
    <mergeCell ref="D96:H96"/>
    <mergeCell ref="N96:Q96"/>
    <mergeCell ref="D97:H97"/>
    <mergeCell ref="N97:Q97"/>
    <mergeCell ref="N98:Q98"/>
    <mergeCell ref="L100:Q100"/>
    <mergeCell ref="C106:Q106"/>
    <mergeCell ref="M85:Q85"/>
    <mergeCell ref="C87:G87"/>
    <mergeCell ref="N87:Q87"/>
    <mergeCell ref="N89:Q89"/>
    <mergeCell ref="N90:Q90"/>
    <mergeCell ref="N92:Q92"/>
    <mergeCell ref="D93:H93"/>
    <mergeCell ref="N93:Q93"/>
    <mergeCell ref="D94:H94"/>
    <mergeCell ref="N94:Q94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dataValidations count="2">
    <dataValidation type="list" allowBlank="1" showInputMessage="1" showErrorMessage="1" error="Povoleny jsou hodnoty K, M." sqref="D128:D133">
      <formula1>"K, M"</formula1>
    </dataValidation>
    <dataValidation type="list" allowBlank="1" showInputMessage="1" showErrorMessage="1" error="Povoleny jsou hodnoty základní, snížená, zákl. přenesená, sníž. přenesená, nulová." sqref="U128:U133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801-1 - Trávnikové plochy</vt:lpstr>
      <vt:lpstr>801-3 - 3-létá péče</vt:lpstr>
      <vt:lpstr>'801-1 - Trávnikové plochy'!Názvy_tisku</vt:lpstr>
      <vt:lpstr>'801-3 - 3-létá péče'!Názvy_tisku</vt:lpstr>
      <vt:lpstr>'Rekapitulace stavby'!Názvy_tisku</vt:lpstr>
      <vt:lpstr>'801-1 - Trávnikové plochy'!Oblast_tisku</vt:lpstr>
      <vt:lpstr>'801-3 - 3-létá péče'!Oblast_tisku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G-PC\Svatopluk</dc:creator>
  <cp:lastModifiedBy>cekr</cp:lastModifiedBy>
  <dcterms:created xsi:type="dcterms:W3CDTF">2017-03-31T07:17:51Z</dcterms:created>
  <dcterms:modified xsi:type="dcterms:W3CDTF">2017-04-21T09:17:01Z</dcterms:modified>
</cp:coreProperties>
</file>