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0" windowWidth="17250" windowHeight="8025" firstSheet="1" activeTab="6"/>
  </bookViews>
  <sheets>
    <sheet name="Rekapitulace stavby" sheetId="1" r:id="rId1"/>
    <sheet name="SO 101 - Komunikace vozid..." sheetId="2" r:id="rId2"/>
    <sheet name="SO 111 - Chodníky" sheetId="3" r:id="rId3"/>
    <sheet name="SO 121 - Parkovací pruh" sheetId="4" r:id="rId4"/>
    <sheet name="SO 161 - Plochy pro odpad" sheetId="5" r:id="rId5"/>
    <sheet name="SO 191 - Dopravní značení" sheetId="6" r:id="rId6"/>
    <sheet name="SO 192 - DIO" sheetId="7" r:id="rId7"/>
    <sheet name="SO 401 - Rozvody VO" sheetId="8" r:id="rId8"/>
    <sheet name="1000 - Ostatní náklady" sheetId="9" r:id="rId9"/>
    <sheet name="1020 - VRN" sheetId="10" r:id="rId10"/>
  </sheets>
  <definedNames>
    <definedName name="_xlnm.Print_Area" localSheetId="8">'1000 - Ostatní náklady'!$C$4:$Q$70,'1000 - Ostatní náklady'!$C$76:$Q$101,'1000 - Ostatní náklady'!$C$107:$Q$153</definedName>
    <definedName name="_xlnm.Print_Area" localSheetId="9">'1020 - VRN'!$C$4:$Q$70,'1020 - VRN'!$C$76:$Q$101,'1020 - VRN'!$C$107:$Q$128</definedName>
    <definedName name="_xlnm.Print_Area" localSheetId="0">'Rekapitulace stavby'!$C$4:$AP$70,'Rekapitulace stavby'!$C$76:$AP$106</definedName>
    <definedName name="_xlnm.Print_Area" localSheetId="1">'SO 101 - Komunikace vozid...'!$C$4:$Q$70,'SO 101 - Komunikace vozid...'!$C$76:$Q$109,'SO 101 - Komunikace vozid...'!$C$115:$Q$413</definedName>
    <definedName name="_xlnm.Print_Area" localSheetId="2">'SO 111 - Chodníky'!$C$4:$Q$70,'SO 111 - Chodníky'!$C$76:$Q$109,'SO 111 - Chodníky'!$C$115:$Q$322</definedName>
    <definedName name="_xlnm.Print_Area" localSheetId="3">'SO 121 - Parkovací pruh'!$C$4:$Q$70,'SO 121 - Parkovací pruh'!$C$76:$Q$110,'SO 121 - Parkovací pruh'!$C$116:$Q$292</definedName>
    <definedName name="_xlnm.Print_Area" localSheetId="4">'SO 161 - Plochy pro odpad'!$C$4:$Q$70,'SO 161 - Plochy pro odpad'!$C$76:$Q$108,'SO 161 - Plochy pro odpad'!$C$114:$Q$265</definedName>
    <definedName name="_xlnm.Print_Area" localSheetId="5">'SO 191 - Dopravní značení'!$C$4:$Q$70,'SO 191 - Dopravní značení'!$C$76:$Q$103,'SO 191 - Dopravní značení'!$C$109:$Q$205</definedName>
    <definedName name="_xlnm.Print_Area" localSheetId="6">'SO 192 - DIO'!$C$4:$Q$70,'SO 192 - DIO'!$C$76:$Q$102,'SO 192 - DIO'!$C$108:$Q$143</definedName>
    <definedName name="_xlnm.Print_Area" localSheetId="7">'SO 401 - Rozvody VO'!$C$4:$Q$70,'SO 401 - Rozvody VO'!$C$76:$Q$103,'SO 401 - Rozvody VO'!$C$109:$Q$344</definedName>
    <definedName name="_xlnm.Print_Titles" localSheetId="0">'Rekapitulace stavby'!$85:$85</definedName>
    <definedName name="_xlnm.Print_Titles" localSheetId="1">'SO 101 - Komunikace vozid...'!$126:$126</definedName>
    <definedName name="_xlnm.Print_Titles" localSheetId="2">'SO 111 - Chodníky'!$126:$126</definedName>
    <definedName name="_xlnm.Print_Titles" localSheetId="3">'SO 121 - Parkovací pruh'!$127:$127</definedName>
    <definedName name="_xlnm.Print_Titles" localSheetId="4">'SO 161 - Plochy pro odpad'!$125:$125</definedName>
    <definedName name="_xlnm.Print_Titles" localSheetId="5">'SO 191 - Dopravní značení'!$120:$120</definedName>
    <definedName name="_xlnm.Print_Titles" localSheetId="6">'SO 192 - DIO'!$119:$119</definedName>
    <definedName name="_xlnm.Print_Titles" localSheetId="7">'SO 401 - Rozvody VO'!$120:$120</definedName>
    <definedName name="_xlnm.Print_Titles" localSheetId="8">'1000 - Ostatní náklady'!$117:$117</definedName>
    <definedName name="_xlnm.Print_Titles" localSheetId="9">'1020 - VRN'!$117:$117</definedName>
  </definedNames>
  <calcPr calcId="145621"/>
</workbook>
</file>

<file path=xl/sharedStrings.xml><?xml version="1.0" encoding="utf-8"?>
<sst xmlns="http://schemas.openxmlformats.org/spreadsheetml/2006/main" count="12798" uniqueCount="1218">
  <si>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</si>
  <si>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</si>
  <si>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</si>
  <si>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</si>
  <si>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</si>
  <si>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</si>
  <si>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</si>
  <si>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</si>
  <si>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</si>
  <si>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</si>
  <si>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</si>
  <si>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</si>
  <si>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</si>
  <si>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</si>
  <si>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</si>
  <si>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</si>
  <si>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</si>
  <si>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050h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</si>
  <si>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</si>
  <si>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</si>
  <si>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Rekonstrukce komunikace - ul. Vančurova v Šumperku - II. etapa, CÚ 2017</t>
  </si>
  <si>
    <t>JKSO:</t>
  </si>
  <si>
    <t>CC-CZ:</t>
  </si>
  <si>
    <t>Místo:</t>
  </si>
  <si>
    <t>Šumperk</t>
  </si>
  <si>
    <t>Datum:</t>
  </si>
  <si>
    <t>14. 4. 2017</t>
  </si>
  <si>
    <t>Objednatel:</t>
  </si>
  <si>
    <t>IČ:</t>
  </si>
  <si>
    <t>00303461</t>
  </si>
  <si>
    <t>0,1</t>
  </si>
  <si>
    <t>Město Šumperk, nám. Míru 1, 787 01 Šumperk</t>
  </si>
  <si>
    <t>DIČ:</t>
  </si>
  <si>
    <t>CZ00303461</t>
  </si>
  <si>
    <t>Zhotovitel:</t>
  </si>
  <si>
    <t>Vyplň údaj</t>
  </si>
  <si>
    <t>Projektant:</t>
  </si>
  <si>
    <t>27821251</t>
  </si>
  <si>
    <t>Cekr CZ s.r.o. , Mazalova 57/2, Šumperk</t>
  </si>
  <si>
    <t>CZ27821251</t>
  </si>
  <si>
    <t>True</t>
  </si>
  <si>
    <t>Zpracovatel:</t>
  </si>
  <si>
    <t>Sv. Čech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</si>
  <si>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</si>
  <si>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</si>
  <si>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</si>
  <si>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</si>
  <si>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</si>
  <si>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</si>
  <si>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</si>
  <si>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</si>
  <si>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</si>
  <si>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</si>
  <si>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</si>
  <si>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</si>
  <si>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</si>
  <si>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</si>
  <si>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</si>
  <si>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</si>
  <si>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</si>
  <si>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</si>
  <si>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</si>
  <si>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</si>
  <si>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</si>
  <si>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</si>
  <si>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</si>
  <si>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</si>
  <si>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</si>
  <si>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</si>
  <si>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</si>
  <si>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</si>
  <si>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</si>
  <si>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</si>
  <si>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</si>
  <si>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</si>
  <si>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</si>
  <si>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</si>
  <si>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</si>
  <si>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</si>
  <si>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</si>
  <si>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</si>
  <si>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</si>
  <si>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</si>
  <si>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</si>
  <si>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</si>
  <si>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</si>
  <si>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{66f36412-6bae-4a5f-a574-0c36f489cb9e}</t>
  </si>
  <si>
    <t>{00000000-0000-0000-0000-000000000000}</t>
  </si>
  <si>
    <t>100</t>
  </si>
  <si>
    <t>Komunikace</t>
  </si>
  <si>
    <t>1</t>
  </si>
  <si>
    <t>{8063b757-f1cc-45c2-8e67-d776eeca256b}</t>
  </si>
  <si>
    <t>/</t>
  </si>
  <si>
    <t>SO 101</t>
  </si>
  <si>
    <t>Komunikace vozidlové - MK</t>
  </si>
  <si>
    <t>2</t>
  </si>
  <si>
    <t>{b702df4a-3f1f-4af9-aabe-d19058ee4dcc}</t>
  </si>
  <si>
    <t>SO 111</t>
  </si>
  <si>
    <t>Chodníky</t>
  </si>
  <si>
    <t>{acc207f0-8b0d-45f6-9471-674c000e374b}</t>
  </si>
  <si>
    <t>SO 121</t>
  </si>
  <si>
    <t>Parkovací pruh</t>
  </si>
  <si>
    <t>{ed97c664-bd7c-4c60-8487-c3d8a62040f0}</t>
  </si>
  <si>
    <t>SO 161</t>
  </si>
  <si>
    <t>Plochy pro odpad</t>
  </si>
  <si>
    <t>{169b6804-aefa-4a66-b563-be5ee6247928}</t>
  </si>
  <si>
    <t>SO 191</t>
  </si>
  <si>
    <t>Dopravní značení</t>
  </si>
  <si>
    <t>{63b775fc-fc60-4da6-b7a6-8f278dc743dc}</t>
  </si>
  <si>
    <t>SO 192</t>
  </si>
  <si>
    <t>DIO</t>
  </si>
  <si>
    <t>{4408d8f6-9c17-4bb3-9437-df81a145e3fb}</t>
  </si>
  <si>
    <t>400</t>
  </si>
  <si>
    <t>Elektro a sdělovací objekty</t>
  </si>
  <si>
    <t>{8b6418b9-74c4-4552-b84e-6e4e604ac2db}</t>
  </si>
  <si>
    <t>SO 401</t>
  </si>
  <si>
    <t>Rozvody VO</t>
  </si>
  <si>
    <t>{0b3a4d2e-bbbb-472c-858c-c077029bcca7}</t>
  </si>
  <si>
    <t>1000</t>
  </si>
  <si>
    <t>Ostatní náklady</t>
  </si>
  <si>
    <t>{c4433895-e181-4eff-bc4b-49bcf1d2eb44}</t>
  </si>
  <si>
    <t>1020</t>
  </si>
  <si>
    <t>VRN</t>
  </si>
  <si>
    <t>{510361b8-db86-41fa-be7a-8ebe860c078b}</t>
  </si>
  <si>
    <t>2) Ostatní náklady ze souhrnného listu</t>
  </si>
  <si>
    <t>Procent. zadání
[% nákladů rozpočtu]</t>
  </si>
  <si>
    <t>Zařazení nákladů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</si>
  <si>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</si>
  <si>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</si>
  <si>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</si>
  <si>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</si>
  <si>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</si>
  <si>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</si>
  <si>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</si>
  <si>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</si>
  <si>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</si>
  <si>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</si>
  <si>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KRYCÍ LIST ROZPOČTU</t>
  </si>
  <si>
    <t>Objekt:</t>
  </si>
  <si>
    <t>100 - Komunikace</t>
  </si>
  <si>
    <t>Část:</t>
  </si>
  <si>
    <t>SO 101 - Komunikace vozidlové - MK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</si>
  <si>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</si>
  <si>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</si>
  <si>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</si>
  <si>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</si>
  <si>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</si>
  <si>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</si>
  <si>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</si>
  <si>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</si>
  <si>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</si>
  <si>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</si>
  <si>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</si>
  <si>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</si>
  <si>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</si>
  <si>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997 - Přesun sutě</t>
  </si>
  <si>
    <t xml:space="preserve">    998 - Přesun hmot</t>
  </si>
  <si>
    <t>VP -   Vícepráce</t>
  </si>
  <si>
    <t>2) Ostatní náklady</t>
  </si>
  <si>
    <t>Zařízení staveniště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</si>
  <si>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</si>
  <si>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</si>
  <si>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</si>
  <si>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</si>
  <si>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</si>
  <si>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</si>
  <si>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</si>
  <si>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</si>
  <si>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</si>
  <si>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</si>
  <si>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</si>
  <si>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</si>
  <si>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</si>
  <si>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</si>
  <si>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</si>
  <si>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</si>
  <si>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</si>
  <si>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</si>
  <si>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</si>
  <si>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</si>
  <si>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</si>
  <si>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</si>
  <si>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113107223</t>
  </si>
  <si>
    <t>Odstranění podkladu pl přes 200 m2 z kameniva drceného tl 300 mm</t>
  </si>
  <si>
    <t>m2</t>
  </si>
  <si>
    <t>4</t>
  </si>
  <si>
    <t>817694623</t>
  </si>
  <si>
    <t>" stávající živičná komunikace "</t>
  </si>
  <si>
    <t>VV</t>
  </si>
  <si>
    <t>301</t>
  </si>
  <si>
    <t>Součet</t>
  </si>
  <si>
    <t>113107225</t>
  </si>
  <si>
    <t>Odstranění podkladu pl přes 200 m2 z kameniva drceného tl 500 mm</t>
  </si>
  <si>
    <t>796874739</t>
  </si>
  <si>
    <t>"původní skladba komunikace"</t>
  </si>
  <si>
    <t>959</t>
  </si>
  <si>
    <t>3</t>
  </si>
  <si>
    <t>113154124</t>
  </si>
  <si>
    <t>Frézování živičného krytu tl 100 mm pruh š 1 m pl do 500 m2 bez překážek v trase</t>
  </si>
  <si>
    <t>1201958541</t>
  </si>
  <si>
    <t>" původní povrch komunikace"</t>
  </si>
  <si>
    <t>113202111</t>
  </si>
  <si>
    <t>Vytrhání obrub krajníků obrubníků stojatých</t>
  </si>
  <si>
    <t>m</t>
  </si>
  <si>
    <t>-1474645411</t>
  </si>
  <si>
    <t>" kamenný obrubník"</t>
  </si>
  <si>
    <t>279</t>
  </si>
  <si>
    <t>5</t>
  </si>
  <si>
    <t>113203111</t>
  </si>
  <si>
    <t>Vytrhání obrub z dlažebních kostek</t>
  </si>
  <si>
    <t>-1879643839</t>
  </si>
  <si>
    <t>" jednořádek"</t>
  </si>
  <si>
    <t>71</t>
  </si>
  <si>
    <t>6</t>
  </si>
  <si>
    <t>122201102</t>
  </si>
  <si>
    <t>Odkopávky a prokopávky nezapažené v hornině tř. 3 objem do 1000 m3</t>
  </si>
  <si>
    <t>m3</t>
  </si>
  <si>
    <t>-1783324653</t>
  </si>
  <si>
    <t>" aktivní zóna pro skladbu nové komunikace  "</t>
  </si>
  <si>
    <t>(301*0,4)</t>
  </si>
  <si>
    <t>Mezisoučet</t>
  </si>
  <si>
    <t>(959*0,4)</t>
  </si>
  <si>
    <t>7</t>
  </si>
  <si>
    <t>132201101</t>
  </si>
  <si>
    <t>Hloubení rýh š do 600 mm v hornině tř. 3 objemu do 100 m3</t>
  </si>
  <si>
    <t>-1601606156</t>
  </si>
  <si>
    <t>"hloubení rýh pro kanalizační přípojky DN 150"</t>
  </si>
  <si>
    <t>(40*0,6)*1,2</t>
  </si>
  <si>
    <t>8</t>
  </si>
  <si>
    <t>162701103</t>
  </si>
  <si>
    <t>Vodorovné přemístění do 8000 m výkopku/sypaniny z horniny tř. 1 až 4</t>
  </si>
  <si>
    <t>890376606</t>
  </si>
  <si>
    <t>" odvoz přebytečného výkopku na skládku"</t>
  </si>
  <si>
    <t>(504+28,8)</t>
  </si>
  <si>
    <t>9</t>
  </si>
  <si>
    <t>171101101</t>
  </si>
  <si>
    <t>Uložení sypaniny z hornin soudržných do násypů zhutněných na 95 % PS</t>
  </si>
  <si>
    <t>-343697509</t>
  </si>
  <si>
    <t>10</t>
  </si>
  <si>
    <t>M</t>
  </si>
  <si>
    <t>583312010</t>
  </si>
  <si>
    <t>kamenivo těžené stabilizační zemina</t>
  </si>
  <si>
    <t>t</t>
  </si>
  <si>
    <t>1124745481</t>
  </si>
  <si>
    <t>(301*0,4)*1,8</t>
  </si>
  <si>
    <t>(959*0,4)*1,8</t>
  </si>
  <si>
    <t>11</t>
  </si>
  <si>
    <t>171201211</t>
  </si>
  <si>
    <t>Poplatek za uložení odpadu ze sypaniny na skládce (skládkovné)</t>
  </si>
  <si>
    <t>-752354931</t>
  </si>
  <si>
    <t>(504+28,8)*1,8</t>
  </si>
  <si>
    <t>12</t>
  </si>
  <si>
    <t>174101101</t>
  </si>
  <si>
    <t>Zásyp jam, šachet rýh nebo kolem objektů sypaninou se zhutněním</t>
  </si>
  <si>
    <t>4124024</t>
  </si>
  <si>
    <t>" zásyp kanalizačních přípojek kamenivem"</t>
  </si>
  <si>
    <t>(40*0,6)*0,5</t>
  </si>
  <si>
    <t>13</t>
  </si>
  <si>
    <t>583439590</t>
  </si>
  <si>
    <t>kamenivo drcené hrubé frakce 32-63</t>
  </si>
  <si>
    <t>-826703460</t>
  </si>
  <si>
    <t>(40*0,6)*0,5*1,96</t>
  </si>
  <si>
    <t>14</t>
  </si>
  <si>
    <t>175101101</t>
  </si>
  <si>
    <t>Obsyp potrubí bez prohození sypaniny z hornin tř. 1 až 4 uloženým do 3 m od kraje výkopu</t>
  </si>
  <si>
    <t>224076618</t>
  </si>
  <si>
    <t>" obsyp a zásyp kanalizačních přípojek štěrkopískem"</t>
  </si>
  <si>
    <t>(40*0,6)*0,45</t>
  </si>
  <si>
    <t>-(3,14*0,075*0,075)*40</t>
  </si>
  <si>
    <t>583373690</t>
  </si>
  <si>
    <t>štěrkopísek frakce 0-63 třída B</t>
  </si>
  <si>
    <t>-934831364</t>
  </si>
  <si>
    <t>(40*0,6)*0,45*2,02</t>
  </si>
  <si>
    <t>-(3,14*0,075*0,075)*40*2,02</t>
  </si>
  <si>
    <t>16</t>
  </si>
  <si>
    <t>215901101</t>
  </si>
  <si>
    <t>Zhutnění podloží z hornin soudržných do 92% PS nebo nesoudržných sypkých I(d) do 0,8</t>
  </si>
  <si>
    <t>1933852513</t>
  </si>
  <si>
    <t>" pod skladbu nové komunikace  "</t>
  </si>
  <si>
    <t>1260</t>
  </si>
  <si>
    <t>(40*0,6)</t>
  </si>
  <si>
    <t>17</t>
  </si>
  <si>
    <t>451573111</t>
  </si>
  <si>
    <t>Lože pod potrubí otevřený výkop ze štěrkopísku</t>
  </si>
  <si>
    <t>1507514801</t>
  </si>
  <si>
    <t>"přípojky k uličním vpustím"</t>
  </si>
  <si>
    <t>(40*0,6)*0,1</t>
  </si>
  <si>
    <t>18</t>
  </si>
  <si>
    <t>564851111</t>
  </si>
  <si>
    <t>Podklad ze štěrkodrtě ŠD tl 150 mm</t>
  </si>
  <si>
    <t>-1256197810</t>
  </si>
  <si>
    <t>" skladba nové komunikace  "</t>
  </si>
  <si>
    <t>1260*2</t>
  </si>
  <si>
    <t>19</t>
  </si>
  <si>
    <t>565155111</t>
  </si>
  <si>
    <t>Asfaltový beton vrstva podkladní ACP 16 (obalované kamenivo OKS) tl 70 mm š do 3 m</t>
  </si>
  <si>
    <t>1510386381</t>
  </si>
  <si>
    <t>20</t>
  </si>
  <si>
    <t>573191111</t>
  </si>
  <si>
    <t>Postřik infiltrační v množství emulzí 0,8 kg/m2</t>
  </si>
  <si>
    <t>1294348950</t>
  </si>
  <si>
    <t>573211111</t>
  </si>
  <si>
    <t>Postřik živičný spojovací z asfaltu v množství do 0,30 kg/m2</t>
  </si>
  <si>
    <t>2064022956</t>
  </si>
  <si>
    <t>22</t>
  </si>
  <si>
    <t>577134111</t>
  </si>
  <si>
    <t>Asfaltový beton vrstva obrusná ACO 11 (ABS) tř. I tl 40 mm š do 3 m z nemodifikovaného asfaltu</t>
  </si>
  <si>
    <t>1886022707</t>
  </si>
  <si>
    <t>23</t>
  </si>
  <si>
    <t>599141112</t>
  </si>
  <si>
    <t>Vyplnění spár  trvale pružnou živičnou zálivkou</t>
  </si>
  <si>
    <t>1129543678</t>
  </si>
  <si>
    <t>55</t>
  </si>
  <si>
    <t>24</t>
  </si>
  <si>
    <t>871313121</t>
  </si>
  <si>
    <t>Montáž potrubí z kanalizačních trub z PVC otevřený výkop sklon do 20 % DN 150</t>
  </si>
  <si>
    <t>145865742</t>
  </si>
  <si>
    <t>40</t>
  </si>
  <si>
    <t>25</t>
  </si>
  <si>
    <t>286111200</t>
  </si>
  <si>
    <t>trubka kanalizační hladká hrdlovaná D 160 x 3,6 x 5000 mm</t>
  </si>
  <si>
    <t>kus</t>
  </si>
  <si>
    <t>1861196009</t>
  </si>
  <si>
    <t>40/5*1,05</t>
  </si>
  <si>
    <t>26</t>
  </si>
  <si>
    <t>895941311</t>
  </si>
  <si>
    <t>Zřízení vpusti kanalizační uliční z betonových dílců typ UVB-50</t>
  </si>
  <si>
    <t>612565006</t>
  </si>
  <si>
    <t>27</t>
  </si>
  <si>
    <t>552423120</t>
  </si>
  <si>
    <t>vpusť uliční s rámem 560 x 560 x 30 mm</t>
  </si>
  <si>
    <t>2096591870</t>
  </si>
  <si>
    <t>28</t>
  </si>
  <si>
    <t>592238510</t>
  </si>
  <si>
    <t>dno betonové pro uliční vpusť s výtokovým otvorem a zápachovou uzávěrou 45x33x5 cm</t>
  </si>
  <si>
    <t>-436457649</t>
  </si>
  <si>
    <t>14*1,01</t>
  </si>
  <si>
    <t>29</t>
  </si>
  <si>
    <t>592238570</t>
  </si>
  <si>
    <t>skruž betonová pro uliční vpusť horní  45x30x5 cm</t>
  </si>
  <si>
    <t>1986846411</t>
  </si>
  <si>
    <t>30</t>
  </si>
  <si>
    <t>592238620</t>
  </si>
  <si>
    <t>skruž betonová pro uliční vpusť středová  45x30x5 cm</t>
  </si>
  <si>
    <t>-494152999</t>
  </si>
  <si>
    <t>31</t>
  </si>
  <si>
    <t>895951301</t>
  </si>
  <si>
    <t>Vybourání původní kompletní uliční vpusti vč. zásypu, odvozu suti a skládkovného</t>
  </si>
  <si>
    <t>soubor</t>
  </si>
  <si>
    <t>-1754311224</t>
  </si>
  <si>
    <t>32</t>
  </si>
  <si>
    <t>899231111</t>
  </si>
  <si>
    <t>Výšková úprava uličního vstupu nebo vpusti do 200 mm zvýšením mříže</t>
  </si>
  <si>
    <t>810940279</t>
  </si>
  <si>
    <t>33</t>
  </si>
  <si>
    <t>113451240</t>
  </si>
  <si>
    <t>Příplatek za řezání betonových obrubníků</t>
  </si>
  <si>
    <t>ks</t>
  </si>
  <si>
    <t>499420873</t>
  </si>
  <si>
    <t>" obrubník silniční "</t>
  </si>
  <si>
    <t>34</t>
  </si>
  <si>
    <t>916111123</t>
  </si>
  <si>
    <t>Osazení obruby z drobných kostek s boční opěrou do lože z betonu prostého</t>
  </si>
  <si>
    <t>-1814356078</t>
  </si>
  <si>
    <t>(189+0,78*12+0,78*8+41+13+13+12+2)</t>
  </si>
  <si>
    <t>" dvojřádek"</t>
  </si>
  <si>
    <t>(91*2)</t>
  </si>
  <si>
    <t>35</t>
  </si>
  <si>
    <t>583801230</t>
  </si>
  <si>
    <t>kostka dlažební drobná, materiálová skupina I/2 velikost 8/10 cm II tř</t>
  </si>
  <si>
    <t>488671506</t>
  </si>
  <si>
    <t>(189+0,78*12+0,78*8+41+13+13+12+2)*0,1/4,5*1,02</t>
  </si>
  <si>
    <t>" dvouřádek"</t>
  </si>
  <si>
    <t>91*0,2/4,5*1,02</t>
  </si>
  <si>
    <t>36</t>
  </si>
  <si>
    <t>916131213</t>
  </si>
  <si>
    <t>Osazení silničního obrubníku betonového stojatého s boční opěrou do lože z betonu prostého</t>
  </si>
  <si>
    <t>-140923415</t>
  </si>
  <si>
    <t>" silniční obrubník"</t>
  </si>
  <si>
    <t>189</t>
  </si>
  <si>
    <t>" silniční obrubník obloukový  vnější R2 "</t>
  </si>
  <si>
    <t>12*0,78</t>
  </si>
  <si>
    <t>" silniční obrubník obloukový  vnitřní R2 "</t>
  </si>
  <si>
    <t>8*0,78</t>
  </si>
  <si>
    <t>" silniční obrubník snížený"</t>
  </si>
  <si>
    <t>41</t>
  </si>
  <si>
    <t>" silniční obrubník přechodový levý"</t>
  </si>
  <si>
    <t>" silniční obrubník přechodový pravý"</t>
  </si>
  <si>
    <t>" bezbariérový obrubník pro autobusová nástupiště "</t>
  </si>
  <si>
    <t>" přechodový bezbariérový obrubník pro autobusová nástupiště "</t>
  </si>
  <si>
    <t>37</t>
  </si>
  <si>
    <t>592174650</t>
  </si>
  <si>
    <t>obrubník betonový silniční  100x15x25 cm</t>
  </si>
  <si>
    <t>-1811412674</t>
  </si>
  <si>
    <t>189*1,01</t>
  </si>
  <si>
    <t>38</t>
  </si>
  <si>
    <t>592175110</t>
  </si>
  <si>
    <t>obrubník betonový silniční přechodový levý 100x15x15/25 cm</t>
  </si>
  <si>
    <t>-1308092063</t>
  </si>
  <si>
    <t>" silniční přechodový obrubník"</t>
  </si>
  <si>
    <t>13*1,01</t>
  </si>
  <si>
    <t>39</t>
  </si>
  <si>
    <t>592175111</t>
  </si>
  <si>
    <t>obrubník betonový silniční přechodový pravý 100x15x15/25 cm</t>
  </si>
  <si>
    <t>1859522015</t>
  </si>
  <si>
    <t>592175105</t>
  </si>
  <si>
    <t>obrubník betonový silniční snížený 100x15x15 cm</t>
  </si>
  <si>
    <t>1725949235</t>
  </si>
  <si>
    <t>41*1,01</t>
  </si>
  <si>
    <t>592175080</t>
  </si>
  <si>
    <t>obrubník  R2 vnější r=200 cm, délka vnějšího oblouku 78 cm 78x15/12x25 cm přírodní</t>
  </si>
  <si>
    <t>-859822319</t>
  </si>
  <si>
    <t>12*1,01</t>
  </si>
  <si>
    <t>42</t>
  </si>
  <si>
    <t>592175225</t>
  </si>
  <si>
    <t>obrubník  R2 vnitřní r=200 cm, délka vnitřního oblouku 78 cm 78x15/12x25 cm přírodní</t>
  </si>
  <si>
    <t>1026289752</t>
  </si>
  <si>
    <t>8*1,01</t>
  </si>
  <si>
    <t>43</t>
  </si>
  <si>
    <t>592175430</t>
  </si>
  <si>
    <t>obrubník HK přímý 40x29x100 cm šedý</t>
  </si>
  <si>
    <t>-1590742677</t>
  </si>
  <si>
    <t>44</t>
  </si>
  <si>
    <t>592175460</t>
  </si>
  <si>
    <t>obrubník HK přechodový  40x29-H25x100 cm šedý</t>
  </si>
  <si>
    <t>-550184279</t>
  </si>
  <si>
    <t>2*1,01</t>
  </si>
  <si>
    <t>45</t>
  </si>
  <si>
    <t>916991121</t>
  </si>
  <si>
    <t>Lože pod obrubníky, krajníky nebo obruby z dlažebních kostek z betonu prostého</t>
  </si>
  <si>
    <t>1556523406</t>
  </si>
  <si>
    <t>189*0,01</t>
  </si>
  <si>
    <t>12*0,78*0,01</t>
  </si>
  <si>
    <t>8*0,78*0,01</t>
  </si>
  <si>
    <t>41*0,01</t>
  </si>
  <si>
    <t>13*0,01</t>
  </si>
  <si>
    <t>12*0,01</t>
  </si>
  <si>
    <t>2*0,01</t>
  </si>
  <si>
    <t>46</t>
  </si>
  <si>
    <t>919735112</t>
  </si>
  <si>
    <t>Řezání stávajícího živičného krytu hl do 100 mm</t>
  </si>
  <si>
    <t>1946127175</t>
  </si>
  <si>
    <t>47</t>
  </si>
  <si>
    <t>979071121</t>
  </si>
  <si>
    <t>Očištění dlažebních kostek drobných s původním spárováním kamenivem těženým</t>
  </si>
  <si>
    <t>-1456353544</t>
  </si>
  <si>
    <t>" původní vybouraní žulové kostky ke zpětnému použití na stavbě"</t>
  </si>
  <si>
    <t>71*0,1</t>
  </si>
  <si>
    <t>48</t>
  </si>
  <si>
    <t>997221551</t>
  </si>
  <si>
    <t>Vodorovná doprava suti ze sypkých materiálů do 1 km</t>
  </si>
  <si>
    <t>2137122225</t>
  </si>
  <si>
    <t>" frézovaná živice"</t>
  </si>
  <si>
    <t>77,056</t>
  </si>
  <si>
    <t>" kamenivo"</t>
  </si>
  <si>
    <t>120,4+690,48</t>
  </si>
  <si>
    <t>49</t>
  </si>
  <si>
    <t>997221559</t>
  </si>
  <si>
    <t>Příplatek ZKD 1 km u vodorovné dopravy suti ze sypkých materiálů</t>
  </si>
  <si>
    <t>140361836</t>
  </si>
  <si>
    <t>77,056*2</t>
  </si>
  <si>
    <t>(120,4+690,48)*6</t>
  </si>
  <si>
    <t>50</t>
  </si>
  <si>
    <t>997221561</t>
  </si>
  <si>
    <t>Vodorovná doprava suti z kusových materiálů do 1 km</t>
  </si>
  <si>
    <t>-602607300</t>
  </si>
  <si>
    <t>" kamenné obrubníky"</t>
  </si>
  <si>
    <t>57,195</t>
  </si>
  <si>
    <t>" dovoz žulových kostek ze skládky na stavbu"</t>
  </si>
  <si>
    <t>11,64</t>
  </si>
  <si>
    <t>51</t>
  </si>
  <si>
    <t>997221569</t>
  </si>
  <si>
    <t>Příplatek ZKD 1 km u vodorovné dopravy suti z kusových materiálů</t>
  </si>
  <si>
    <t>-1670101734</t>
  </si>
  <si>
    <t>57,195*2</t>
  </si>
  <si>
    <t>11,64*2</t>
  </si>
  <si>
    <t>52</t>
  </si>
  <si>
    <t>997221611</t>
  </si>
  <si>
    <t>Nakládání suti na dopravní prostředky pro vodorovnou dopravu</t>
  </si>
  <si>
    <t>1104276541</t>
  </si>
  <si>
    <t>53</t>
  </si>
  <si>
    <t>997221612</t>
  </si>
  <si>
    <t>Nakládání vybouraných hmot na dopravní prostředky pro vodorovnou dopravu</t>
  </si>
  <si>
    <t>1692303746</t>
  </si>
  <si>
    <t>54</t>
  </si>
  <si>
    <t>997221855</t>
  </si>
  <si>
    <t>Poplatek za uložení odpadu z kameniva na skládce (skládkovné)</t>
  </si>
  <si>
    <t>126111056</t>
  </si>
  <si>
    <t>998225111</t>
  </si>
  <si>
    <t>Přesun hmot pro pozemní komunikace s krytem z kamene, monolitickým betonovým nebo živičným</t>
  </si>
  <si>
    <t>-325894355</t>
  </si>
  <si>
    <t>VP - Vícepráce</t>
  </si>
  <si>
    <t>PN</t>
  </si>
  <si>
    <t>SO 111 - Chodníky</t>
  </si>
  <si>
    <t>PSV - Práce a dodávky PSV</t>
  </si>
  <si>
    <t xml:space="preserve">    711 - Izolace proti vodě, vlhkosti a plynům</t>
  </si>
  <si>
    <t>113106123</t>
  </si>
  <si>
    <t>Rozebrání dlažeb komunikací pro pěší ze zámkových dlaždic</t>
  </si>
  <si>
    <t>-136066557</t>
  </si>
  <si>
    <t>" původní skladba chodníku"</t>
  </si>
  <si>
    <t>421</t>
  </si>
  <si>
    <t>" přeložení původní skladby chodníku"</t>
  </si>
  <si>
    <t>113106221</t>
  </si>
  <si>
    <t>Rozebrání dlažeb vozovek pl přes 50 do 200 m2 z drobných kostek do lože z kameniva</t>
  </si>
  <si>
    <t>1712313299</t>
  </si>
  <si>
    <t>" původní sjezdy"</t>
  </si>
  <si>
    <t>42,7</t>
  </si>
  <si>
    <t>113107123</t>
  </si>
  <si>
    <t>Odstranění podkladu pl do 50 m2 z kameniva drceného tl 300 mm</t>
  </si>
  <si>
    <t>832284778</t>
  </si>
  <si>
    <t>" původní chodník"</t>
  </si>
  <si>
    <t>113107163</t>
  </si>
  <si>
    <t>Odstranění podkladu pl přes 50 do 200 m2 z kameniva drceného tl 300 mm</t>
  </si>
  <si>
    <t>199016960</t>
  </si>
  <si>
    <t>" původní skladba sjezdů "</t>
  </si>
  <si>
    <t>42,7+6,3</t>
  </si>
  <si>
    <t>113107222</t>
  </si>
  <si>
    <t>Odstranění podkladu pl přes 200 m2 z kameniva drceného tl 200 mm</t>
  </si>
  <si>
    <t>-265507295</t>
  </si>
  <si>
    <t>107+109</t>
  </si>
  <si>
    <t>1023243214</t>
  </si>
  <si>
    <t>" původní skladba chodníku "</t>
  </si>
  <si>
    <t>-1804632085</t>
  </si>
  <si>
    <t>107</t>
  </si>
  <si>
    <t>-1216033482</t>
  </si>
  <si>
    <t>" skladba chodníků "</t>
  </si>
  <si>
    <t>663</t>
  </si>
  <si>
    <t>" skladba sjezdů "</t>
  </si>
  <si>
    <t>" skladba varovného a signálního pásu "</t>
  </si>
  <si>
    <t>" skladba  plochy u nástupiště bus "</t>
  </si>
  <si>
    <t>564871111</t>
  </si>
  <si>
    <t>Podklad ze štěrkodrtě ŠD tl 250 mm</t>
  </si>
  <si>
    <t>2047563847</t>
  </si>
  <si>
    <t>596211113</t>
  </si>
  <si>
    <t>Kladení zámkové dlažby komunikací pro pěší tl 60 mm skupiny A pl přes 300 m2</t>
  </si>
  <si>
    <t>637181967</t>
  </si>
  <si>
    <t>" skladba plochy u nástupiště  bus"</t>
  </si>
  <si>
    <t>" skladba chodníku "</t>
  </si>
  <si>
    <t>592451100</t>
  </si>
  <si>
    <t>dlažba zámková 20x10x6 cm přírodní</t>
  </si>
  <si>
    <t>624764667</t>
  </si>
  <si>
    <t>" skladba chodníku  "</t>
  </si>
  <si>
    <t>663*1,02</t>
  </si>
  <si>
    <t>592451110</t>
  </si>
  <si>
    <t>dlažba   zámková 20x10x6 cm červená</t>
  </si>
  <si>
    <t>514543518</t>
  </si>
  <si>
    <t>4*1,02</t>
  </si>
  <si>
    <t>592451190</t>
  </si>
  <si>
    <t>dlažba zámková slepecká 20x10x6 cm červená</t>
  </si>
  <si>
    <t>176694982</t>
  </si>
  <si>
    <t>"  skladba varovného a signálního pásu"</t>
  </si>
  <si>
    <t>39*1,02</t>
  </si>
  <si>
    <t>596212212</t>
  </si>
  <si>
    <t>Kladení zámkové dlažby pozemních komunikací tl 80 mm skupiny A pl do 300 m2</t>
  </si>
  <si>
    <t>21820366</t>
  </si>
  <si>
    <t>592451090</t>
  </si>
  <si>
    <t>dlažba zámková  20x10x8 cm přírodní</t>
  </si>
  <si>
    <t>1030667309</t>
  </si>
  <si>
    <t>46*1,02</t>
  </si>
  <si>
    <t>-110976586</t>
  </si>
  <si>
    <t>" obrubník chodníkový "</t>
  </si>
  <si>
    <t>916231213</t>
  </si>
  <si>
    <t>Osazení chodníkového obrubníku betonového stojatého s boční opěrou do lože z betonu prostého</t>
  </si>
  <si>
    <t>1027902182</t>
  </si>
  <si>
    <t>" chodníkový obrubník "</t>
  </si>
  <si>
    <t>592174100</t>
  </si>
  <si>
    <t>obrubník betonový chodníkový  100x10x25 cm</t>
  </si>
  <si>
    <t>-895807357</t>
  </si>
  <si>
    <t>100*1,01</t>
  </si>
  <si>
    <t>1702808856</t>
  </si>
  <si>
    <t>100*0,01</t>
  </si>
  <si>
    <t>979054451</t>
  </si>
  <si>
    <t>Očištění vybouraných zámkových dlaždic s původním spárováním z kameniva těženého</t>
  </si>
  <si>
    <t>-33429794</t>
  </si>
  <si>
    <t>1612792454</t>
  </si>
  <si>
    <t>" původní vybouraní žulové kostky "</t>
  </si>
  <si>
    <t>-987009271</t>
  </si>
  <si>
    <t>16,8+26,8+50,76+168,4</t>
  </si>
  <si>
    <t>2100083019</t>
  </si>
  <si>
    <t>32*2</t>
  </si>
  <si>
    <t>(16,8+26,8+50,76+168,4)*6</t>
  </si>
  <si>
    <t>750090767</t>
  </si>
  <si>
    <t>" zámková dlažba"</t>
  </si>
  <si>
    <t>112,84</t>
  </si>
  <si>
    <t>" žulové kostky"</t>
  </si>
  <si>
    <t>13,664</t>
  </si>
  <si>
    <t>-1415316021</t>
  </si>
  <si>
    <t>112,84*6</t>
  </si>
  <si>
    <t>13,664*2</t>
  </si>
  <si>
    <t>966729639</t>
  </si>
  <si>
    <t>997221815</t>
  </si>
  <si>
    <t>Poplatek za uložení betonového odpadu na skládce (skládkovné)</t>
  </si>
  <si>
    <t>514671798</t>
  </si>
  <si>
    <t>644139515</t>
  </si>
  <si>
    <t>(16,8+26,8+50,76+168,4)</t>
  </si>
  <si>
    <t>998223011</t>
  </si>
  <si>
    <t>Přesun hmot pro pozemní komunikace s krytem dlážděným</t>
  </si>
  <si>
    <t>-1703415640</t>
  </si>
  <si>
    <t>711161306</t>
  </si>
  <si>
    <t>Izolace proti zemní vlhkosti stěn foliemi nopovými pro běžné podmínky tl. 0,5 mm šířky 1,0 m</t>
  </si>
  <si>
    <t>662304680</t>
  </si>
  <si>
    <t>200*0,5</t>
  </si>
  <si>
    <t>711161382</t>
  </si>
  <si>
    <t>Izolace proti zemní vlhkosti foliemi nopovými ukončené horní provětrávací lištou</t>
  </si>
  <si>
    <t>7787351</t>
  </si>
  <si>
    <t>200</t>
  </si>
  <si>
    <t>998711101</t>
  </si>
  <si>
    <t>Přesun hmot tonážní pro izolace proti vodě, vlhkosti a plynům v objektech výšky do 6 m</t>
  </si>
  <si>
    <t>1348872553</t>
  </si>
  <si>
    <t>SO 121 - Parkovací pruh</t>
  </si>
  <si>
    <t xml:space="preserve">    721 - Zdravotechnika - vnitřní kanalizace</t>
  </si>
  <si>
    <t>1230142896</t>
  </si>
  <si>
    <t>(46*0,6)*1,2</t>
  </si>
  <si>
    <t>162701102</t>
  </si>
  <si>
    <t>Vodorovné přemístění do 7000 m výkopku/sypaniny z horniny tř. 1 až 4</t>
  </si>
  <si>
    <t>-1309064750</t>
  </si>
  <si>
    <t>33,12</t>
  </si>
  <si>
    <t>-1888121351</t>
  </si>
  <si>
    <t>33,12*1,8</t>
  </si>
  <si>
    <t>779835180</t>
  </si>
  <si>
    <t>(46*0,6)*0,5</t>
  </si>
  <si>
    <t>-402311417</t>
  </si>
  <si>
    <t>(46*0,6)*0,5*1,96</t>
  </si>
  <si>
    <t>-91049767</t>
  </si>
  <si>
    <t>(46*0,6)*0,45</t>
  </si>
  <si>
    <t>-(3,14*0,075*0,075)*46</t>
  </si>
  <si>
    <t>942944790</t>
  </si>
  <si>
    <t>(46*0,6)*0,45*2,02</t>
  </si>
  <si>
    <t>-(3,14*0,075*0,075)*46*2,02</t>
  </si>
  <si>
    <t>1081427081</t>
  </si>
  <si>
    <t>" skladba nového parkoviště "</t>
  </si>
  <si>
    <t>183</t>
  </si>
  <si>
    <t>(46*0,6)</t>
  </si>
  <si>
    <t>-31871327</t>
  </si>
  <si>
    <t>(46*0,6)*0,1</t>
  </si>
  <si>
    <t>656071018</t>
  </si>
  <si>
    <t>564851114</t>
  </si>
  <si>
    <t>Podklad ze štěrkodrtě ŠD tl 180 mm</t>
  </si>
  <si>
    <t>-102402964</t>
  </si>
  <si>
    <t>596212213</t>
  </si>
  <si>
    <t>Kladení zámkové dlažby pozemních komunikací tl 80 mm skupiny A pl přes 300 m2</t>
  </si>
  <si>
    <t>1008745583</t>
  </si>
  <si>
    <t>" skladba nového parkoviště  "</t>
  </si>
  <si>
    <t>50841147</t>
  </si>
  <si>
    <t>183*1,02</t>
  </si>
  <si>
    <t>1438514789</t>
  </si>
  <si>
    <t>193439813</t>
  </si>
  <si>
    <t>46/5*1,05</t>
  </si>
  <si>
    <t>-46628229</t>
  </si>
  <si>
    <t>-253415327</t>
  </si>
  <si>
    <t>-1711556914</t>
  </si>
  <si>
    <t>5*1,01</t>
  </si>
  <si>
    <t>-423169611</t>
  </si>
  <si>
    <t>-1769451466</t>
  </si>
  <si>
    <t>2114965336</t>
  </si>
  <si>
    <t>-618481576</t>
  </si>
  <si>
    <t>(83+0,78*3+0,78*3+7+2+2)</t>
  </si>
  <si>
    <t>-813800569</t>
  </si>
  <si>
    <t>(83+0,78*3+0,78*3+7+2+2)*0,1/4,5*1,02</t>
  </si>
  <si>
    <t>2039746746</t>
  </si>
  <si>
    <t>83</t>
  </si>
  <si>
    <t>3*0,78</t>
  </si>
  <si>
    <t>658416597</t>
  </si>
  <si>
    <t>83*1,01</t>
  </si>
  <si>
    <t>-1870681589</t>
  </si>
  <si>
    <t>794728411</t>
  </si>
  <si>
    <t>2113316490</t>
  </si>
  <si>
    <t>7*1,01</t>
  </si>
  <si>
    <t>1231241027</t>
  </si>
  <si>
    <t>3*1,01</t>
  </si>
  <si>
    <t>-306786603</t>
  </si>
  <si>
    <t>685888216</t>
  </si>
  <si>
    <t>83*0,01</t>
  </si>
  <si>
    <t>3*0,78*0,01</t>
  </si>
  <si>
    <t>7*0,01</t>
  </si>
  <si>
    <t>-532893090</t>
  </si>
  <si>
    <t>721242117</t>
  </si>
  <si>
    <t>Lapač střešních splavenin z PP se zápachovou klapkou a lapacím košem DN 150</t>
  </si>
  <si>
    <t>-187596221</t>
  </si>
  <si>
    <t>721242805</t>
  </si>
  <si>
    <t>Demontáž lapače střešních splavenin DN 150</t>
  </si>
  <si>
    <t>1427623650</t>
  </si>
  <si>
    <t>998721101</t>
  </si>
  <si>
    <t>Přesun hmot tonážní pro vnitřní kanalizace v objektech v do 6 m</t>
  </si>
  <si>
    <t>1351446944</t>
  </si>
  <si>
    <t>SO 161 - Plochy pro odpad</t>
  </si>
  <si>
    <t xml:space="preserve">    3 - Svislé a kompletní konstrukce</t>
  </si>
  <si>
    <t>112101121</t>
  </si>
  <si>
    <t>Kácení stromů jehličnatých D kmene do 300 mm</t>
  </si>
  <si>
    <t>119670041</t>
  </si>
  <si>
    <t>" smrk "</t>
  </si>
  <si>
    <t>112201101</t>
  </si>
  <si>
    <t>Odstranění pařezů D do 300 mm</t>
  </si>
  <si>
    <t>-1035235952</t>
  </si>
  <si>
    <t>113106121</t>
  </si>
  <si>
    <t>Rozebrání dlažeb komunikací pro pěší z betonových nebo kamenných dlaždic</t>
  </si>
  <si>
    <t>498874873</t>
  </si>
  <si>
    <t>" stávající betonová dlažba chodníku "</t>
  </si>
  <si>
    <t>63</t>
  </si>
  <si>
    <t>388483104</t>
  </si>
  <si>
    <t>" stávající skladba chodníku "</t>
  </si>
  <si>
    <t>-571680418</t>
  </si>
  <si>
    <t>121101103</t>
  </si>
  <si>
    <t>Sejmutí ornice s přemístěním na vzdálenost do 250 m</t>
  </si>
  <si>
    <t>331183191</t>
  </si>
  <si>
    <t>" v prostoru nové komunikace"</t>
  </si>
  <si>
    <t>9*0,3*1,05</t>
  </si>
  <si>
    <t>122201101</t>
  </si>
  <si>
    <t>Odkopávky a prokopávky nezapažené v hornině tř. 3 objem do 100 m3</t>
  </si>
  <si>
    <t>769378009</t>
  </si>
  <si>
    <t>" odkop pro skladbu nového chodníku "</t>
  </si>
  <si>
    <t>(9*0,04)*1,05</t>
  </si>
  <si>
    <t>162301405</t>
  </si>
  <si>
    <t>Vodorovné přemístění větví stromů jehličnatých do 5 km D kmene do 300 mm</t>
  </si>
  <si>
    <t>155159268</t>
  </si>
  <si>
    <t>162301415</t>
  </si>
  <si>
    <t>Vodorovné přemístění kmenů stromů jehličnatých do 5 km D kmene do 300 mm</t>
  </si>
  <si>
    <t>-2071904926</t>
  </si>
  <si>
    <t>162301421</t>
  </si>
  <si>
    <t>Vodorovné přemístění pařezů do 5 km D do 300 mm</t>
  </si>
  <si>
    <t>61017295</t>
  </si>
  <si>
    <t>-919695368</t>
  </si>
  <si>
    <t>0,378</t>
  </si>
  <si>
    <t>171201201</t>
  </si>
  <si>
    <t>Uložení sypaniny na skládky</t>
  </si>
  <si>
    <t>-550308145</t>
  </si>
  <si>
    <t>" uložení ornice na meziskládku"</t>
  </si>
  <si>
    <t>1197332120</t>
  </si>
  <si>
    <t>0,378*1,8</t>
  </si>
  <si>
    <t>171201212</t>
  </si>
  <si>
    <t>Poplatek za uložení odpadu na skládce (skládkovné)</t>
  </si>
  <si>
    <t>1211234247</t>
  </si>
  <si>
    <t>1922410277</t>
  </si>
  <si>
    <t>" skladba nového chodníku"</t>
  </si>
  <si>
    <t>21*1,05</t>
  </si>
  <si>
    <t>-823179830</t>
  </si>
  <si>
    <t>596211111</t>
  </si>
  <si>
    <t>Kladení zámkové dlažby komunikací pro pěší tl 60 mm skupiny A pl do 100 m2</t>
  </si>
  <si>
    <t>2109924891</t>
  </si>
  <si>
    <t>" skladba chodníku"</t>
  </si>
  <si>
    <t>366783520</t>
  </si>
  <si>
    <t>21*1,02</t>
  </si>
  <si>
    <t>1448544630</t>
  </si>
  <si>
    <t>521096246</t>
  </si>
  <si>
    <t>16434051</t>
  </si>
  <si>
    <t>11*0,1/4,5*1,02</t>
  </si>
  <si>
    <t>-340388338</t>
  </si>
  <si>
    <t>-169522616</t>
  </si>
  <si>
    <t>11*1,01</t>
  </si>
  <si>
    <t>-1418398098</t>
  </si>
  <si>
    <t>1280731141</t>
  </si>
  <si>
    <t>1157702611</t>
  </si>
  <si>
    <t>14*0,01</t>
  </si>
  <si>
    <t>11*0,01</t>
  </si>
  <si>
    <t>997211511</t>
  </si>
  <si>
    <t>Vodorovná doprava suti po suchu na vzdálenost do 1 km</t>
  </si>
  <si>
    <t>-1209016855</t>
  </si>
  <si>
    <t>4,8</t>
  </si>
  <si>
    <t>" betonová dlažba"</t>
  </si>
  <si>
    <t>3,06</t>
  </si>
  <si>
    <t>" bet. obrubníky"</t>
  </si>
  <si>
    <t>1,64</t>
  </si>
  <si>
    <t>997211519</t>
  </si>
  <si>
    <t>Příplatek ZKD 1 km u vodorovné dopravy suti</t>
  </si>
  <si>
    <t>1525796273</t>
  </si>
  <si>
    <t>4,8*6</t>
  </si>
  <si>
    <t>3,06*6</t>
  </si>
  <si>
    <t>1,64*6</t>
  </si>
  <si>
    <t>997211611</t>
  </si>
  <si>
    <t>1927428405</t>
  </si>
  <si>
    <t>535333432</t>
  </si>
  <si>
    <t>61</t>
  </si>
  <si>
    <t>-303741550</t>
  </si>
  <si>
    <t>1058462074</t>
  </si>
  <si>
    <t>SO 191 - Dopravní značení</t>
  </si>
  <si>
    <t>914111111</t>
  </si>
  <si>
    <t>Montáž svislé dopravní značky do velikosti 1 m2 objímkami na sloupek nebo konzolu</t>
  </si>
  <si>
    <t>754379898</t>
  </si>
  <si>
    <t>" nové dopravní značky"</t>
  </si>
  <si>
    <t>" IP 6"</t>
  </si>
  <si>
    <t>404443065</t>
  </si>
  <si>
    <t>značka svislá reflexní AL- NK</t>
  </si>
  <si>
    <t>698810362</t>
  </si>
  <si>
    <t>914511112</t>
  </si>
  <si>
    <t>Montáž sloupku dopravních značek délky do 3,5 m s betonovým základem a patkou</t>
  </si>
  <si>
    <t>460420953</t>
  </si>
  <si>
    <t>404452300</t>
  </si>
  <si>
    <t>sloupek Zn 70 - 350</t>
  </si>
  <si>
    <t>481534545</t>
  </si>
  <si>
    <t>404452410</t>
  </si>
  <si>
    <t>patka hliníková HP 70</t>
  </si>
  <si>
    <t>726735974</t>
  </si>
  <si>
    <t>404452540</t>
  </si>
  <si>
    <t>víčko plastové na sloupek 70</t>
  </si>
  <si>
    <t>1417077981</t>
  </si>
  <si>
    <t>404452570</t>
  </si>
  <si>
    <t>upínací svorka na sloupek US 70</t>
  </si>
  <si>
    <t>1237119562</t>
  </si>
  <si>
    <t>2*2</t>
  </si>
  <si>
    <t>914511116</t>
  </si>
  <si>
    <t>Přemístění původního  sloupku dopravních značek délky do 3,5 m s betonovým základem a patkou, vč. dopravní značky</t>
  </si>
  <si>
    <t>1494769521</t>
  </si>
  <si>
    <t>" přemístění původních značek"</t>
  </si>
  <si>
    <t>" B20a-30+ E5"</t>
  </si>
  <si>
    <t>" P6"</t>
  </si>
  <si>
    <t>" P2 "</t>
  </si>
  <si>
    <t>915111115</t>
  </si>
  <si>
    <t>Vodorovné dopravní značení šířky 125 mm žlutou barvou dělící čáry souvislé</t>
  </si>
  <si>
    <t>389441442</t>
  </si>
  <si>
    <t>" V12a"</t>
  </si>
  <si>
    <t>" V11a"</t>
  </si>
  <si>
    <t>915121111</t>
  </si>
  <si>
    <t>Vodorovné dopravní značení šířky 250 mm bílou barvou vodící čáry</t>
  </si>
  <si>
    <t>-916736638</t>
  </si>
  <si>
    <t>" V4"</t>
  </si>
  <si>
    <t>" V10d"</t>
  </si>
  <si>
    <t>65</t>
  </si>
  <si>
    <t>915131111</t>
  </si>
  <si>
    <t>Vodorovné dopravní značení bílou barvou přechody pro chodce, šipky, symboly</t>
  </si>
  <si>
    <t>438653081</t>
  </si>
  <si>
    <t>" V7"</t>
  </si>
  <si>
    <t>(3*0,5)*6</t>
  </si>
  <si>
    <t>" V13a"</t>
  </si>
  <si>
    <t>915131115</t>
  </si>
  <si>
    <t>Vodorovné dopravní značení žlutou barvou přechody pro chodce, šipky, symboly</t>
  </si>
  <si>
    <t>1137036400</t>
  </si>
  <si>
    <t>915611111</t>
  </si>
  <si>
    <t>Předznačení vodorovného liniového značení</t>
  </si>
  <si>
    <t>-1310789765</t>
  </si>
  <si>
    <t>915621111</t>
  </si>
  <si>
    <t>Předznačení vodorovného plošného značení</t>
  </si>
  <si>
    <t>-858988098</t>
  </si>
  <si>
    <t>966007123</t>
  </si>
  <si>
    <t>Odstranění vodorovného značení frézováním plastu z plochy</t>
  </si>
  <si>
    <t>1062237454</t>
  </si>
  <si>
    <t>998229111</t>
  </si>
  <si>
    <t>Přesun hmot ruční pro pozemní komunikace s krytem z kameniva, betonu,živice na vzdálenost do 50 m</t>
  </si>
  <si>
    <t>943328688</t>
  </si>
  <si>
    <t>SO 192 - DIO</t>
  </si>
  <si>
    <t>913111001c</t>
  </si>
  <si>
    <t>900836435</t>
  </si>
  <si>
    <t>913911116c</t>
  </si>
  <si>
    <t>-1043648628</t>
  </si>
  <si>
    <t>" IJ4b"</t>
  </si>
  <si>
    <t>" B1+ příčná uzávěra + E13"</t>
  </si>
  <si>
    <t>" B29"</t>
  </si>
  <si>
    <t>" IS11b"</t>
  </si>
  <si>
    <t>" IS - Velkoformátová návěsť před objížďkou "</t>
  </si>
  <si>
    <t>400 - Elektro a sdělovací objekty</t>
  </si>
  <si>
    <t>SO 401 - Rozvody VO</t>
  </si>
  <si>
    <t xml:space="preserve"> </t>
  </si>
  <si>
    <t>D1 - Silnoproud - montáž</t>
  </si>
  <si>
    <t>D2 - Silnoproud - materiál nosný</t>
  </si>
  <si>
    <t>D3 - Zemní práce pro montážní práce</t>
  </si>
  <si>
    <t>210 01-0135</t>
  </si>
  <si>
    <t>Montáž trubek ochranných plastových tuhých D do 90 mm uložených pevně</t>
  </si>
  <si>
    <t>1+3+1,5 "; napojení svítidel a rozvodů</t>
  </si>
  <si>
    <t>210 01-0138</t>
  </si>
  <si>
    <t>Montáž trubek ochranných plastových tuhých D do 152 mm uložených pevně -stož. pouzdro VO</t>
  </si>
  <si>
    <t>2*1,2</t>
  </si>
  <si>
    <t>210 02-0951</t>
  </si>
  <si>
    <t>Montáž tabulky výstražné smaltované formát A3 až A4</t>
  </si>
  <si>
    <t>210 02-1014</t>
  </si>
  <si>
    <t>Zhotovení otvorů v plechu, nebo plastu tl do 4 mm kruhových D do 100 mm</t>
  </si>
  <si>
    <t>1+2+1</t>
  </si>
  <si>
    <t>210 04-0741</t>
  </si>
  <si>
    <t>Odmaštění ocelových součástí venkovního vedení nn na zemi</t>
  </si>
  <si>
    <t>210 04-0751</t>
  </si>
  <si>
    <t>Očištění ocelových součástí venkovního vedení nn na zemi</t>
  </si>
  <si>
    <t>210 04-0761</t>
  </si>
  <si>
    <t>Nátěr základní ocelových součástí venkovního vedení nn na zemi</t>
  </si>
  <si>
    <t>210 04-0771</t>
  </si>
  <si>
    <t>Nátěr vrchní ocelových součástí venkovního vedení nn na zemi</t>
  </si>
  <si>
    <t>210 05-0441</t>
  </si>
  <si>
    <t>Zajištění šroubu barvou</t>
  </si>
  <si>
    <t>soub</t>
  </si>
  <si>
    <t>210 10-0001</t>
  </si>
  <si>
    <t>Ukončení vodičů v rozváděči nebo na přístroji včetně zapojení průřezu žíly do 2,5 mm2</t>
  </si>
  <si>
    <t>2*3</t>
  </si>
  <si>
    <t>210 10-0151</t>
  </si>
  <si>
    <t>Ukončení kabelů smršťovací záklopkou nebo páskou se zapojením bez letování žíly do 4x16 mm2</t>
  </si>
  <si>
    <t>210 12-0101</t>
  </si>
  <si>
    <t>Montáž pojistkových patron do 60 A se styčným kroužkem</t>
  </si>
  <si>
    <t>210 20-2013</t>
  </si>
  <si>
    <t>Montáž svítidel výbojkových průmyslových stropních závěsných na výložník</t>
  </si>
  <si>
    <t>210 20-4011</t>
  </si>
  <si>
    <t>Montáž stožárů osvětlení ocelových samostatně stojících délky do 12 m</t>
  </si>
  <si>
    <t>210 20-4103</t>
  </si>
  <si>
    <t>Montáž výložníků osvětlení jednoramenných sloupových hmotnosti do 35 kg</t>
  </si>
  <si>
    <t>210 20-4201</t>
  </si>
  <si>
    <t>Montáž elektrovýzbroje stožárů osvětlení 1 okruh</t>
  </si>
  <si>
    <t>210 22-0002</t>
  </si>
  <si>
    <t>Montáž uzemňovacích vedení vodičů FeZn pomocí svorek na povrchu drátem nebo lanem do 10 mm</t>
  </si>
  <si>
    <t>2*0,6</t>
  </si>
  <si>
    <t>210 22-0020</t>
  </si>
  <si>
    <t>Montáž uzemňovacího vedení vodičů FeZn pomocí svorek v zemi páskou do 120 mm2 ve městské zástavbě</t>
  </si>
  <si>
    <t>27*1,05+2*0,5</t>
  </si>
  <si>
    <t>210 22-0022</t>
  </si>
  <si>
    <t>Montáž uzemňovacího vedení vodičů FeZn pomocí svorek v zemi drátem do 10 mm ve městské zástavbě</t>
  </si>
  <si>
    <t>2*1,9</t>
  </si>
  <si>
    <t>210 22-0301</t>
  </si>
  <si>
    <t>Montáž svorek hromosvodných typu SS, SR 03 se 2 šrouby</t>
  </si>
  <si>
    <t>210 22-0302</t>
  </si>
  <si>
    <t>Montáž svorek hromosvodných typu ST, SJ, SK, SZ, SR 01, 02 se 3 a více šrouby</t>
  </si>
  <si>
    <t>2*2+2</t>
  </si>
  <si>
    <t>210 28-0001</t>
  </si>
  <si>
    <t>Zkoušky a prohlídky el rozvodů a zařízení celková prohlídka pro objem mtž prací do 100 000 Kč</t>
  </si>
  <si>
    <t>210 29-2011</t>
  </si>
  <si>
    <t>Změření zemního odporu zkušební svorky</t>
  </si>
  <si>
    <t>210 29-2012</t>
  </si>
  <si>
    <t>Zjištění izolačního stavu zemních kabelů a vedení jedno měření</t>
  </si>
  <si>
    <t>210 29-2021</t>
  </si>
  <si>
    <t>Sfázovaní žil kabelů a vedení do 4 žil</t>
  </si>
  <si>
    <t>210 29-2022</t>
  </si>
  <si>
    <t>Vypnutí vedení se zajištěním proti nedovolenému zapnutí, vyzkoušením a s opětovným zapnutím</t>
  </si>
  <si>
    <t>210 81-0014</t>
  </si>
  <si>
    <t>Montáž měděných kabelů CYKY, CYKYD, CYKYDY, NYM, NYY, YSLY 750 V 4x16mm2 uložených volně</t>
  </si>
  <si>
    <t>27*1,5 "; kabel ve výkopu</t>
  </si>
  <si>
    <t>3*2+2 "; napojení rozvodů a svítidel</t>
  </si>
  <si>
    <t>210 81-0045</t>
  </si>
  <si>
    <t>Montáž měděných kabelů CYKY, CYKYD, CYKYDY, NYM, NYY, YSLY 750 V 3x1,5 mm2 uložených pevně</t>
  </si>
  <si>
    <t>9+9 "; napojení svítidel ve sloupu</t>
  </si>
  <si>
    <t>210 95-0101</t>
  </si>
  <si>
    <t>Další štítek označovací na kabel</t>
  </si>
  <si>
    <t>210 95-0201</t>
  </si>
  <si>
    <t>Příplatek na zatahování kabelů hmotnosti do 0,75 kg do tvárnicových tras a kolektorů</t>
  </si>
  <si>
    <t>210 95-0202</t>
  </si>
  <si>
    <t>Příplatek na zatahování kabelů hmotnosti do 2 kg do tvárnicových tras a kolektorů</t>
  </si>
  <si>
    <t>250 06-0012</t>
  </si>
  <si>
    <t>Písmomalířské práce číslice a písmena výšky do 100 mm</t>
  </si>
  <si>
    <t>2*5</t>
  </si>
  <si>
    <t>999 99-9914</t>
  </si>
  <si>
    <t>Zednické výpomoci 1,6%</t>
  </si>
  <si>
    <t>%</t>
  </si>
  <si>
    <t>999 99-9915</t>
  </si>
  <si>
    <t>Podíl přidruž. výkonů - kabelová vedení 1%</t>
  </si>
  <si>
    <t>15 615 235</t>
  </si>
  <si>
    <t>Drát pozink měkký 11343 D10,0mm</t>
  </si>
  <si>
    <t>kg</t>
  </si>
  <si>
    <t>2*2,5*0,62</t>
  </si>
  <si>
    <t>24 621 724</t>
  </si>
  <si>
    <t>Email prům rschnoucí šedý S 2029</t>
  </si>
  <si>
    <t>l</t>
  </si>
  <si>
    <t>24 621 725</t>
  </si>
  <si>
    <t>Email prům rschnoucí zelený S 2029</t>
  </si>
  <si>
    <t>24 621 727</t>
  </si>
  <si>
    <t>Email prům rschnoucí žlutý S 2029</t>
  </si>
  <si>
    <t>24 642 030</t>
  </si>
  <si>
    <t>Ředidlo olejo-syntetické S6006</t>
  </si>
  <si>
    <t>28 611 121</t>
  </si>
  <si>
    <t>Trubka PVC kanál hrd 200x4,5x5000 do zákl. VO</t>
  </si>
  <si>
    <t>2*1,2/5</t>
  </si>
  <si>
    <t>34 111 030</t>
  </si>
  <si>
    <t>Kabel Cu jádro CYKY 3 x 1,5</t>
  </si>
  <si>
    <t>34 111 076</t>
  </si>
  <si>
    <t>Kabel Cu jádro CYKY 4 x 10</t>
  </si>
  <si>
    <t>34 523 415</t>
  </si>
  <si>
    <t>Vložka poj E14  6A normální</t>
  </si>
  <si>
    <t>35 441 120</t>
  </si>
  <si>
    <t>Pásek uzemňovací 30x4 mm</t>
  </si>
  <si>
    <t>35 441 895</t>
  </si>
  <si>
    <t>Svorka přípoj SP1 FeZn</t>
  </si>
  <si>
    <t>35 441 986</t>
  </si>
  <si>
    <t>Svorka vodov SR 02 30x4mm pás-pás FeZn</t>
  </si>
  <si>
    <t>35 441 996</t>
  </si>
  <si>
    <t>Svorka vodov SR 03 vod D6-12 FeZn</t>
  </si>
  <si>
    <t>73 534 530</t>
  </si>
  <si>
    <t>Tabulka bezp tisk 2bar A5</t>
  </si>
  <si>
    <t>3415879666,00000</t>
  </si>
  <si>
    <t>Folie výstražná š 33 červená</t>
  </si>
  <si>
    <t>27*1,05</t>
  </si>
  <si>
    <t>354x00001</t>
  </si>
  <si>
    <t>Ochranná suspenze asfaltová</t>
  </si>
  <si>
    <t>4*0,2</t>
  </si>
  <si>
    <t>354x00008</t>
  </si>
  <si>
    <t>Smršťovací a rozdělovací hlava 4x4-35mm2 1kV</t>
  </si>
  <si>
    <t>354x00009</t>
  </si>
  <si>
    <t>Chránička  HDPE 63</t>
  </si>
  <si>
    <t>(1+3+1,5)*1,5 "; napojení svítidel a rozvodů</t>
  </si>
  <si>
    <t>27*1,05 "; chránička ve výkopu</t>
  </si>
  <si>
    <t>354x00010</t>
  </si>
  <si>
    <t>SPOJKA NASUVNA na HDPE 63</t>
  </si>
  <si>
    <t>354x00018</t>
  </si>
  <si>
    <t>Svítidlo přechodové 150W MHI asymetrická charakteristika</t>
  </si>
  <si>
    <t>354x00020</t>
  </si>
  <si>
    <t>Metalhalogenidová výbojka E40/150W</t>
  </si>
  <si>
    <t>354x00096</t>
  </si>
  <si>
    <t>Stožár přechodový  6-133/108/89 oboustranný zinek</t>
  </si>
  <si>
    <t>56</t>
  </si>
  <si>
    <t>354x00098</t>
  </si>
  <si>
    <t>Stožár přechodový 6-133/89/76 oboustranný zinek</t>
  </si>
  <si>
    <t>57</t>
  </si>
  <si>
    <t>354x00102</t>
  </si>
  <si>
    <t>Výložník přechodový 1500 mm</t>
  </si>
  <si>
    <t>58</t>
  </si>
  <si>
    <t>354x001021</t>
  </si>
  <si>
    <t>Výložník přechodový 2000 mm</t>
  </si>
  <si>
    <t>59</t>
  </si>
  <si>
    <t>354x00103</t>
  </si>
  <si>
    <t>Svorkovnice stožárová 1 pojistka  3x4x16, IP43</t>
  </si>
  <si>
    <t>60</t>
  </si>
  <si>
    <t>354x00105</t>
  </si>
  <si>
    <t>Smrštitelná trubice 19mm/6mm protikor ochrana 1metr</t>
  </si>
  <si>
    <t>354x00106</t>
  </si>
  <si>
    <t>Elektonický značkovací kabelový systém  VO- do výkopu</t>
  </si>
  <si>
    <t>62</t>
  </si>
  <si>
    <t>999 99-9910</t>
  </si>
  <si>
    <t>Přirážka na podružný materiál 3%</t>
  </si>
  <si>
    <t>999 99-9911</t>
  </si>
  <si>
    <t>Prořez materiálu 5%</t>
  </si>
  <si>
    <t>64</t>
  </si>
  <si>
    <t>999 99-9912</t>
  </si>
  <si>
    <t>Dopravné 3,6%</t>
  </si>
  <si>
    <t>999 99-9913</t>
  </si>
  <si>
    <t>Přesun hmot 1%</t>
  </si>
  <si>
    <t>66</t>
  </si>
  <si>
    <t>460 01-0024</t>
  </si>
  <si>
    <t>Vytyčení trasy vedení kabelového podzemního v zastavěném prostoru</t>
  </si>
  <si>
    <t>km</t>
  </si>
  <si>
    <t>67</t>
  </si>
  <si>
    <t>460 03-0039</t>
  </si>
  <si>
    <t>Rozebrání dlažeb ručně z dlaždic zámkových do písku spáry nezalité</t>
  </si>
  <si>
    <t>68</t>
  </si>
  <si>
    <t>(15+5)*0,8 "; chodník stávající</t>
  </si>
  <si>
    <t>460 03-0092</t>
  </si>
  <si>
    <t>Vytrhání obrub ležatých chodníkových s odhozením nebo naložením na dopravní prostředek</t>
  </si>
  <si>
    <t>69</t>
  </si>
  <si>
    <t>460 03-0143</t>
  </si>
  <si>
    <t>Odstranění podkladu nebo krytu komunikace z kameniva těženého tloušťky do 30 cm</t>
  </si>
  <si>
    <t>70</t>
  </si>
  <si>
    <t>(15+5)*0,8+6*0,8 "; chodníky, komunikace stávající</t>
  </si>
  <si>
    <t>460 03-0173</t>
  </si>
  <si>
    <t>Odstranění podkladu nebo krytu komunikace ze živice tloušťky do 15 cm</t>
  </si>
  <si>
    <t>6*0,8 "; komunikace</t>
  </si>
  <si>
    <t>460 03-0193</t>
  </si>
  <si>
    <t>Řezání podkladu nebo krytu živičného tloušťky do 15 cm</t>
  </si>
  <si>
    <t>72</t>
  </si>
  <si>
    <t>6+6+6*0,8 "; komunikace</t>
  </si>
  <si>
    <t>460 05-0813</t>
  </si>
  <si>
    <t>Hloubení nezapažených jam pro stožáry strojně v hornině tř 3</t>
  </si>
  <si>
    <t>73</t>
  </si>
  <si>
    <t>1*2,34+1*2,53 "; základy stožárů</t>
  </si>
  <si>
    <t>460 08-0012</t>
  </si>
  <si>
    <t>Základové konstrukce z monolitického betonu C 8/10 bez bednění</t>
  </si>
  <si>
    <t>74</t>
  </si>
  <si>
    <t>6*0,5*0,2 "; obetonování chrániček pod komunikací</t>
  </si>
  <si>
    <t>460 08-0013</t>
  </si>
  <si>
    <t>Základové konstrukce z monolitického betonu C 12/15 bez bednění</t>
  </si>
  <si>
    <t>75</t>
  </si>
  <si>
    <t>1*0,7+1*0,59 "; základy stožárů</t>
  </si>
  <si>
    <t>460 08-0201</t>
  </si>
  <si>
    <t>Zřízení nezabudovaného bednění základových konstrukcí</t>
  </si>
  <si>
    <t>76</t>
  </si>
  <si>
    <t>1*4*0,7*1,5+1*4*0,65*1,5 "; základy stožárů</t>
  </si>
  <si>
    <t>460 08-0202</t>
  </si>
  <si>
    <t>Zřízení zabudovaného bednění základových konstrukcí</t>
  </si>
  <si>
    <t>77</t>
  </si>
  <si>
    <t>460 08-0301</t>
  </si>
  <si>
    <t>Odstranění nezabudovaného bednění základových konstrukcí</t>
  </si>
  <si>
    <t>78</t>
  </si>
  <si>
    <t>460 12-0019</t>
  </si>
  <si>
    <t>Naložení výkopku strojně z hornin třídy 1až4</t>
  </si>
  <si>
    <t>79</t>
  </si>
  <si>
    <t>1*0,74+1*0,63 "; základy stožárů</t>
  </si>
  <si>
    <t>(15+5)*0,8*0,55 "; chodník</t>
  </si>
  <si>
    <t>6*0,8*1,2 "; komunikace - sjezdy</t>
  </si>
  <si>
    <t>460 12-0082</t>
  </si>
  <si>
    <t>Uložení sypaniny do násypů zhutněných z hornin třídy 3až4</t>
  </si>
  <si>
    <t>80</t>
  </si>
  <si>
    <t>460 20-0843</t>
  </si>
  <si>
    <t>Hloubení kabelových nezapažených rýh ručně š 80 cm, hl 80 cm, v hornině tř 3</t>
  </si>
  <si>
    <t>81</t>
  </si>
  <si>
    <t>15+5 "; křížení sítí chodník</t>
  </si>
  <si>
    <t>460 20-0883</t>
  </si>
  <si>
    <t>Hloubení kabelových nezapažených rýh ručně š 80 cm, hl 120 cm, v hornině tř 3</t>
  </si>
  <si>
    <t>82</t>
  </si>
  <si>
    <t>6 "; komunikace křížení sítí</t>
  </si>
  <si>
    <t>460 30-0002</t>
  </si>
  <si>
    <t>Zásyp jam nebo rýh strojně včetně zhutnění ve volném terénu</t>
  </si>
  <si>
    <t>1*1,79+1*1,71 "; základy stožárů</t>
  </si>
  <si>
    <t>(15+5)*0,8*0,8+6*0,8*1,2 "; kabelové rýhy</t>
  </si>
  <si>
    <t>460 42-1101</t>
  </si>
  <si>
    <t>Lože kabelů z písku nebo štěrkopísku tl 10 cm nad kabel, bez zakrytí, šířky lože do 65 cm</t>
  </si>
  <si>
    <t>84</t>
  </si>
  <si>
    <t>15+5+6</t>
  </si>
  <si>
    <t>460 47-0001</t>
  </si>
  <si>
    <t>Provizorní zajištění potrubí ve výkopech při křížení s kabelem</t>
  </si>
  <si>
    <t>85</t>
  </si>
  <si>
    <t>460 47-0011</t>
  </si>
  <si>
    <t>Provizorní zajištění kabelů ve výkopech při jejich křížení</t>
  </si>
  <si>
    <t>86</t>
  </si>
  <si>
    <t>460 47-0012</t>
  </si>
  <si>
    <t>Provizorní zajištění kabelů ve výkopech při jejich souběhu</t>
  </si>
  <si>
    <t>87</t>
  </si>
  <si>
    <t>11+3</t>
  </si>
  <si>
    <t>460 49-0013</t>
  </si>
  <si>
    <t>Krytí kabelů výstražnou fólií šířky 34 cm</t>
  </si>
  <si>
    <t>88</t>
  </si>
  <si>
    <t>(15+5+6)*1,05</t>
  </si>
  <si>
    <t>460 51-0064</t>
  </si>
  <si>
    <t>Kabelové prostupy z trub plastových do rýhy s obsypem, průměru do 10 cm</t>
  </si>
  <si>
    <t>89</t>
  </si>
  <si>
    <t>(15+5+6)*1,05-6 "; chránička ve výkopu</t>
  </si>
  <si>
    <t>460 51-0074</t>
  </si>
  <si>
    <t>Kabelové prostupy z trub plastových do rýhy s obetonováním, průměru do 10 cm</t>
  </si>
  <si>
    <t>90</t>
  </si>
  <si>
    <t>6*1,05</t>
  </si>
  <si>
    <t>460 60-0022</t>
  </si>
  <si>
    <t>Vodorovné přemístění horniny jakékoliv třídy do 500 m</t>
  </si>
  <si>
    <t>91</t>
  </si>
  <si>
    <t>460 60-0031</t>
  </si>
  <si>
    <t>Příplatek k vodorovnému přemístění horniny za každých dalších 1000 m</t>
  </si>
  <si>
    <t>92</t>
  </si>
  <si>
    <t>15,93*7</t>
  </si>
  <si>
    <t>460 62-0032</t>
  </si>
  <si>
    <t>Vyčištění štěrkového lože při křížení kabelů za vyloučení provozu</t>
  </si>
  <si>
    <t>93</t>
  </si>
  <si>
    <t>(20*0,8+6*0,8)*0,25</t>
  </si>
  <si>
    <t>460 65-0045</t>
  </si>
  <si>
    <t>Zřízení podkladní vrstvy vozovky a chodníku ze štěrkopísku se zhutněním tloušťky do 25 cm</t>
  </si>
  <si>
    <t>94</t>
  </si>
  <si>
    <t>(15+5)*0,8+6*0,8 "; chodníky -komunikace</t>
  </si>
  <si>
    <t>460 65-0055</t>
  </si>
  <si>
    <t>Zřízení podkladní vrstvy vozovky a chodníku ze štěrkodrti se zhutněním tloušťky do 25 cm</t>
  </si>
  <si>
    <t>95</t>
  </si>
  <si>
    <t>460 65-0064</t>
  </si>
  <si>
    <t>Zřízení podkladní vrstvy vozovky a chodníku z kameniva drceného se zhutněním tloušťky do 25 cm</t>
  </si>
  <si>
    <t>96</t>
  </si>
  <si>
    <t>460 65-0072</t>
  </si>
  <si>
    <t>Zřízení podkladní vrstvy vozovky a chodníku z kameniva obalovaného asfaltem se zhutněním tl do10 cm</t>
  </si>
  <si>
    <t>97</t>
  </si>
  <si>
    <t>460 65-0182</t>
  </si>
  <si>
    <t>Osazení betonových obrubníků ležatých chodníkových do betonu prostého</t>
  </si>
  <si>
    <t>98</t>
  </si>
  <si>
    <t>460 65-0192</t>
  </si>
  <si>
    <t>Očištění vybouraných obrubníků chodníkových od spojovacího materiálu s odklizením do 10 m</t>
  </si>
  <si>
    <t>99</t>
  </si>
  <si>
    <t>460 65-0921</t>
  </si>
  <si>
    <t>Kladení dlažby po překopech z kostek kamenných velkých do lože z kameniva těženého</t>
  </si>
  <si>
    <t>460 68-0213</t>
  </si>
  <si>
    <t>Vybourání otvorů ve zdivu betonovém plochy do 0,09 m2, tloušťky do 45 cm</t>
  </si>
  <si>
    <t>101</t>
  </si>
  <si>
    <t>1 "; průchod přes základ  při napojení rozvodu</t>
  </si>
  <si>
    <t>460 68-0594</t>
  </si>
  <si>
    <t>Vysekání rýh pro montáž trubek a kabelů v cihelných zdech hloubky do 5 cm a šířky do 10 cm</t>
  </si>
  <si>
    <t>102</t>
  </si>
  <si>
    <t>0,8 "; přívod do stávajícího rozvaděče</t>
  </si>
  <si>
    <t>460 70-0001</t>
  </si>
  <si>
    <t>Osazení zemní značky - kabelový označník</t>
  </si>
  <si>
    <t>103</t>
  </si>
  <si>
    <t>460 71-0044</t>
  </si>
  <si>
    <t>Vyplnění a omítnutí rýh ve stěnách hloubky do 5 cm a šířky do 10 cm</t>
  </si>
  <si>
    <t>104</t>
  </si>
  <si>
    <t>21x744444</t>
  </si>
  <si>
    <t>Poplatek za uložení na skládku</t>
  </si>
  <si>
    <t>T</t>
  </si>
  <si>
    <t>105</t>
  </si>
  <si>
    <t>21x99993</t>
  </si>
  <si>
    <t>Zřízení provizorní lávky pro pěší</t>
  </si>
  <si>
    <t>106</t>
  </si>
  <si>
    <t>108</t>
  </si>
  <si>
    <t>1000 - Ostatní náklady</t>
  </si>
  <si>
    <t>OST - Ostatní</t>
  </si>
  <si>
    <t xml:space="preserve">    O01 - Ostatní</t>
  </si>
  <si>
    <t>211500000</t>
  </si>
  <si>
    <t>Dokumentace skutečného provedení</t>
  </si>
  <si>
    <t>512</t>
  </si>
  <si>
    <t>-1950273972</t>
  </si>
  <si>
    <t>221500000</t>
  </si>
  <si>
    <t>Vytýčení stávajících sítí</t>
  </si>
  <si>
    <t>-863724873</t>
  </si>
  <si>
    <t>"  vytýčení  stávajících podzemních inženýrských sítí před zahájením zemních prací a přeložek"</t>
  </si>
  <si>
    <t>221600000</t>
  </si>
  <si>
    <t>Vytýčení hlavních bodů stavby autorizovaným geodetem</t>
  </si>
  <si>
    <t>1891117876</t>
  </si>
  <si>
    <t>" vytýčení hlavních bodů stavby před zahájením stavby autorizovaným geodetem vč. vypracování TZ"</t>
  </si>
  <si>
    <t>" včetně souřadnic a situace- ověřeno kulatým razítkem a dodatkem dle právních předpisů"</t>
  </si>
  <si>
    <t>231600000</t>
  </si>
  <si>
    <t>Geodetické práce</t>
  </si>
  <si>
    <t>-2099429730</t>
  </si>
  <si>
    <t>" vytýčení obvodu a hranic staveniště, objektů stavby a pevných vytyčovacích bodů vč. fixace a obnovení zhotovitelem"</t>
  </si>
  <si>
    <t>"  vyhotovení dokumentace v listinné a digitální podobě"</t>
  </si>
  <si>
    <t>241700000</t>
  </si>
  <si>
    <t>Pasportizace objektů</t>
  </si>
  <si>
    <t>2002626074</t>
  </si>
  <si>
    <t>" pasportizace stávajících objektů v blízkosti  stavby před a po ukončení stavby"</t>
  </si>
  <si>
    <t>" pokud nebude prováděno nebude i fakturováno"</t>
  </si>
  <si>
    <t>311600000</t>
  </si>
  <si>
    <t>Geodetické zaměření stavby</t>
  </si>
  <si>
    <t>1682317675</t>
  </si>
  <si>
    <t>411600000</t>
  </si>
  <si>
    <t xml:space="preserve">GP oddělování pro všechny SO, </t>
  </si>
  <si>
    <t>470247987</t>
  </si>
  <si>
    <t>711800000</t>
  </si>
  <si>
    <t>Průkazné a kontrolní zkoušky</t>
  </si>
  <si>
    <t>918060430</t>
  </si>
  <si>
    <t>" dle ČSN , TP,TPG, ostatních předpisů, kompletní revize, kompletní tlakové zkoušky"</t>
  </si>
  <si>
    <t>821800000</t>
  </si>
  <si>
    <t>Fotodokumentace stavby</t>
  </si>
  <si>
    <t>-390464499</t>
  </si>
  <si>
    <t>" fotodokumentace stavcby před a po stavbě- ucelené foto změny celé komunikace v jejím průběhu"</t>
  </si>
  <si>
    <t>" zařazení fotek do fotoalba v časové souslednosti s popisem činností a číslem objektu"</t>
  </si>
  <si>
    <t>" provedení v listinné a v digitální podobě"</t>
  </si>
  <si>
    <t>1020 - VRN</t>
  </si>
  <si>
    <t>VRN - Vedlejší rozpočtové náklady</t>
  </si>
  <si>
    <t xml:space="preserve">    0 - Vedlejší rozpočtové náklady</t>
  </si>
  <si>
    <t>030001000</t>
  </si>
  <si>
    <t>Kč</t>
  </si>
  <si>
    <t>1024</t>
  </si>
  <si>
    <t>-1938743806</t>
  </si>
  <si>
    <t>070001000</t>
  </si>
  <si>
    <t>-544714848</t>
  </si>
  <si>
    <t>" IP22 - Velkoformátová návěsť PROJÍŽDÍTE A PROCHÁZÍTE STAVBOU", pro období od ukončení stavebních prací po kolaudaci stavby</t>
  </si>
  <si>
    <t>Montáž a demontáž  dočasného dopravního značení na 8 týdnů</t>
  </si>
  <si>
    <t>Dočasná BUS zastávka, 8 týdnů</t>
  </si>
  <si>
    <t>979000000</t>
  </si>
  <si>
    <t>zednické práce na opravě soklů domů, předpokládaná náročnost</t>
  </si>
  <si>
    <t>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</si>
</sst>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sz val="18"/>
      <color theme="10"/>
      <name val="Wingdings 2"/>
      <family val="2"/>
    </font>
    <font>
      <b/>
      <sz val="10"/>
      <color rgb="FF00336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3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4" fillId="2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0" fillId="0" borderId="0" xfId="0" applyBorder="1"/>
    <xf numFmtId="0" fontId="20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22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3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25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5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vertical="center"/>
    </xf>
    <xf numFmtId="4" fontId="27" fillId="0" borderId="13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32" fillId="0" borderId="13" xfId="0" applyNumberFormat="1" applyFont="1" applyBorder="1" applyAlignment="1">
      <alignment vertical="center"/>
    </xf>
    <xf numFmtId="4" fontId="32" fillId="0" borderId="0" xfId="0" applyNumberFormat="1" applyFont="1" applyBorder="1" applyAlignment="1">
      <alignment vertical="center"/>
    </xf>
    <xf numFmtId="166" fontId="32" fillId="0" borderId="0" xfId="0" applyNumberFormat="1" applyFont="1" applyBorder="1" applyAlignment="1">
      <alignment vertical="center"/>
    </xf>
    <xf numFmtId="4" fontId="32" fillId="0" borderId="1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3" fillId="0" borderId="0" xfId="20" applyFont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4" fontId="25" fillId="0" borderId="13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4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2" fillId="0" borderId="15" xfId="0" applyNumberFormat="1" applyFont="1" applyBorder="1" applyAlignment="1">
      <alignment vertical="center"/>
    </xf>
    <xf numFmtId="4" fontId="32" fillId="0" borderId="16" xfId="0" applyNumberFormat="1" applyFont="1" applyBorder="1" applyAlignment="1">
      <alignment vertical="center"/>
    </xf>
    <xf numFmtId="166" fontId="32" fillId="0" borderId="16" xfId="0" applyNumberFormat="1" applyFont="1" applyBorder="1" applyAlignment="1">
      <alignment vertical="center"/>
    </xf>
    <xf numFmtId="4" fontId="32" fillId="0" borderId="17" xfId="0" applyNumberFormat="1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164" fontId="25" fillId="3" borderId="10" xfId="0" applyNumberFormat="1" applyFont="1" applyFill="1" applyBorder="1" applyAlignment="1" applyProtection="1">
      <alignment horizontal="center" vertical="center"/>
      <protection locked="0"/>
    </xf>
    <xf numFmtId="0" fontId="25" fillId="3" borderId="11" xfId="0" applyFont="1" applyFill="1" applyBorder="1" applyAlignment="1" applyProtection="1">
      <alignment horizontal="center" vertical="center"/>
      <protection locked="0"/>
    </xf>
    <xf numFmtId="4" fontId="25" fillId="0" borderId="12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25" fillId="3" borderId="13" xfId="0" applyNumberFormat="1" applyFont="1" applyFill="1" applyBorder="1" applyAlignment="1" applyProtection="1">
      <alignment horizontal="center" vertical="center"/>
      <protection locked="0"/>
    </xf>
    <xf numFmtId="0" fontId="25" fillId="3" borderId="0" xfId="0" applyFont="1" applyFill="1" applyBorder="1" applyAlignment="1" applyProtection="1">
      <alignment horizontal="center" vertical="center"/>
      <protection locked="0"/>
    </xf>
    <xf numFmtId="164" fontId="25" fillId="3" borderId="15" xfId="0" applyNumberFormat="1" applyFont="1" applyFill="1" applyBorder="1" applyAlignment="1" applyProtection="1">
      <alignment horizontal="center" vertical="center"/>
      <protection locked="0"/>
    </xf>
    <xf numFmtId="0" fontId="25" fillId="3" borderId="16" xfId="0" applyFont="1" applyFill="1" applyBorder="1" applyAlignment="1" applyProtection="1">
      <alignment horizontal="center" vertical="center"/>
      <protection locked="0"/>
    </xf>
    <xf numFmtId="4" fontId="25" fillId="0" borderId="17" xfId="0" applyNumberFormat="1" applyFont="1" applyBorder="1" applyAlignment="1">
      <alignment vertical="center"/>
    </xf>
    <xf numFmtId="0" fontId="28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>
      <protection/>
    </xf>
    <xf numFmtId="0" fontId="6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20" fillId="0" borderId="24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8" fillId="0" borderId="11" xfId="0" applyNumberFormat="1" applyFont="1" applyBorder="1" applyAlignment="1">
      <alignment/>
    </xf>
    <xf numFmtId="166" fontId="38" fillId="0" borderId="12" xfId="0" applyNumberFormat="1" applyFont="1" applyBorder="1" applyAlignment="1">
      <alignment/>
    </xf>
    <xf numFmtId="4" fontId="39" fillId="0" borderId="0" xfId="0" applyNumberFormat="1" applyFont="1" applyAlignment="1">
      <alignment vertical="center"/>
    </xf>
    <xf numFmtId="0" fontId="9" fillId="0" borderId="4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9" fillId="0" borderId="5" xfId="0" applyFont="1" applyBorder="1" applyAlignment="1">
      <alignment/>
    </xf>
    <xf numFmtId="0" fontId="9" fillId="0" borderId="13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4" xfId="0" applyNumberFormat="1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left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0" fontId="2" fillId="3" borderId="24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>
      <alignment vertical="center"/>
    </xf>
    <xf numFmtId="166" fontId="2" fillId="0" borderId="14" xfId="0" applyNumberFormat="1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167" fontId="11" fillId="0" borderId="0" xfId="0" applyNumberFormat="1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167" fontId="12" fillId="0" borderId="0" xfId="0" applyNumberFormat="1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167" fontId="13" fillId="0" borderId="0" xfId="0" applyNumberFormat="1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40" fillId="0" borderId="24" xfId="0" applyFont="1" applyBorder="1" applyAlignment="1" applyProtection="1">
      <alignment horizontal="center" vertical="center"/>
      <protection locked="0"/>
    </xf>
    <xf numFmtId="49" fontId="40" fillId="0" borderId="24" xfId="0" applyNumberFormat="1" applyFont="1" applyBorder="1" applyAlignment="1" applyProtection="1">
      <alignment horizontal="left" vertical="center" wrapText="1"/>
      <protection locked="0"/>
    </xf>
    <xf numFmtId="0" fontId="40" fillId="0" borderId="24" xfId="0" applyFont="1" applyBorder="1" applyAlignment="1" applyProtection="1">
      <alignment horizontal="center" vertical="center" wrapText="1"/>
      <protection locked="0"/>
    </xf>
    <xf numFmtId="167" fontId="40" fillId="0" borderId="24" xfId="0" applyNumberFormat="1" applyFont="1" applyBorder="1" applyAlignment="1" applyProtection="1">
      <alignment vertical="center"/>
      <protection locked="0"/>
    </xf>
    <xf numFmtId="0" fontId="0" fillId="0" borderId="13" xfId="0" applyFont="1" applyBorder="1" applyAlignment="1">
      <alignment vertical="center"/>
    </xf>
    <xf numFmtId="0" fontId="0" fillId="3" borderId="24" xfId="0" applyFont="1" applyFill="1" applyBorder="1" applyAlignment="1" applyProtection="1">
      <alignment horizontal="center" vertical="center"/>
      <protection locked="0"/>
    </xf>
    <xf numFmtId="49" fontId="0" fillId="3" borderId="24" xfId="0" applyNumberFormat="1" applyFont="1" applyFill="1" applyBorder="1" applyAlignment="1" applyProtection="1">
      <alignment horizontal="left" vertical="center" wrapText="1"/>
      <protection locked="0"/>
    </xf>
    <xf numFmtId="0" fontId="0" fillId="3" borderId="24" xfId="0" applyFont="1" applyFill="1" applyBorder="1" applyAlignment="1" applyProtection="1">
      <alignment horizontal="center" vertical="center" wrapText="1"/>
      <protection locked="0"/>
    </xf>
    <xf numFmtId="167" fontId="0" fillId="3" borderId="24" xfId="0" applyNumberFormat="1" applyFont="1" applyFill="1" applyBorder="1" applyAlignment="1" applyProtection="1">
      <alignment vertical="center"/>
      <protection locked="0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167" fontId="11" fillId="0" borderId="0" xfId="0" applyNumberFormat="1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4" fontId="28" fillId="5" borderId="0" xfId="0" applyNumberFormat="1" applyFont="1" applyFill="1" applyBorder="1" applyAlignment="1">
      <alignment vertical="center"/>
    </xf>
    <xf numFmtId="0" fontId="17" fillId="6" borderId="0" xfId="0" applyFont="1" applyFill="1" applyAlignment="1">
      <alignment horizontal="center" vertical="center"/>
    </xf>
    <xf numFmtId="0" fontId="0" fillId="0" borderId="0" xfId="0"/>
    <xf numFmtId="4" fontId="8" fillId="3" borderId="0" xfId="0" applyNumberFormat="1" applyFont="1" applyFill="1" applyBorder="1" applyAlignment="1" applyProtection="1">
      <alignment vertical="center"/>
      <protection locked="0"/>
    </xf>
    <xf numFmtId="4" fontId="8" fillId="0" borderId="0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4" fontId="31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8" fillId="3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 wrapText="1"/>
    </xf>
    <xf numFmtId="4" fontId="28" fillId="0" borderId="0" xfId="0" applyNumberFormat="1" applyFont="1" applyBorder="1" applyAlignment="1">
      <alignment vertical="center"/>
    </xf>
    <xf numFmtId="0" fontId="34" fillId="0" borderId="0" xfId="0" applyFont="1" applyBorder="1" applyAlignment="1">
      <alignment horizontal="left" vertical="center" wrapText="1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left" vertical="center"/>
    </xf>
    <xf numFmtId="4" fontId="28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25" xfId="0" applyFont="1" applyFill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vertical="center"/>
    </xf>
    <xf numFmtId="4" fontId="23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6" fillId="2" borderId="0" xfId="20" applyFont="1" applyFill="1" applyAlignment="1" applyProtection="1">
      <alignment horizontal="center" vertical="center"/>
      <protection/>
    </xf>
    <xf numFmtId="4" fontId="28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vertical="center"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vertical="center"/>
    </xf>
    <xf numFmtId="4" fontId="8" fillId="0" borderId="16" xfId="0" applyNumberFormat="1" applyFont="1" applyBorder="1" applyAlignment="1">
      <alignment/>
    </xf>
    <xf numFmtId="4" fontId="8" fillId="0" borderId="16" xfId="0" applyNumberFormat="1" applyFont="1" applyBorder="1" applyAlignment="1">
      <alignment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/>
    </xf>
    <xf numFmtId="0" fontId="0" fillId="0" borderId="24" xfId="0" applyFont="1" applyBorder="1" applyAlignment="1" applyProtection="1">
      <alignment horizontal="left" vertical="center" wrapText="1"/>
      <protection locked="0"/>
    </xf>
    <xf numFmtId="4" fontId="0" fillId="3" borderId="24" xfId="0" applyNumberFormat="1" applyFont="1" applyFill="1" applyBorder="1" applyAlignment="1" applyProtection="1">
      <alignment vertical="center"/>
      <protection locked="0"/>
    </xf>
    <xf numFmtId="4" fontId="0" fillId="0" borderId="24" xfId="0" applyNumberFormat="1" applyFont="1" applyBorder="1" applyAlignment="1" applyProtection="1">
      <alignment vertical="center"/>
      <protection locked="0"/>
    </xf>
    <xf numFmtId="0" fontId="11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/>
    </xf>
    <xf numFmtId="0" fontId="0" fillId="3" borderId="24" xfId="0" applyFont="1" applyFill="1" applyBorder="1" applyAlignment="1" applyProtection="1">
      <alignment horizontal="left" vertical="center" wrapText="1"/>
      <protection locked="0"/>
    </xf>
    <xf numFmtId="4" fontId="0" fillId="0" borderId="24" xfId="0" applyNumberFormat="1" applyFont="1" applyBorder="1" applyAlignment="1">
      <alignment vertical="center"/>
    </xf>
    <xf numFmtId="4" fontId="7" fillId="0" borderId="22" xfId="0" applyNumberFormat="1" applyFont="1" applyBorder="1" applyAlignment="1">
      <alignment/>
    </xf>
    <xf numFmtId="4" fontId="7" fillId="0" borderId="22" xfId="0" applyNumberFormat="1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vertical="center"/>
    </xf>
    <xf numFmtId="0" fontId="40" fillId="0" borderId="24" xfId="0" applyFont="1" applyBorder="1" applyAlignment="1" applyProtection="1">
      <alignment horizontal="left" vertical="center" wrapText="1"/>
      <protection locked="0"/>
    </xf>
    <xf numFmtId="4" fontId="40" fillId="3" borderId="24" xfId="0" applyNumberFormat="1" applyFont="1" applyFill="1" applyBorder="1" applyAlignment="1" applyProtection="1">
      <alignment vertical="center"/>
      <protection locked="0"/>
    </xf>
    <xf numFmtId="4" fontId="40" fillId="0" borderId="24" xfId="0" applyNumberFormat="1" applyFont="1" applyBorder="1" applyAlignment="1" applyProtection="1">
      <alignment vertical="center"/>
      <protection locked="0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3" fillId="5" borderId="22" xfId="0" applyFont="1" applyFill="1" applyBorder="1" applyAlignment="1">
      <alignment horizontal="center" vertical="center" wrapText="1"/>
    </xf>
    <xf numFmtId="0" fontId="37" fillId="5" borderId="22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left" vertical="center"/>
      <protection locked="0"/>
    </xf>
    <xf numFmtId="4" fontId="8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4" fontId="35" fillId="0" borderId="0" xfId="0" applyNumberFormat="1" applyFont="1" applyBorder="1" applyAlignment="1">
      <alignment vertical="center"/>
    </xf>
    <xf numFmtId="4" fontId="36" fillId="0" borderId="0" xfId="0" applyNumberFormat="1" applyFont="1" applyBorder="1" applyAlignment="1">
      <alignment vertical="center"/>
    </xf>
    <xf numFmtId="0" fontId="3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4" fillId="5" borderId="9" xfId="0" applyNumberFormat="1" applyFont="1" applyFill="1" applyBorder="1" applyAlignment="1">
      <alignment vertical="center"/>
    </xf>
    <xf numFmtId="4" fontId="4" fillId="5" borderId="25" xfId="0" applyNumberFormat="1" applyFont="1" applyFill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>
      <alignment horizontal="left" vertical="center"/>
    </xf>
    <xf numFmtId="165" fontId="3" fillId="3" borderId="0" xfId="0" applyNumberFormat="1" applyFont="1" applyFill="1" applyBorder="1" applyAlignment="1" applyProtection="1">
      <alignment horizontal="left" vertical="center"/>
      <protection locked="0"/>
    </xf>
    <xf numFmtId="4" fontId="7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 vertical="center"/>
    </xf>
    <xf numFmtId="4" fontId="8" fillId="0" borderId="22" xfId="0" applyNumberFormat="1" applyFont="1" applyBorder="1" applyAlignment="1">
      <alignment/>
    </xf>
    <xf numFmtId="4" fontId="8" fillId="0" borderId="22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/>
    </xf>
    <xf numFmtId="4" fontId="7" fillId="0" borderId="16" xfId="0" applyNumberFormat="1" applyFont="1" applyBorder="1" applyAlignment="1">
      <alignment/>
    </xf>
    <xf numFmtId="4" fontId="7" fillId="0" borderId="16" xfId="0" applyNumberFormat="1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107"/>
  <sheetViews>
    <sheetView showGridLines="0" workbookViewId="0" topLeftCell="A1">
      <pane ySplit="1" topLeftCell="A84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33" width="2.16015625" style="0" customWidth="1"/>
    <col min="34" max="34" width="2.83203125" style="0" customWidth="1"/>
    <col min="35" max="37" width="2.16015625" style="0" customWidth="1"/>
    <col min="38" max="38" width="7.16015625" style="0" customWidth="1"/>
    <col min="39" max="39" width="2.83203125" style="0" customWidth="1"/>
    <col min="40" max="40" width="11.5" style="0" customWidth="1"/>
    <col min="41" max="41" width="6.5" style="0" customWidth="1"/>
    <col min="42" max="42" width="3.5" style="0" customWidth="1"/>
    <col min="43" max="43" width="1.5" style="0" customWidth="1"/>
    <col min="44" max="44" width="11.66015625" style="0" customWidth="1"/>
    <col min="45" max="46" width="22.16015625" style="0" hidden="1" customWidth="1"/>
    <col min="47" max="47" width="21.5" style="0" hidden="1" customWidth="1"/>
    <col min="48" max="52" width="18.5" style="0" hidden="1" customWidth="1"/>
    <col min="53" max="53" width="16.5" style="0" hidden="1" customWidth="1"/>
    <col min="54" max="54" width="21.5" style="0" hidden="1" customWidth="1"/>
    <col min="55" max="56" width="16.5" style="0" hidden="1" customWidth="1"/>
    <col min="57" max="57" width="57" style="0" customWidth="1"/>
    <col min="71" max="89" width="9.16015625" style="0" hidden="1" customWidth="1"/>
  </cols>
  <sheetData>
    <row r="1" spans="1:73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6"/>
      <c r="AH1" s="16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</row>
    <row r="2" spans="3:72" ht="36.95" customHeight="1">
      <c r="C2" s="268" t="s">
        <v>7</v>
      </c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R2" s="234" t="s">
        <v>8</v>
      </c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S2" s="22" t="s">
        <v>9</v>
      </c>
      <c r="BT2" s="22" t="s">
        <v>10</v>
      </c>
    </row>
    <row r="3" spans="2:72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9</v>
      </c>
      <c r="BT3" s="22" t="s">
        <v>11</v>
      </c>
    </row>
    <row r="4" spans="2:71" ht="36.95" customHeight="1">
      <c r="B4" s="26"/>
      <c r="C4" s="242" t="s">
        <v>12</v>
      </c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7"/>
      <c r="AS4" s="28" t="s">
        <v>13</v>
      </c>
      <c r="BE4" s="29" t="s">
        <v>14</v>
      </c>
      <c r="BS4" s="22" t="s">
        <v>15</v>
      </c>
    </row>
    <row r="5" spans="2:71" ht="14.45" customHeight="1">
      <c r="B5" s="26"/>
      <c r="C5" s="30"/>
      <c r="D5" s="31" t="s">
        <v>16</v>
      </c>
      <c r="E5" s="30"/>
      <c r="F5" s="30"/>
      <c r="G5" s="30"/>
      <c r="H5" s="30"/>
      <c r="I5" s="30"/>
      <c r="J5" s="30"/>
      <c r="K5" s="272" t="s">
        <v>17</v>
      </c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  <c r="AF5" s="273"/>
      <c r="AG5" s="273"/>
      <c r="AH5" s="273"/>
      <c r="AI5" s="273"/>
      <c r="AJ5" s="273"/>
      <c r="AK5" s="273"/>
      <c r="AL5" s="273"/>
      <c r="AM5" s="273"/>
      <c r="AN5" s="273"/>
      <c r="AO5" s="273"/>
      <c r="AP5" s="30"/>
      <c r="AQ5" s="27"/>
      <c r="BE5" s="270" t="s">
        <v>18</v>
      </c>
      <c r="BS5" s="22" t="s">
        <v>9</v>
      </c>
    </row>
    <row r="6" spans="2:71" ht="36.95" customHeight="1">
      <c r="B6" s="26"/>
      <c r="C6" s="30"/>
      <c r="D6" s="33" t="s">
        <v>19</v>
      </c>
      <c r="E6" s="30"/>
      <c r="F6" s="30"/>
      <c r="G6" s="30"/>
      <c r="H6" s="30"/>
      <c r="I6" s="30"/>
      <c r="J6" s="30"/>
      <c r="K6" s="274" t="s">
        <v>20</v>
      </c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30"/>
      <c r="AQ6" s="27"/>
      <c r="BE6" s="271"/>
      <c r="BS6" s="22" t="s">
        <v>9</v>
      </c>
    </row>
    <row r="7" spans="2:71" ht="14.45" customHeight="1">
      <c r="B7" s="26"/>
      <c r="C7" s="30"/>
      <c r="D7" s="34" t="s">
        <v>21</v>
      </c>
      <c r="E7" s="30"/>
      <c r="F7" s="30"/>
      <c r="G7" s="30"/>
      <c r="H7" s="30"/>
      <c r="I7" s="30"/>
      <c r="J7" s="30"/>
      <c r="K7" s="32" t="s">
        <v>5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4" t="s">
        <v>22</v>
      </c>
      <c r="AL7" s="30"/>
      <c r="AM7" s="30"/>
      <c r="AN7" s="32" t="s">
        <v>5</v>
      </c>
      <c r="AO7" s="30"/>
      <c r="AP7" s="30"/>
      <c r="AQ7" s="27"/>
      <c r="BE7" s="271"/>
      <c r="BS7" s="22" t="s">
        <v>9</v>
      </c>
    </row>
    <row r="8" spans="2:71" ht="14.45" customHeight="1">
      <c r="B8" s="26"/>
      <c r="C8" s="30"/>
      <c r="D8" s="34" t="s">
        <v>23</v>
      </c>
      <c r="E8" s="30"/>
      <c r="F8" s="30"/>
      <c r="G8" s="30"/>
      <c r="H8" s="30"/>
      <c r="I8" s="30"/>
      <c r="J8" s="30"/>
      <c r="K8" s="32" t="s">
        <v>24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4" t="s">
        <v>25</v>
      </c>
      <c r="AL8" s="30"/>
      <c r="AM8" s="30"/>
      <c r="AN8" s="35" t="s">
        <v>26</v>
      </c>
      <c r="AO8" s="30"/>
      <c r="AP8" s="30"/>
      <c r="AQ8" s="27"/>
      <c r="BE8" s="271"/>
      <c r="BS8" s="22" t="s">
        <v>9</v>
      </c>
    </row>
    <row r="9" spans="2:71" ht="14.45" customHeight="1">
      <c r="B9" s="26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27"/>
      <c r="BE9" s="271"/>
      <c r="BS9" s="22" t="s">
        <v>9</v>
      </c>
    </row>
    <row r="10" spans="2:71" ht="14.45" customHeight="1">
      <c r="B10" s="26"/>
      <c r="C10" s="30"/>
      <c r="D10" s="34" t="s">
        <v>27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4" t="s">
        <v>28</v>
      </c>
      <c r="AL10" s="30"/>
      <c r="AM10" s="30"/>
      <c r="AN10" s="32" t="s">
        <v>29</v>
      </c>
      <c r="AO10" s="30"/>
      <c r="AP10" s="30"/>
      <c r="AQ10" s="27"/>
      <c r="BE10" s="271"/>
      <c r="BS10" s="22" t="s">
        <v>30</v>
      </c>
    </row>
    <row r="11" spans="2:71" ht="18.4" customHeight="1">
      <c r="B11" s="26"/>
      <c r="C11" s="30"/>
      <c r="D11" s="30"/>
      <c r="E11" s="32" t="s">
        <v>31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4" t="s">
        <v>32</v>
      </c>
      <c r="AL11" s="30"/>
      <c r="AM11" s="30"/>
      <c r="AN11" s="32" t="s">
        <v>33</v>
      </c>
      <c r="AO11" s="30"/>
      <c r="AP11" s="30"/>
      <c r="AQ11" s="27"/>
      <c r="BE11" s="271"/>
      <c r="BS11" s="22" t="s">
        <v>30</v>
      </c>
    </row>
    <row r="12" spans="2:71" ht="6.95" customHeight="1">
      <c r="B12" s="26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27"/>
      <c r="BE12" s="271"/>
      <c r="BS12" s="22" t="s">
        <v>30</v>
      </c>
    </row>
    <row r="13" spans="2:71" ht="14.45" customHeight="1">
      <c r="B13" s="26"/>
      <c r="C13" s="30"/>
      <c r="D13" s="34" t="s">
        <v>34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4" t="s">
        <v>28</v>
      </c>
      <c r="AL13" s="30"/>
      <c r="AM13" s="30"/>
      <c r="AN13" s="36" t="s">
        <v>35</v>
      </c>
      <c r="AO13" s="30"/>
      <c r="AP13" s="30"/>
      <c r="AQ13" s="27"/>
      <c r="BE13" s="271"/>
      <c r="BS13" s="22" t="s">
        <v>30</v>
      </c>
    </row>
    <row r="14" spans="2:71" ht="15">
      <c r="B14" s="26"/>
      <c r="C14" s="30"/>
      <c r="D14" s="30"/>
      <c r="E14" s="275" t="s">
        <v>35</v>
      </c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34" t="s">
        <v>32</v>
      </c>
      <c r="AL14" s="30"/>
      <c r="AM14" s="30"/>
      <c r="AN14" s="36" t="s">
        <v>35</v>
      </c>
      <c r="AO14" s="30"/>
      <c r="AP14" s="30"/>
      <c r="AQ14" s="27"/>
      <c r="BE14" s="271"/>
      <c r="BS14" s="22" t="s">
        <v>30</v>
      </c>
    </row>
    <row r="15" spans="2:71" ht="6.95" customHeight="1">
      <c r="B15" s="26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27"/>
      <c r="BE15" s="271"/>
      <c r="BS15" s="22" t="s">
        <v>6</v>
      </c>
    </row>
    <row r="16" spans="2:71" ht="14.45" customHeight="1">
      <c r="B16" s="26"/>
      <c r="C16" s="30"/>
      <c r="D16" s="34" t="s">
        <v>36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4" t="s">
        <v>28</v>
      </c>
      <c r="AL16" s="30"/>
      <c r="AM16" s="30"/>
      <c r="AN16" s="32" t="s">
        <v>37</v>
      </c>
      <c r="AO16" s="30"/>
      <c r="AP16" s="30"/>
      <c r="AQ16" s="27"/>
      <c r="BE16" s="271"/>
      <c r="BS16" s="22" t="s">
        <v>6</v>
      </c>
    </row>
    <row r="17" spans="2:71" ht="18.4" customHeight="1">
      <c r="B17" s="26"/>
      <c r="C17" s="30"/>
      <c r="D17" s="30"/>
      <c r="E17" s="32" t="s">
        <v>38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4" t="s">
        <v>32</v>
      </c>
      <c r="AL17" s="30"/>
      <c r="AM17" s="30"/>
      <c r="AN17" s="32" t="s">
        <v>39</v>
      </c>
      <c r="AO17" s="30"/>
      <c r="AP17" s="30"/>
      <c r="AQ17" s="27"/>
      <c r="BE17" s="271"/>
      <c r="BS17" s="22" t="s">
        <v>40</v>
      </c>
    </row>
    <row r="18" spans="2:71" ht="6.95" customHeight="1">
      <c r="B18" s="26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27"/>
      <c r="BE18" s="271"/>
      <c r="BS18" s="22" t="s">
        <v>9</v>
      </c>
    </row>
    <row r="19" spans="2:71" ht="14.45" customHeight="1">
      <c r="B19" s="26"/>
      <c r="C19" s="30"/>
      <c r="D19" s="34" t="s">
        <v>41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4" t="s">
        <v>28</v>
      </c>
      <c r="AL19" s="30"/>
      <c r="AM19" s="30"/>
      <c r="AN19" s="32" t="s">
        <v>5</v>
      </c>
      <c r="AO19" s="30"/>
      <c r="AP19" s="30"/>
      <c r="AQ19" s="27"/>
      <c r="BE19" s="271"/>
      <c r="BS19" s="22" t="s">
        <v>9</v>
      </c>
    </row>
    <row r="20" spans="2:57" ht="18.4" customHeight="1">
      <c r="B20" s="26"/>
      <c r="C20" s="30"/>
      <c r="D20" s="30"/>
      <c r="E20" s="32" t="s">
        <v>42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4" t="s">
        <v>32</v>
      </c>
      <c r="AL20" s="30"/>
      <c r="AM20" s="30"/>
      <c r="AN20" s="32" t="s">
        <v>5</v>
      </c>
      <c r="AO20" s="30"/>
      <c r="AP20" s="30"/>
      <c r="AQ20" s="27"/>
      <c r="BE20" s="271"/>
    </row>
    <row r="21" spans="2:57" ht="6.95" customHeight="1">
      <c r="B21" s="26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27"/>
      <c r="BE21" s="271"/>
    </row>
    <row r="22" spans="2:57" ht="15">
      <c r="B22" s="26"/>
      <c r="C22" s="30"/>
      <c r="D22" s="34" t="s">
        <v>43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27"/>
      <c r="BE22" s="271"/>
    </row>
    <row r="23" spans="2:57" ht="20.45" customHeight="1">
      <c r="B23" s="26"/>
      <c r="C23" s="30"/>
      <c r="D23" s="30"/>
      <c r="E23" s="277" t="s">
        <v>5</v>
      </c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  <c r="AF23" s="277"/>
      <c r="AG23" s="277"/>
      <c r="AH23" s="277"/>
      <c r="AI23" s="277"/>
      <c r="AJ23" s="277"/>
      <c r="AK23" s="277"/>
      <c r="AL23" s="277"/>
      <c r="AM23" s="277"/>
      <c r="AN23" s="277"/>
      <c r="AO23" s="30"/>
      <c r="AP23" s="30"/>
      <c r="AQ23" s="27"/>
      <c r="BE23" s="271"/>
    </row>
    <row r="24" spans="2:57" ht="6.95" customHeight="1">
      <c r="B24" s="26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27"/>
      <c r="BE24" s="271"/>
    </row>
    <row r="25" spans="2:57" ht="6.95" customHeight="1">
      <c r="B25" s="26"/>
      <c r="C25" s="30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0"/>
      <c r="AQ25" s="27"/>
      <c r="BE25" s="271"/>
    </row>
    <row r="26" spans="2:57" ht="14.45" customHeight="1">
      <c r="B26" s="26"/>
      <c r="C26" s="30"/>
      <c r="D26" s="38" t="s">
        <v>44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278">
        <f>ROUND(AG87,2)</f>
        <v>0</v>
      </c>
      <c r="AL26" s="273"/>
      <c r="AM26" s="273"/>
      <c r="AN26" s="273"/>
      <c r="AO26" s="273"/>
      <c r="AP26" s="30"/>
      <c r="AQ26" s="27"/>
      <c r="BE26" s="271"/>
    </row>
    <row r="27" spans="2:57" ht="14.45" customHeight="1">
      <c r="B27" s="26"/>
      <c r="C27" s="30"/>
      <c r="D27" s="38" t="s">
        <v>45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278">
        <f>ROUND(AG100,2)</f>
        <v>0</v>
      </c>
      <c r="AL27" s="278"/>
      <c r="AM27" s="278"/>
      <c r="AN27" s="278"/>
      <c r="AO27" s="278"/>
      <c r="AP27" s="30"/>
      <c r="AQ27" s="27"/>
      <c r="BE27" s="271"/>
    </row>
    <row r="28" spans="2:57" s="1" customFormat="1" ht="6.95" customHeight="1"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1"/>
      <c r="BE28" s="271"/>
    </row>
    <row r="29" spans="2:57" s="1" customFormat="1" ht="25.9" customHeight="1">
      <c r="B29" s="39"/>
      <c r="C29" s="40"/>
      <c r="D29" s="42" t="s">
        <v>46</v>
      </c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279">
        <f>ROUND(AK26+AK27,2)</f>
        <v>0</v>
      </c>
      <c r="AL29" s="280"/>
      <c r="AM29" s="280"/>
      <c r="AN29" s="280"/>
      <c r="AO29" s="280"/>
      <c r="AP29" s="40"/>
      <c r="AQ29" s="41"/>
      <c r="BE29" s="271"/>
    </row>
    <row r="30" spans="2:57" s="1" customFormat="1" ht="6.95" customHeight="1"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1"/>
      <c r="BE30" s="271"/>
    </row>
    <row r="31" spans="2:57" s="2" customFormat="1" ht="14.45" customHeight="1">
      <c r="B31" s="44"/>
      <c r="C31" s="45"/>
      <c r="D31" s="46" t="s">
        <v>47</v>
      </c>
      <c r="E31" s="45"/>
      <c r="F31" s="46" t="s">
        <v>48</v>
      </c>
      <c r="G31" s="45"/>
      <c r="H31" s="45"/>
      <c r="I31" s="45"/>
      <c r="J31" s="45"/>
      <c r="K31" s="45"/>
      <c r="L31" s="261">
        <v>0.21</v>
      </c>
      <c r="M31" s="262"/>
      <c r="N31" s="262"/>
      <c r="O31" s="262"/>
      <c r="P31" s="45"/>
      <c r="Q31" s="45"/>
      <c r="R31" s="45"/>
      <c r="S31" s="45"/>
      <c r="T31" s="48" t="s">
        <v>49</v>
      </c>
      <c r="U31" s="45"/>
      <c r="V31" s="45"/>
      <c r="W31" s="263">
        <f>ROUND(AZ87+SUM(CD101:CD105),2)</f>
        <v>0</v>
      </c>
      <c r="X31" s="262"/>
      <c r="Y31" s="262"/>
      <c r="Z31" s="262"/>
      <c r="AA31" s="262"/>
      <c r="AB31" s="262"/>
      <c r="AC31" s="262"/>
      <c r="AD31" s="262"/>
      <c r="AE31" s="262"/>
      <c r="AF31" s="45"/>
      <c r="AG31" s="45"/>
      <c r="AH31" s="45"/>
      <c r="AI31" s="45"/>
      <c r="AJ31" s="45"/>
      <c r="AK31" s="263">
        <f>ROUND(AV87+SUM(BY101:BY105),2)</f>
        <v>0</v>
      </c>
      <c r="AL31" s="262"/>
      <c r="AM31" s="262"/>
      <c r="AN31" s="262"/>
      <c r="AO31" s="262"/>
      <c r="AP31" s="45"/>
      <c r="AQ31" s="49"/>
      <c r="BE31" s="271"/>
    </row>
    <row r="32" spans="2:57" s="2" customFormat="1" ht="14.45" customHeight="1">
      <c r="B32" s="44"/>
      <c r="C32" s="45"/>
      <c r="D32" s="45"/>
      <c r="E32" s="45"/>
      <c r="F32" s="46" t="s">
        <v>50</v>
      </c>
      <c r="G32" s="45"/>
      <c r="H32" s="45"/>
      <c r="I32" s="45"/>
      <c r="J32" s="45"/>
      <c r="K32" s="45"/>
      <c r="L32" s="261">
        <v>0.15</v>
      </c>
      <c r="M32" s="262"/>
      <c r="N32" s="262"/>
      <c r="O32" s="262"/>
      <c r="P32" s="45"/>
      <c r="Q32" s="45"/>
      <c r="R32" s="45"/>
      <c r="S32" s="45"/>
      <c r="T32" s="48" t="s">
        <v>49</v>
      </c>
      <c r="U32" s="45"/>
      <c r="V32" s="45"/>
      <c r="W32" s="263">
        <f>ROUND(BA87+SUM(CE101:CE105),2)</f>
        <v>0</v>
      </c>
      <c r="X32" s="262"/>
      <c r="Y32" s="262"/>
      <c r="Z32" s="262"/>
      <c r="AA32" s="262"/>
      <c r="AB32" s="262"/>
      <c r="AC32" s="262"/>
      <c r="AD32" s="262"/>
      <c r="AE32" s="262"/>
      <c r="AF32" s="45"/>
      <c r="AG32" s="45"/>
      <c r="AH32" s="45"/>
      <c r="AI32" s="45"/>
      <c r="AJ32" s="45"/>
      <c r="AK32" s="263">
        <f>ROUND(AW87+SUM(BZ101:BZ105),2)</f>
        <v>0</v>
      </c>
      <c r="AL32" s="262"/>
      <c r="AM32" s="262"/>
      <c r="AN32" s="262"/>
      <c r="AO32" s="262"/>
      <c r="AP32" s="45"/>
      <c r="AQ32" s="49"/>
      <c r="BE32" s="271"/>
    </row>
    <row r="33" spans="2:57" s="2" customFormat="1" ht="14.45" customHeight="1" hidden="1">
      <c r="B33" s="44"/>
      <c r="C33" s="45"/>
      <c r="D33" s="45"/>
      <c r="E33" s="45"/>
      <c r="F33" s="46" t="s">
        <v>51</v>
      </c>
      <c r="G33" s="45"/>
      <c r="H33" s="45"/>
      <c r="I33" s="45"/>
      <c r="J33" s="45"/>
      <c r="K33" s="45"/>
      <c r="L33" s="261">
        <v>0.21</v>
      </c>
      <c r="M33" s="262"/>
      <c r="N33" s="262"/>
      <c r="O33" s="262"/>
      <c r="P33" s="45"/>
      <c r="Q33" s="45"/>
      <c r="R33" s="45"/>
      <c r="S33" s="45"/>
      <c r="T33" s="48" t="s">
        <v>49</v>
      </c>
      <c r="U33" s="45"/>
      <c r="V33" s="45"/>
      <c r="W33" s="263">
        <f>ROUND(BB87+SUM(CF101:CF105),2)</f>
        <v>0</v>
      </c>
      <c r="X33" s="262"/>
      <c r="Y33" s="262"/>
      <c r="Z33" s="262"/>
      <c r="AA33" s="262"/>
      <c r="AB33" s="262"/>
      <c r="AC33" s="262"/>
      <c r="AD33" s="262"/>
      <c r="AE33" s="262"/>
      <c r="AF33" s="45"/>
      <c r="AG33" s="45"/>
      <c r="AH33" s="45"/>
      <c r="AI33" s="45"/>
      <c r="AJ33" s="45"/>
      <c r="AK33" s="263">
        <v>0</v>
      </c>
      <c r="AL33" s="262"/>
      <c r="AM33" s="262"/>
      <c r="AN33" s="262"/>
      <c r="AO33" s="262"/>
      <c r="AP33" s="45"/>
      <c r="AQ33" s="49"/>
      <c r="BE33" s="271"/>
    </row>
    <row r="34" spans="2:57" s="2" customFormat="1" ht="14.45" customHeight="1" hidden="1">
      <c r="B34" s="44"/>
      <c r="C34" s="45"/>
      <c r="D34" s="45"/>
      <c r="E34" s="45"/>
      <c r="F34" s="46" t="s">
        <v>52</v>
      </c>
      <c r="G34" s="45"/>
      <c r="H34" s="45"/>
      <c r="I34" s="45"/>
      <c r="J34" s="45"/>
      <c r="K34" s="45"/>
      <c r="L34" s="261">
        <v>0.15</v>
      </c>
      <c r="M34" s="262"/>
      <c r="N34" s="262"/>
      <c r="O34" s="262"/>
      <c r="P34" s="45"/>
      <c r="Q34" s="45"/>
      <c r="R34" s="45"/>
      <c r="S34" s="45"/>
      <c r="T34" s="48" t="s">
        <v>49</v>
      </c>
      <c r="U34" s="45"/>
      <c r="V34" s="45"/>
      <c r="W34" s="263">
        <f>ROUND(BC87+SUM(CG101:CG105),2)</f>
        <v>0</v>
      </c>
      <c r="X34" s="262"/>
      <c r="Y34" s="262"/>
      <c r="Z34" s="262"/>
      <c r="AA34" s="262"/>
      <c r="AB34" s="262"/>
      <c r="AC34" s="262"/>
      <c r="AD34" s="262"/>
      <c r="AE34" s="262"/>
      <c r="AF34" s="45"/>
      <c r="AG34" s="45"/>
      <c r="AH34" s="45"/>
      <c r="AI34" s="45"/>
      <c r="AJ34" s="45"/>
      <c r="AK34" s="263">
        <v>0</v>
      </c>
      <c r="AL34" s="262"/>
      <c r="AM34" s="262"/>
      <c r="AN34" s="262"/>
      <c r="AO34" s="262"/>
      <c r="AP34" s="45"/>
      <c r="AQ34" s="49"/>
      <c r="BE34" s="271"/>
    </row>
    <row r="35" spans="2:43" s="2" customFormat="1" ht="14.45" customHeight="1" hidden="1">
      <c r="B35" s="44"/>
      <c r="C35" s="45"/>
      <c r="D35" s="45"/>
      <c r="E35" s="45"/>
      <c r="F35" s="46" t="s">
        <v>53</v>
      </c>
      <c r="G35" s="45"/>
      <c r="H35" s="45"/>
      <c r="I35" s="45"/>
      <c r="J35" s="45"/>
      <c r="K35" s="45"/>
      <c r="L35" s="261">
        <v>0</v>
      </c>
      <c r="M35" s="262"/>
      <c r="N35" s="262"/>
      <c r="O35" s="262"/>
      <c r="P35" s="45"/>
      <c r="Q35" s="45"/>
      <c r="R35" s="45"/>
      <c r="S35" s="45"/>
      <c r="T35" s="48" t="s">
        <v>49</v>
      </c>
      <c r="U35" s="45"/>
      <c r="V35" s="45"/>
      <c r="W35" s="263">
        <f>ROUND(BD87+SUM(CH101:CH105),2)</f>
        <v>0</v>
      </c>
      <c r="X35" s="262"/>
      <c r="Y35" s="262"/>
      <c r="Z35" s="262"/>
      <c r="AA35" s="262"/>
      <c r="AB35" s="262"/>
      <c r="AC35" s="262"/>
      <c r="AD35" s="262"/>
      <c r="AE35" s="262"/>
      <c r="AF35" s="45"/>
      <c r="AG35" s="45"/>
      <c r="AH35" s="45"/>
      <c r="AI35" s="45"/>
      <c r="AJ35" s="45"/>
      <c r="AK35" s="263">
        <v>0</v>
      </c>
      <c r="AL35" s="262"/>
      <c r="AM35" s="262"/>
      <c r="AN35" s="262"/>
      <c r="AO35" s="262"/>
      <c r="AP35" s="45"/>
      <c r="AQ35" s="49"/>
    </row>
    <row r="36" spans="2:43" s="1" customFormat="1" ht="6.95" customHeight="1"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1"/>
    </row>
    <row r="37" spans="2:43" s="1" customFormat="1" ht="25.9" customHeight="1">
      <c r="B37" s="39"/>
      <c r="C37" s="50"/>
      <c r="D37" s="51" t="s">
        <v>54</v>
      </c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3" t="s">
        <v>55</v>
      </c>
      <c r="U37" s="52"/>
      <c r="V37" s="52"/>
      <c r="W37" s="52"/>
      <c r="X37" s="264" t="s">
        <v>56</v>
      </c>
      <c r="Y37" s="265"/>
      <c r="Z37" s="265"/>
      <c r="AA37" s="265"/>
      <c r="AB37" s="265"/>
      <c r="AC37" s="52"/>
      <c r="AD37" s="52"/>
      <c r="AE37" s="52"/>
      <c r="AF37" s="52"/>
      <c r="AG37" s="52"/>
      <c r="AH37" s="52"/>
      <c r="AI37" s="52"/>
      <c r="AJ37" s="52"/>
      <c r="AK37" s="266">
        <f>SUM(AK29:AK35)</f>
        <v>0</v>
      </c>
      <c r="AL37" s="265"/>
      <c r="AM37" s="265"/>
      <c r="AN37" s="265"/>
      <c r="AO37" s="267"/>
      <c r="AP37" s="50"/>
      <c r="AQ37" s="41"/>
    </row>
    <row r="38" spans="2:43" s="1" customFormat="1" ht="14.45" customHeight="1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1"/>
    </row>
    <row r="39" spans="2:43" ht="13.5">
      <c r="B39" s="26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27"/>
    </row>
    <row r="40" spans="2:43" ht="13.5">
      <c r="B40" s="26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27"/>
    </row>
    <row r="41" spans="2:43" ht="13.5">
      <c r="B41" s="26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27"/>
    </row>
    <row r="42" spans="2:43" ht="13.5">
      <c r="B42" s="26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27"/>
    </row>
    <row r="43" spans="2:43" ht="13.5">
      <c r="B43" s="26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27"/>
    </row>
    <row r="44" spans="2:43" ht="13.5">
      <c r="B44" s="26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27"/>
    </row>
    <row r="45" spans="2:43" ht="13.5">
      <c r="B45" s="26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27"/>
    </row>
    <row r="46" spans="2:43" ht="13.5">
      <c r="B46" s="26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27"/>
    </row>
    <row r="47" spans="2:43" ht="13.5">
      <c r="B47" s="26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27"/>
    </row>
    <row r="48" spans="2:43" ht="13.5">
      <c r="B48" s="26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27"/>
    </row>
    <row r="49" spans="2:43" s="1" customFormat="1" ht="15">
      <c r="B49" s="39"/>
      <c r="C49" s="40"/>
      <c r="D49" s="54" t="s">
        <v>57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6"/>
      <c r="AA49" s="40"/>
      <c r="AB49" s="40"/>
      <c r="AC49" s="54" t="s">
        <v>58</v>
      </c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6"/>
      <c r="AP49" s="40"/>
      <c r="AQ49" s="41"/>
    </row>
    <row r="50" spans="2:43" ht="13.5">
      <c r="B50" s="26"/>
      <c r="C50" s="30"/>
      <c r="D50" s="57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58"/>
      <c r="AA50" s="30"/>
      <c r="AB50" s="30"/>
      <c r="AC50" s="57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58"/>
      <c r="AP50" s="30"/>
      <c r="AQ50" s="27"/>
    </row>
    <row r="51" spans="2:43" ht="13.5">
      <c r="B51" s="26"/>
      <c r="C51" s="30"/>
      <c r="D51" s="57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58"/>
      <c r="AA51" s="30"/>
      <c r="AB51" s="30"/>
      <c r="AC51" s="57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58"/>
      <c r="AP51" s="30"/>
      <c r="AQ51" s="27"/>
    </row>
    <row r="52" spans="2:43" ht="13.5">
      <c r="B52" s="26"/>
      <c r="C52" s="30"/>
      <c r="D52" s="57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58"/>
      <c r="AA52" s="30"/>
      <c r="AB52" s="30"/>
      <c r="AC52" s="57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58"/>
      <c r="AP52" s="30"/>
      <c r="AQ52" s="27"/>
    </row>
    <row r="53" spans="2:43" ht="13.5">
      <c r="B53" s="26"/>
      <c r="C53" s="30"/>
      <c r="D53" s="57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58"/>
      <c r="AA53" s="30"/>
      <c r="AB53" s="30"/>
      <c r="AC53" s="57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58"/>
      <c r="AP53" s="30"/>
      <c r="AQ53" s="27"/>
    </row>
    <row r="54" spans="2:43" ht="13.5">
      <c r="B54" s="26"/>
      <c r="C54" s="30"/>
      <c r="D54" s="57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58"/>
      <c r="AA54" s="30"/>
      <c r="AB54" s="30"/>
      <c r="AC54" s="57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58"/>
      <c r="AP54" s="30"/>
      <c r="AQ54" s="27"/>
    </row>
    <row r="55" spans="2:43" ht="13.5">
      <c r="B55" s="26"/>
      <c r="C55" s="30"/>
      <c r="D55" s="57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58"/>
      <c r="AA55" s="30"/>
      <c r="AB55" s="30"/>
      <c r="AC55" s="57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58"/>
      <c r="AP55" s="30"/>
      <c r="AQ55" s="27"/>
    </row>
    <row r="56" spans="2:43" ht="13.5">
      <c r="B56" s="26"/>
      <c r="C56" s="30"/>
      <c r="D56" s="57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58"/>
      <c r="AA56" s="30"/>
      <c r="AB56" s="30"/>
      <c r="AC56" s="57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58"/>
      <c r="AP56" s="30"/>
      <c r="AQ56" s="27"/>
    </row>
    <row r="57" spans="2:43" ht="13.5">
      <c r="B57" s="26"/>
      <c r="C57" s="30"/>
      <c r="D57" s="57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58"/>
      <c r="AA57" s="30"/>
      <c r="AB57" s="30"/>
      <c r="AC57" s="57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58"/>
      <c r="AP57" s="30"/>
      <c r="AQ57" s="27"/>
    </row>
    <row r="58" spans="2:43" s="1" customFormat="1" ht="15">
      <c r="B58" s="39"/>
      <c r="C58" s="40"/>
      <c r="D58" s="59" t="s">
        <v>59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1" t="s">
        <v>60</v>
      </c>
      <c r="S58" s="60"/>
      <c r="T58" s="60"/>
      <c r="U58" s="60"/>
      <c r="V58" s="60"/>
      <c r="W58" s="60"/>
      <c r="X58" s="60"/>
      <c r="Y58" s="60"/>
      <c r="Z58" s="62"/>
      <c r="AA58" s="40"/>
      <c r="AB58" s="40"/>
      <c r="AC58" s="59" t="s">
        <v>59</v>
      </c>
      <c r="AD58" s="60"/>
      <c r="AE58" s="60"/>
      <c r="AF58" s="60"/>
      <c r="AG58" s="60"/>
      <c r="AH58" s="60"/>
      <c r="AI58" s="60"/>
      <c r="AJ58" s="60"/>
      <c r="AK58" s="60"/>
      <c r="AL58" s="60"/>
      <c r="AM58" s="61" t="s">
        <v>60</v>
      </c>
      <c r="AN58" s="60"/>
      <c r="AO58" s="62"/>
      <c r="AP58" s="40"/>
      <c r="AQ58" s="41"/>
    </row>
    <row r="59" spans="2:43" ht="13.5">
      <c r="B59" s="26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27"/>
    </row>
    <row r="60" spans="2:43" s="1" customFormat="1" ht="15">
      <c r="B60" s="39"/>
      <c r="C60" s="40"/>
      <c r="D60" s="54" t="s">
        <v>61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6"/>
      <c r="AA60" s="40"/>
      <c r="AB60" s="40"/>
      <c r="AC60" s="54" t="s">
        <v>62</v>
      </c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6"/>
      <c r="AP60" s="40"/>
      <c r="AQ60" s="41"/>
    </row>
    <row r="61" spans="2:43" ht="13.5">
      <c r="B61" s="26"/>
      <c r="C61" s="30"/>
      <c r="D61" s="57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58"/>
      <c r="AA61" s="30"/>
      <c r="AB61" s="30"/>
      <c r="AC61" s="57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58"/>
      <c r="AP61" s="30"/>
      <c r="AQ61" s="27"/>
    </row>
    <row r="62" spans="2:43" ht="13.5">
      <c r="B62" s="26"/>
      <c r="C62" s="30"/>
      <c r="D62" s="57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58"/>
      <c r="AA62" s="30"/>
      <c r="AB62" s="30"/>
      <c r="AC62" s="57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58"/>
      <c r="AP62" s="30"/>
      <c r="AQ62" s="27"/>
    </row>
    <row r="63" spans="2:43" ht="13.5">
      <c r="B63" s="26"/>
      <c r="C63" s="30"/>
      <c r="D63" s="57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58"/>
      <c r="AA63" s="30"/>
      <c r="AB63" s="30"/>
      <c r="AC63" s="57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58"/>
      <c r="AP63" s="30"/>
      <c r="AQ63" s="27"/>
    </row>
    <row r="64" spans="2:43" ht="13.5">
      <c r="B64" s="26"/>
      <c r="C64" s="30"/>
      <c r="D64" s="57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58"/>
      <c r="AA64" s="30"/>
      <c r="AB64" s="30"/>
      <c r="AC64" s="57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58"/>
      <c r="AP64" s="30"/>
      <c r="AQ64" s="27"/>
    </row>
    <row r="65" spans="2:43" ht="13.5">
      <c r="B65" s="26"/>
      <c r="C65" s="30"/>
      <c r="D65" s="57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58"/>
      <c r="AA65" s="30"/>
      <c r="AB65" s="30"/>
      <c r="AC65" s="57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58"/>
      <c r="AP65" s="30"/>
      <c r="AQ65" s="27"/>
    </row>
    <row r="66" spans="2:43" ht="13.5">
      <c r="B66" s="26"/>
      <c r="C66" s="30"/>
      <c r="D66" s="57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58"/>
      <c r="AA66" s="30"/>
      <c r="AB66" s="30"/>
      <c r="AC66" s="57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58"/>
      <c r="AP66" s="30"/>
      <c r="AQ66" s="27"/>
    </row>
    <row r="67" spans="2:43" ht="13.5">
      <c r="B67" s="26"/>
      <c r="C67" s="30"/>
      <c r="D67" s="57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58"/>
      <c r="AA67" s="30"/>
      <c r="AB67" s="30"/>
      <c r="AC67" s="57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58"/>
      <c r="AP67" s="30"/>
      <c r="AQ67" s="27"/>
    </row>
    <row r="68" spans="2:43" ht="13.5">
      <c r="B68" s="26"/>
      <c r="C68" s="30"/>
      <c r="D68" s="57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58"/>
      <c r="AA68" s="30"/>
      <c r="AB68" s="30"/>
      <c r="AC68" s="57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58"/>
      <c r="AP68" s="30"/>
      <c r="AQ68" s="27"/>
    </row>
    <row r="69" spans="2:43" s="1" customFormat="1" ht="15">
      <c r="B69" s="39"/>
      <c r="C69" s="40"/>
      <c r="D69" s="59" t="s">
        <v>59</v>
      </c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1" t="s">
        <v>60</v>
      </c>
      <c r="S69" s="60"/>
      <c r="T69" s="60"/>
      <c r="U69" s="60"/>
      <c r="V69" s="60"/>
      <c r="W69" s="60"/>
      <c r="X69" s="60"/>
      <c r="Y69" s="60"/>
      <c r="Z69" s="62"/>
      <c r="AA69" s="40"/>
      <c r="AB69" s="40"/>
      <c r="AC69" s="59" t="s">
        <v>59</v>
      </c>
      <c r="AD69" s="60"/>
      <c r="AE69" s="60"/>
      <c r="AF69" s="60"/>
      <c r="AG69" s="60"/>
      <c r="AH69" s="60"/>
      <c r="AI69" s="60"/>
      <c r="AJ69" s="60"/>
      <c r="AK69" s="60"/>
      <c r="AL69" s="60"/>
      <c r="AM69" s="61" t="s">
        <v>60</v>
      </c>
      <c r="AN69" s="60"/>
      <c r="AO69" s="62"/>
      <c r="AP69" s="40"/>
      <c r="AQ69" s="41"/>
    </row>
    <row r="70" spans="2:43" s="1" customFormat="1" ht="6.95" customHeight="1"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1"/>
    </row>
    <row r="71" spans="2:43" s="1" customFormat="1" ht="6.95" customHeight="1"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5"/>
    </row>
    <row r="75" spans="2:43" s="1" customFormat="1" ht="6.95" customHeight="1">
      <c r="B75" s="66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8"/>
    </row>
    <row r="76" spans="2:43" s="1" customFormat="1" ht="36.95" customHeight="1">
      <c r="B76" s="39"/>
      <c r="C76" s="242" t="s">
        <v>63</v>
      </c>
      <c r="D76" s="243"/>
      <c r="E76" s="243"/>
      <c r="F76" s="243"/>
      <c r="G76" s="243"/>
      <c r="H76" s="243"/>
      <c r="I76" s="243"/>
      <c r="J76" s="243"/>
      <c r="K76" s="243"/>
      <c r="L76" s="243"/>
      <c r="M76" s="243"/>
      <c r="N76" s="243"/>
      <c r="O76" s="243"/>
      <c r="P76" s="243"/>
      <c r="Q76" s="243"/>
      <c r="R76" s="243"/>
      <c r="S76" s="243"/>
      <c r="T76" s="243"/>
      <c r="U76" s="243"/>
      <c r="V76" s="243"/>
      <c r="W76" s="243"/>
      <c r="X76" s="243"/>
      <c r="Y76" s="243"/>
      <c r="Z76" s="243"/>
      <c r="AA76" s="243"/>
      <c r="AB76" s="243"/>
      <c r="AC76" s="243"/>
      <c r="AD76" s="243"/>
      <c r="AE76" s="243"/>
      <c r="AF76" s="243"/>
      <c r="AG76" s="243"/>
      <c r="AH76" s="243"/>
      <c r="AI76" s="243"/>
      <c r="AJ76" s="243"/>
      <c r="AK76" s="243"/>
      <c r="AL76" s="243"/>
      <c r="AM76" s="243"/>
      <c r="AN76" s="243"/>
      <c r="AO76" s="243"/>
      <c r="AP76" s="243"/>
      <c r="AQ76" s="41"/>
    </row>
    <row r="77" spans="2:43" s="3" customFormat="1" ht="14.45" customHeight="1">
      <c r="B77" s="69"/>
      <c r="C77" s="34" t="s">
        <v>16</v>
      </c>
      <c r="D77" s="70"/>
      <c r="E77" s="70"/>
      <c r="F77" s="70"/>
      <c r="G77" s="70"/>
      <c r="H77" s="70"/>
      <c r="I77" s="70"/>
      <c r="J77" s="70"/>
      <c r="K77" s="70"/>
      <c r="L77" s="70" t="str">
        <f>K5</f>
        <v>050h</v>
      </c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1"/>
    </row>
    <row r="78" spans="2:43" s="4" customFormat="1" ht="36.95" customHeight="1">
      <c r="B78" s="72"/>
      <c r="C78" s="73" t="s">
        <v>19</v>
      </c>
      <c r="D78" s="74"/>
      <c r="E78" s="74"/>
      <c r="F78" s="74"/>
      <c r="G78" s="74"/>
      <c r="H78" s="74"/>
      <c r="I78" s="74"/>
      <c r="J78" s="74"/>
      <c r="K78" s="74"/>
      <c r="L78" s="254" t="str">
        <f>K6</f>
        <v>Rekonstrukce komunikace - ul. Vančurova v Šumperku - II. etapa, CÚ 2017</v>
      </c>
      <c r="M78" s="255"/>
      <c r="N78" s="255"/>
      <c r="O78" s="255"/>
      <c r="P78" s="255"/>
      <c r="Q78" s="255"/>
      <c r="R78" s="255"/>
      <c r="S78" s="255"/>
      <c r="T78" s="255"/>
      <c r="U78" s="255"/>
      <c r="V78" s="255"/>
      <c r="W78" s="255"/>
      <c r="X78" s="255"/>
      <c r="Y78" s="255"/>
      <c r="Z78" s="255"/>
      <c r="AA78" s="255"/>
      <c r="AB78" s="255"/>
      <c r="AC78" s="255"/>
      <c r="AD78" s="255"/>
      <c r="AE78" s="255"/>
      <c r="AF78" s="255"/>
      <c r="AG78" s="255"/>
      <c r="AH78" s="255"/>
      <c r="AI78" s="255"/>
      <c r="AJ78" s="255"/>
      <c r="AK78" s="255"/>
      <c r="AL78" s="255"/>
      <c r="AM78" s="255"/>
      <c r="AN78" s="255"/>
      <c r="AO78" s="255"/>
      <c r="AP78" s="74"/>
      <c r="AQ78" s="75"/>
    </row>
    <row r="79" spans="2:43" s="1" customFormat="1" ht="6.95" customHeight="1"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1"/>
    </row>
    <row r="80" spans="2:43" s="1" customFormat="1" ht="15">
      <c r="B80" s="39"/>
      <c r="C80" s="34" t="s">
        <v>23</v>
      </c>
      <c r="D80" s="40"/>
      <c r="E80" s="40"/>
      <c r="F80" s="40"/>
      <c r="G80" s="40"/>
      <c r="H80" s="40"/>
      <c r="I80" s="40"/>
      <c r="J80" s="40"/>
      <c r="K80" s="40"/>
      <c r="L80" s="76" t="str">
        <f>IF(K8="","",K8)</f>
        <v>Šumperk</v>
      </c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34" t="s">
        <v>25</v>
      </c>
      <c r="AJ80" s="40"/>
      <c r="AK80" s="40"/>
      <c r="AL80" s="40"/>
      <c r="AM80" s="77" t="str">
        <f>IF(AN8="","",AN8)</f>
        <v>14. 4. 2017</v>
      </c>
      <c r="AN80" s="40"/>
      <c r="AO80" s="40"/>
      <c r="AP80" s="40"/>
      <c r="AQ80" s="41"/>
    </row>
    <row r="81" spans="2:43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1"/>
    </row>
    <row r="82" spans="2:56" s="1" customFormat="1" ht="15">
      <c r="B82" s="39"/>
      <c r="C82" s="34" t="s">
        <v>27</v>
      </c>
      <c r="D82" s="40"/>
      <c r="E82" s="40"/>
      <c r="F82" s="40"/>
      <c r="G82" s="40"/>
      <c r="H82" s="40"/>
      <c r="I82" s="40"/>
      <c r="J82" s="40"/>
      <c r="K82" s="40"/>
      <c r="L82" s="70" t="str">
        <f>IF(E11="","",E11)</f>
        <v>Město Šumperk, nám. Míru 1, 787 01 Šumperk</v>
      </c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34" t="s">
        <v>36</v>
      </c>
      <c r="AJ82" s="40"/>
      <c r="AK82" s="40"/>
      <c r="AL82" s="40"/>
      <c r="AM82" s="256" t="str">
        <f>IF(E17="","",E17)</f>
        <v>Cekr CZ s.r.o. , Mazalova 57/2, Šumperk</v>
      </c>
      <c r="AN82" s="256"/>
      <c r="AO82" s="256"/>
      <c r="AP82" s="256"/>
      <c r="AQ82" s="41"/>
      <c r="AS82" s="257" t="s">
        <v>64</v>
      </c>
      <c r="AT82" s="258"/>
      <c r="AU82" s="55"/>
      <c r="AV82" s="55"/>
      <c r="AW82" s="55"/>
      <c r="AX82" s="55"/>
      <c r="AY82" s="55"/>
      <c r="AZ82" s="55"/>
      <c r="BA82" s="55"/>
      <c r="BB82" s="55"/>
      <c r="BC82" s="55"/>
      <c r="BD82" s="56"/>
    </row>
    <row r="83" spans="2:56" s="1" customFormat="1" ht="15">
      <c r="B83" s="39"/>
      <c r="C83" s="34" t="s">
        <v>34</v>
      </c>
      <c r="D83" s="40"/>
      <c r="E83" s="40"/>
      <c r="F83" s="40"/>
      <c r="G83" s="40"/>
      <c r="H83" s="40"/>
      <c r="I83" s="40"/>
      <c r="J83" s="40"/>
      <c r="K83" s="40"/>
      <c r="L83" s="70" t="str">
        <f>IF(E14="Vyplň údaj","",E14)</f>
        <v/>
      </c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34" t="s">
        <v>41</v>
      </c>
      <c r="AJ83" s="40"/>
      <c r="AK83" s="40"/>
      <c r="AL83" s="40"/>
      <c r="AM83" s="256" t="str">
        <f>IF(E20="","",E20)</f>
        <v>Sv. Čech</v>
      </c>
      <c r="AN83" s="256"/>
      <c r="AO83" s="256"/>
      <c r="AP83" s="256"/>
      <c r="AQ83" s="41"/>
      <c r="AS83" s="259"/>
      <c r="AT83" s="260"/>
      <c r="AU83" s="40"/>
      <c r="AV83" s="40"/>
      <c r="AW83" s="40"/>
      <c r="AX83" s="40"/>
      <c r="AY83" s="40"/>
      <c r="AZ83" s="40"/>
      <c r="BA83" s="40"/>
      <c r="BB83" s="40"/>
      <c r="BC83" s="40"/>
      <c r="BD83" s="78"/>
    </row>
    <row r="84" spans="2:56" s="1" customFormat="1" ht="10.9" customHeight="1"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1"/>
      <c r="AS84" s="259"/>
      <c r="AT84" s="260"/>
      <c r="AU84" s="40"/>
      <c r="AV84" s="40"/>
      <c r="AW84" s="40"/>
      <c r="AX84" s="40"/>
      <c r="AY84" s="40"/>
      <c r="AZ84" s="40"/>
      <c r="BA84" s="40"/>
      <c r="BB84" s="40"/>
      <c r="BC84" s="40"/>
      <c r="BD84" s="78"/>
    </row>
    <row r="85" spans="2:56" s="1" customFormat="1" ht="29.25" customHeight="1">
      <c r="B85" s="39"/>
      <c r="C85" s="249" t="s">
        <v>65</v>
      </c>
      <c r="D85" s="250"/>
      <c r="E85" s="250"/>
      <c r="F85" s="250"/>
      <c r="G85" s="250"/>
      <c r="H85" s="79"/>
      <c r="I85" s="251" t="s">
        <v>66</v>
      </c>
      <c r="J85" s="250"/>
      <c r="K85" s="250"/>
      <c r="L85" s="250"/>
      <c r="M85" s="250"/>
      <c r="N85" s="250"/>
      <c r="O85" s="250"/>
      <c r="P85" s="250"/>
      <c r="Q85" s="250"/>
      <c r="R85" s="250"/>
      <c r="S85" s="250"/>
      <c r="T85" s="250"/>
      <c r="U85" s="250"/>
      <c r="V85" s="250"/>
      <c r="W85" s="250"/>
      <c r="X85" s="250"/>
      <c r="Y85" s="250"/>
      <c r="Z85" s="250"/>
      <c r="AA85" s="250"/>
      <c r="AB85" s="250"/>
      <c r="AC85" s="250"/>
      <c r="AD85" s="250"/>
      <c r="AE85" s="250"/>
      <c r="AF85" s="250"/>
      <c r="AG85" s="251" t="s">
        <v>67</v>
      </c>
      <c r="AH85" s="250"/>
      <c r="AI85" s="250"/>
      <c r="AJ85" s="250"/>
      <c r="AK85" s="250"/>
      <c r="AL85" s="250"/>
      <c r="AM85" s="250"/>
      <c r="AN85" s="251" t="s">
        <v>68</v>
      </c>
      <c r="AO85" s="250"/>
      <c r="AP85" s="252"/>
      <c r="AQ85" s="41"/>
      <c r="AS85" s="80" t="s">
        <v>69</v>
      </c>
      <c r="AT85" s="81" t="s">
        <v>70</v>
      </c>
      <c r="AU85" s="81" t="s">
        <v>71</v>
      </c>
      <c r="AV85" s="81" t="s">
        <v>72</v>
      </c>
      <c r="AW85" s="81" t="s">
        <v>73</v>
      </c>
      <c r="AX85" s="81" t="s">
        <v>74</v>
      </c>
      <c r="AY85" s="81" t="s">
        <v>75</v>
      </c>
      <c r="AZ85" s="81" t="s">
        <v>76</v>
      </c>
      <c r="BA85" s="81" t="s">
        <v>77</v>
      </c>
      <c r="BB85" s="81" t="s">
        <v>78</v>
      </c>
      <c r="BC85" s="81" t="s">
        <v>79</v>
      </c>
      <c r="BD85" s="82" t="s">
        <v>80</v>
      </c>
    </row>
    <row r="86" spans="2:56" s="1" customFormat="1" ht="10.9" customHeight="1"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1"/>
      <c r="AS86" s="83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6"/>
    </row>
    <row r="87" spans="2:76" s="4" customFormat="1" ht="32.45" customHeight="1">
      <c r="B87" s="72"/>
      <c r="C87" s="84" t="s">
        <v>81</v>
      </c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253">
        <f>ROUND(AG88+AG95+AG97+AG98,2)</f>
        <v>0</v>
      </c>
      <c r="AH87" s="253"/>
      <c r="AI87" s="253"/>
      <c r="AJ87" s="253"/>
      <c r="AK87" s="253"/>
      <c r="AL87" s="253"/>
      <c r="AM87" s="253"/>
      <c r="AN87" s="247">
        <f aca="true" t="shared" si="0" ref="AN87:AN98">SUM(AG87,AT87)</f>
        <v>0</v>
      </c>
      <c r="AO87" s="247"/>
      <c r="AP87" s="247"/>
      <c r="AQ87" s="75"/>
      <c r="AS87" s="86">
        <f>ROUND(AS88+AS95+AS97+AS98,2)</f>
        <v>0</v>
      </c>
      <c r="AT87" s="87">
        <f aca="true" t="shared" si="1" ref="AT87:AT98">ROUND(SUM(AV87:AW87),2)</f>
        <v>0</v>
      </c>
      <c r="AU87" s="88">
        <f>ROUND(AU88+AU95+AU97+AU98,5)</f>
        <v>0</v>
      </c>
      <c r="AV87" s="87">
        <f>ROUND(AZ87*L31,2)</f>
        <v>0</v>
      </c>
      <c r="AW87" s="87">
        <f>ROUND(BA87*L32,2)</f>
        <v>0</v>
      </c>
      <c r="AX87" s="87">
        <f>ROUND(BB87*L31,2)</f>
        <v>0</v>
      </c>
      <c r="AY87" s="87">
        <f>ROUND(BC87*L32,2)</f>
        <v>0</v>
      </c>
      <c r="AZ87" s="87">
        <f>ROUND(AZ88+AZ95+AZ97+AZ98,2)</f>
        <v>0</v>
      </c>
      <c r="BA87" s="87">
        <f>ROUND(BA88+BA95+BA97+BA98,2)</f>
        <v>0</v>
      </c>
      <c r="BB87" s="87">
        <f>ROUND(BB88+BB95+BB97+BB98,2)</f>
        <v>0</v>
      </c>
      <c r="BC87" s="87">
        <f>ROUND(BC88+BC95+BC97+BC98,2)</f>
        <v>0</v>
      </c>
      <c r="BD87" s="89">
        <f>ROUND(BD88+BD95+BD97+BD98,2)</f>
        <v>0</v>
      </c>
      <c r="BS87" s="90" t="s">
        <v>82</v>
      </c>
      <c r="BT87" s="90" t="s">
        <v>83</v>
      </c>
      <c r="BU87" s="91" t="s">
        <v>84</v>
      </c>
      <c r="BV87" s="90" t="s">
        <v>85</v>
      </c>
      <c r="BW87" s="90" t="s">
        <v>86</v>
      </c>
      <c r="BX87" s="90" t="s">
        <v>87</v>
      </c>
    </row>
    <row r="88" spans="2:76" s="5" customFormat="1" ht="20.45" customHeight="1">
      <c r="B88" s="92"/>
      <c r="C88" s="93"/>
      <c r="D88" s="246" t="s">
        <v>88</v>
      </c>
      <c r="E88" s="246"/>
      <c r="F88" s="246"/>
      <c r="G88" s="246"/>
      <c r="H88" s="246"/>
      <c r="I88" s="94"/>
      <c r="J88" s="246" t="s">
        <v>89</v>
      </c>
      <c r="K88" s="246"/>
      <c r="L88" s="246"/>
      <c r="M88" s="246"/>
      <c r="N88" s="246"/>
      <c r="O88" s="246"/>
      <c r="P88" s="246"/>
      <c r="Q88" s="246"/>
      <c r="R88" s="246"/>
      <c r="S88" s="246"/>
      <c r="T88" s="246"/>
      <c r="U88" s="246"/>
      <c r="V88" s="246"/>
      <c r="W88" s="246"/>
      <c r="X88" s="246"/>
      <c r="Y88" s="246"/>
      <c r="Z88" s="246"/>
      <c r="AA88" s="246"/>
      <c r="AB88" s="246"/>
      <c r="AC88" s="246"/>
      <c r="AD88" s="246"/>
      <c r="AE88" s="246"/>
      <c r="AF88" s="246"/>
      <c r="AG88" s="240">
        <f>ROUND(SUM(AG89:AG94),2)</f>
        <v>0</v>
      </c>
      <c r="AH88" s="239"/>
      <c r="AI88" s="239"/>
      <c r="AJ88" s="239"/>
      <c r="AK88" s="239"/>
      <c r="AL88" s="239"/>
      <c r="AM88" s="239"/>
      <c r="AN88" s="238">
        <f t="shared" si="0"/>
        <v>0</v>
      </c>
      <c r="AO88" s="239"/>
      <c r="AP88" s="239"/>
      <c r="AQ88" s="95"/>
      <c r="AS88" s="96">
        <f>ROUND(SUM(AS89:AS94),2)</f>
        <v>0</v>
      </c>
      <c r="AT88" s="97">
        <f t="shared" si="1"/>
        <v>0</v>
      </c>
      <c r="AU88" s="98">
        <f>ROUND(SUM(AU89:AU94),5)</f>
        <v>0</v>
      </c>
      <c r="AV88" s="97">
        <f>ROUND(AZ88*L31,2)</f>
        <v>0</v>
      </c>
      <c r="AW88" s="97">
        <f>ROUND(BA88*L32,2)</f>
        <v>0</v>
      </c>
      <c r="AX88" s="97">
        <f>ROUND(BB88*L31,2)</f>
        <v>0</v>
      </c>
      <c r="AY88" s="97">
        <f>ROUND(BC88*L32,2)</f>
        <v>0</v>
      </c>
      <c r="AZ88" s="97">
        <f>ROUND(SUM(AZ89:AZ94),2)</f>
        <v>0</v>
      </c>
      <c r="BA88" s="97">
        <f>ROUND(SUM(BA89:BA94),2)</f>
        <v>0</v>
      </c>
      <c r="BB88" s="97">
        <f>ROUND(SUM(BB89:BB94),2)</f>
        <v>0</v>
      </c>
      <c r="BC88" s="97">
        <f>ROUND(SUM(BC89:BC94),2)</f>
        <v>0</v>
      </c>
      <c r="BD88" s="99">
        <f>ROUND(SUM(BD89:BD94),2)</f>
        <v>0</v>
      </c>
      <c r="BS88" s="100" t="s">
        <v>82</v>
      </c>
      <c r="BT88" s="100" t="s">
        <v>90</v>
      </c>
      <c r="BU88" s="100" t="s">
        <v>84</v>
      </c>
      <c r="BV88" s="100" t="s">
        <v>85</v>
      </c>
      <c r="BW88" s="100" t="s">
        <v>91</v>
      </c>
      <c r="BX88" s="100" t="s">
        <v>86</v>
      </c>
    </row>
    <row r="89" spans="1:76" s="6" customFormat="1" ht="20.45" customHeight="1">
      <c r="A89" s="101" t="s">
        <v>92</v>
      </c>
      <c r="B89" s="102"/>
      <c r="C89" s="103"/>
      <c r="D89" s="103"/>
      <c r="E89" s="248" t="s">
        <v>93</v>
      </c>
      <c r="F89" s="248"/>
      <c r="G89" s="248"/>
      <c r="H89" s="248"/>
      <c r="I89" s="248"/>
      <c r="J89" s="103"/>
      <c r="K89" s="248" t="s">
        <v>94</v>
      </c>
      <c r="L89" s="248"/>
      <c r="M89" s="248"/>
      <c r="N89" s="248"/>
      <c r="O89" s="248"/>
      <c r="P89" s="248"/>
      <c r="Q89" s="248"/>
      <c r="R89" s="248"/>
      <c r="S89" s="248"/>
      <c r="T89" s="248"/>
      <c r="U89" s="248"/>
      <c r="V89" s="248"/>
      <c r="W89" s="248"/>
      <c r="X89" s="248"/>
      <c r="Y89" s="248"/>
      <c r="Z89" s="248"/>
      <c r="AA89" s="248"/>
      <c r="AB89" s="248"/>
      <c r="AC89" s="248"/>
      <c r="AD89" s="248"/>
      <c r="AE89" s="248"/>
      <c r="AF89" s="248"/>
      <c r="AG89" s="237">
        <f>'SO 101 - Komunikace vozid...'!M31</f>
        <v>0</v>
      </c>
      <c r="AH89" s="241"/>
      <c r="AI89" s="241"/>
      <c r="AJ89" s="241"/>
      <c r="AK89" s="241"/>
      <c r="AL89" s="241"/>
      <c r="AM89" s="241"/>
      <c r="AN89" s="237">
        <f t="shared" si="0"/>
        <v>0</v>
      </c>
      <c r="AO89" s="241"/>
      <c r="AP89" s="241"/>
      <c r="AQ89" s="104"/>
      <c r="AS89" s="105">
        <f>'SO 101 - Komunikace vozid...'!M29</f>
        <v>0</v>
      </c>
      <c r="AT89" s="106">
        <f t="shared" si="1"/>
        <v>0</v>
      </c>
      <c r="AU89" s="107">
        <f>'SO 101 - Komunikace vozid...'!W127</f>
        <v>0</v>
      </c>
      <c r="AV89" s="106">
        <f>'SO 101 - Komunikace vozid...'!M33</f>
        <v>0</v>
      </c>
      <c r="AW89" s="106">
        <f>'SO 101 - Komunikace vozid...'!M34</f>
        <v>0</v>
      </c>
      <c r="AX89" s="106">
        <f>'SO 101 - Komunikace vozid...'!M35</f>
        <v>0</v>
      </c>
      <c r="AY89" s="106">
        <f>'SO 101 - Komunikace vozid...'!M36</f>
        <v>0</v>
      </c>
      <c r="AZ89" s="106">
        <f>'SO 101 - Komunikace vozid...'!H33</f>
        <v>0</v>
      </c>
      <c r="BA89" s="106">
        <f>'SO 101 - Komunikace vozid...'!H34</f>
        <v>0</v>
      </c>
      <c r="BB89" s="106">
        <f>'SO 101 - Komunikace vozid...'!H35</f>
        <v>0</v>
      </c>
      <c r="BC89" s="106">
        <f>'SO 101 - Komunikace vozid...'!H36</f>
        <v>0</v>
      </c>
      <c r="BD89" s="108">
        <f>'SO 101 - Komunikace vozid...'!H37</f>
        <v>0</v>
      </c>
      <c r="BT89" s="109" t="s">
        <v>95</v>
      </c>
      <c r="BV89" s="109" t="s">
        <v>85</v>
      </c>
      <c r="BW89" s="109" t="s">
        <v>96</v>
      </c>
      <c r="BX89" s="109" t="s">
        <v>91</v>
      </c>
    </row>
    <row r="90" spans="1:76" s="6" customFormat="1" ht="20.45" customHeight="1">
      <c r="A90" s="101" t="s">
        <v>92</v>
      </c>
      <c r="B90" s="102"/>
      <c r="C90" s="103"/>
      <c r="D90" s="103"/>
      <c r="E90" s="248" t="s">
        <v>97</v>
      </c>
      <c r="F90" s="248"/>
      <c r="G90" s="248"/>
      <c r="H90" s="248"/>
      <c r="I90" s="248"/>
      <c r="J90" s="103"/>
      <c r="K90" s="248" t="s">
        <v>98</v>
      </c>
      <c r="L90" s="248"/>
      <c r="M90" s="248"/>
      <c r="N90" s="248"/>
      <c r="O90" s="248"/>
      <c r="P90" s="248"/>
      <c r="Q90" s="248"/>
      <c r="R90" s="248"/>
      <c r="S90" s="248"/>
      <c r="T90" s="248"/>
      <c r="U90" s="248"/>
      <c r="V90" s="248"/>
      <c r="W90" s="248"/>
      <c r="X90" s="248"/>
      <c r="Y90" s="248"/>
      <c r="Z90" s="248"/>
      <c r="AA90" s="248"/>
      <c r="AB90" s="248"/>
      <c r="AC90" s="248"/>
      <c r="AD90" s="248"/>
      <c r="AE90" s="248"/>
      <c r="AF90" s="248"/>
      <c r="AG90" s="237">
        <f>'SO 111 - Chodníky'!M31</f>
        <v>0</v>
      </c>
      <c r="AH90" s="241"/>
      <c r="AI90" s="241"/>
      <c r="AJ90" s="241"/>
      <c r="AK90" s="241"/>
      <c r="AL90" s="241"/>
      <c r="AM90" s="241"/>
      <c r="AN90" s="237">
        <f t="shared" si="0"/>
        <v>0</v>
      </c>
      <c r="AO90" s="241"/>
      <c r="AP90" s="241"/>
      <c r="AQ90" s="104"/>
      <c r="AS90" s="105">
        <f>'SO 111 - Chodníky'!M29</f>
        <v>0</v>
      </c>
      <c r="AT90" s="106">
        <f t="shared" si="1"/>
        <v>0</v>
      </c>
      <c r="AU90" s="107">
        <f>'SO 111 - Chodníky'!W127</f>
        <v>0</v>
      </c>
      <c r="AV90" s="106">
        <f>'SO 111 - Chodníky'!M33</f>
        <v>0</v>
      </c>
      <c r="AW90" s="106">
        <f>'SO 111 - Chodníky'!M34</f>
        <v>0</v>
      </c>
      <c r="AX90" s="106">
        <f>'SO 111 - Chodníky'!M35</f>
        <v>0</v>
      </c>
      <c r="AY90" s="106">
        <f>'SO 111 - Chodníky'!M36</f>
        <v>0</v>
      </c>
      <c r="AZ90" s="106">
        <f>'SO 111 - Chodníky'!H33</f>
        <v>0</v>
      </c>
      <c r="BA90" s="106">
        <f>'SO 111 - Chodníky'!H34</f>
        <v>0</v>
      </c>
      <c r="BB90" s="106">
        <f>'SO 111 - Chodníky'!H35</f>
        <v>0</v>
      </c>
      <c r="BC90" s="106">
        <f>'SO 111 - Chodníky'!H36</f>
        <v>0</v>
      </c>
      <c r="BD90" s="108">
        <f>'SO 111 - Chodníky'!H37</f>
        <v>0</v>
      </c>
      <c r="BT90" s="109" t="s">
        <v>95</v>
      </c>
      <c r="BV90" s="109" t="s">
        <v>85</v>
      </c>
      <c r="BW90" s="109" t="s">
        <v>99</v>
      </c>
      <c r="BX90" s="109" t="s">
        <v>91</v>
      </c>
    </row>
    <row r="91" spans="1:76" s="6" customFormat="1" ht="20.45" customHeight="1">
      <c r="A91" s="101" t="s">
        <v>92</v>
      </c>
      <c r="B91" s="102"/>
      <c r="C91" s="103"/>
      <c r="D91" s="103"/>
      <c r="E91" s="248" t="s">
        <v>100</v>
      </c>
      <c r="F91" s="248"/>
      <c r="G91" s="248"/>
      <c r="H91" s="248"/>
      <c r="I91" s="248"/>
      <c r="J91" s="103"/>
      <c r="K91" s="248" t="s">
        <v>101</v>
      </c>
      <c r="L91" s="248"/>
      <c r="M91" s="248"/>
      <c r="N91" s="248"/>
      <c r="O91" s="248"/>
      <c r="P91" s="248"/>
      <c r="Q91" s="248"/>
      <c r="R91" s="248"/>
      <c r="S91" s="248"/>
      <c r="T91" s="248"/>
      <c r="U91" s="248"/>
      <c r="V91" s="248"/>
      <c r="W91" s="248"/>
      <c r="X91" s="248"/>
      <c r="Y91" s="248"/>
      <c r="Z91" s="248"/>
      <c r="AA91" s="248"/>
      <c r="AB91" s="248"/>
      <c r="AC91" s="248"/>
      <c r="AD91" s="248"/>
      <c r="AE91" s="248"/>
      <c r="AF91" s="248"/>
      <c r="AG91" s="237">
        <f>'SO 121 - Parkovací pruh'!M31</f>
        <v>0</v>
      </c>
      <c r="AH91" s="241"/>
      <c r="AI91" s="241"/>
      <c r="AJ91" s="241"/>
      <c r="AK91" s="241"/>
      <c r="AL91" s="241"/>
      <c r="AM91" s="241"/>
      <c r="AN91" s="237">
        <f t="shared" si="0"/>
        <v>0</v>
      </c>
      <c r="AO91" s="241"/>
      <c r="AP91" s="241"/>
      <c r="AQ91" s="104"/>
      <c r="AS91" s="105">
        <f>'SO 121 - Parkovací pruh'!M29</f>
        <v>0</v>
      </c>
      <c r="AT91" s="106">
        <f t="shared" si="1"/>
        <v>0</v>
      </c>
      <c r="AU91" s="107">
        <f>'SO 121 - Parkovací pruh'!W128</f>
        <v>0</v>
      </c>
      <c r="AV91" s="106">
        <f>'SO 121 - Parkovací pruh'!M33</f>
        <v>0</v>
      </c>
      <c r="AW91" s="106">
        <f>'SO 121 - Parkovací pruh'!M34</f>
        <v>0</v>
      </c>
      <c r="AX91" s="106">
        <f>'SO 121 - Parkovací pruh'!M35</f>
        <v>0</v>
      </c>
      <c r="AY91" s="106">
        <f>'SO 121 - Parkovací pruh'!M36</f>
        <v>0</v>
      </c>
      <c r="AZ91" s="106">
        <f>'SO 121 - Parkovací pruh'!H33</f>
        <v>0</v>
      </c>
      <c r="BA91" s="106">
        <f>'SO 121 - Parkovací pruh'!H34</f>
        <v>0</v>
      </c>
      <c r="BB91" s="106">
        <f>'SO 121 - Parkovací pruh'!H35</f>
        <v>0</v>
      </c>
      <c r="BC91" s="106">
        <f>'SO 121 - Parkovací pruh'!H36</f>
        <v>0</v>
      </c>
      <c r="BD91" s="108">
        <f>'SO 121 - Parkovací pruh'!H37</f>
        <v>0</v>
      </c>
      <c r="BT91" s="109" t="s">
        <v>95</v>
      </c>
      <c r="BV91" s="109" t="s">
        <v>85</v>
      </c>
      <c r="BW91" s="109" t="s">
        <v>102</v>
      </c>
      <c r="BX91" s="109" t="s">
        <v>91</v>
      </c>
    </row>
    <row r="92" spans="1:76" s="6" customFormat="1" ht="20.45" customHeight="1">
      <c r="A92" s="101" t="s">
        <v>92</v>
      </c>
      <c r="B92" s="102"/>
      <c r="C92" s="103"/>
      <c r="D92" s="103"/>
      <c r="E92" s="248" t="s">
        <v>103</v>
      </c>
      <c r="F92" s="248"/>
      <c r="G92" s="248"/>
      <c r="H92" s="248"/>
      <c r="I92" s="248"/>
      <c r="J92" s="103"/>
      <c r="K92" s="248" t="s">
        <v>104</v>
      </c>
      <c r="L92" s="248"/>
      <c r="M92" s="248"/>
      <c r="N92" s="248"/>
      <c r="O92" s="248"/>
      <c r="P92" s="248"/>
      <c r="Q92" s="248"/>
      <c r="R92" s="248"/>
      <c r="S92" s="248"/>
      <c r="T92" s="248"/>
      <c r="U92" s="248"/>
      <c r="V92" s="248"/>
      <c r="W92" s="248"/>
      <c r="X92" s="248"/>
      <c r="Y92" s="248"/>
      <c r="Z92" s="248"/>
      <c r="AA92" s="248"/>
      <c r="AB92" s="248"/>
      <c r="AC92" s="248"/>
      <c r="AD92" s="248"/>
      <c r="AE92" s="248"/>
      <c r="AF92" s="248"/>
      <c r="AG92" s="237">
        <f>'SO 161 - Plochy pro odpad'!M31</f>
        <v>0</v>
      </c>
      <c r="AH92" s="241"/>
      <c r="AI92" s="241"/>
      <c r="AJ92" s="241"/>
      <c r="AK92" s="241"/>
      <c r="AL92" s="241"/>
      <c r="AM92" s="241"/>
      <c r="AN92" s="237">
        <f t="shared" si="0"/>
        <v>0</v>
      </c>
      <c r="AO92" s="241"/>
      <c r="AP92" s="241"/>
      <c r="AQ92" s="104"/>
      <c r="AS92" s="105">
        <f>'SO 161 - Plochy pro odpad'!M29</f>
        <v>0</v>
      </c>
      <c r="AT92" s="106">
        <f t="shared" si="1"/>
        <v>0</v>
      </c>
      <c r="AU92" s="107">
        <f>'SO 161 - Plochy pro odpad'!W126</f>
        <v>0</v>
      </c>
      <c r="AV92" s="106">
        <f>'SO 161 - Plochy pro odpad'!M33</f>
        <v>0</v>
      </c>
      <c r="AW92" s="106">
        <f>'SO 161 - Plochy pro odpad'!M34</f>
        <v>0</v>
      </c>
      <c r="AX92" s="106">
        <f>'SO 161 - Plochy pro odpad'!M35</f>
        <v>0</v>
      </c>
      <c r="AY92" s="106">
        <f>'SO 161 - Plochy pro odpad'!M36</f>
        <v>0</v>
      </c>
      <c r="AZ92" s="106">
        <f>'SO 161 - Plochy pro odpad'!H33</f>
        <v>0</v>
      </c>
      <c r="BA92" s="106">
        <f>'SO 161 - Plochy pro odpad'!H34</f>
        <v>0</v>
      </c>
      <c r="BB92" s="106">
        <f>'SO 161 - Plochy pro odpad'!H35</f>
        <v>0</v>
      </c>
      <c r="BC92" s="106">
        <f>'SO 161 - Plochy pro odpad'!H36</f>
        <v>0</v>
      </c>
      <c r="BD92" s="108">
        <f>'SO 161 - Plochy pro odpad'!H37</f>
        <v>0</v>
      </c>
      <c r="BT92" s="109" t="s">
        <v>95</v>
      </c>
      <c r="BV92" s="109" t="s">
        <v>85</v>
      </c>
      <c r="BW92" s="109" t="s">
        <v>105</v>
      </c>
      <c r="BX92" s="109" t="s">
        <v>91</v>
      </c>
    </row>
    <row r="93" spans="1:76" s="6" customFormat="1" ht="20.45" customHeight="1">
      <c r="A93" s="101" t="s">
        <v>92</v>
      </c>
      <c r="B93" s="102"/>
      <c r="C93" s="103"/>
      <c r="D93" s="103"/>
      <c r="E93" s="248" t="s">
        <v>106</v>
      </c>
      <c r="F93" s="248"/>
      <c r="G93" s="248"/>
      <c r="H93" s="248"/>
      <c r="I93" s="248"/>
      <c r="J93" s="103"/>
      <c r="K93" s="248" t="s">
        <v>107</v>
      </c>
      <c r="L93" s="248"/>
      <c r="M93" s="248"/>
      <c r="N93" s="248"/>
      <c r="O93" s="248"/>
      <c r="P93" s="248"/>
      <c r="Q93" s="248"/>
      <c r="R93" s="248"/>
      <c r="S93" s="248"/>
      <c r="T93" s="248"/>
      <c r="U93" s="248"/>
      <c r="V93" s="248"/>
      <c r="W93" s="248"/>
      <c r="X93" s="248"/>
      <c r="Y93" s="248"/>
      <c r="Z93" s="248"/>
      <c r="AA93" s="248"/>
      <c r="AB93" s="248"/>
      <c r="AC93" s="248"/>
      <c r="AD93" s="248"/>
      <c r="AE93" s="248"/>
      <c r="AF93" s="248"/>
      <c r="AG93" s="237">
        <f>'SO 191 - Dopravní značení'!M31</f>
        <v>0</v>
      </c>
      <c r="AH93" s="241"/>
      <c r="AI93" s="241"/>
      <c r="AJ93" s="241"/>
      <c r="AK93" s="241"/>
      <c r="AL93" s="241"/>
      <c r="AM93" s="241"/>
      <c r="AN93" s="237">
        <f t="shared" si="0"/>
        <v>0</v>
      </c>
      <c r="AO93" s="241"/>
      <c r="AP93" s="241"/>
      <c r="AQ93" s="104"/>
      <c r="AS93" s="105">
        <f>'SO 191 - Dopravní značení'!M29</f>
        <v>0</v>
      </c>
      <c r="AT93" s="106">
        <f t="shared" si="1"/>
        <v>0</v>
      </c>
      <c r="AU93" s="107">
        <f>'SO 191 - Dopravní značení'!W121</f>
        <v>0</v>
      </c>
      <c r="AV93" s="106">
        <f>'SO 191 - Dopravní značení'!M33</f>
        <v>0</v>
      </c>
      <c r="AW93" s="106">
        <f>'SO 191 - Dopravní značení'!M34</f>
        <v>0</v>
      </c>
      <c r="AX93" s="106">
        <f>'SO 191 - Dopravní značení'!M35</f>
        <v>0</v>
      </c>
      <c r="AY93" s="106">
        <f>'SO 191 - Dopravní značení'!M36</f>
        <v>0</v>
      </c>
      <c r="AZ93" s="106">
        <f>'SO 191 - Dopravní značení'!H33</f>
        <v>0</v>
      </c>
      <c r="BA93" s="106">
        <f>'SO 191 - Dopravní značení'!H34</f>
        <v>0</v>
      </c>
      <c r="BB93" s="106">
        <f>'SO 191 - Dopravní značení'!H35</f>
        <v>0</v>
      </c>
      <c r="BC93" s="106">
        <f>'SO 191 - Dopravní značení'!H36</f>
        <v>0</v>
      </c>
      <c r="BD93" s="108">
        <f>'SO 191 - Dopravní značení'!H37</f>
        <v>0</v>
      </c>
      <c r="BT93" s="109" t="s">
        <v>95</v>
      </c>
      <c r="BV93" s="109" t="s">
        <v>85</v>
      </c>
      <c r="BW93" s="109" t="s">
        <v>108</v>
      </c>
      <c r="BX93" s="109" t="s">
        <v>91</v>
      </c>
    </row>
    <row r="94" spans="1:76" s="6" customFormat="1" ht="20.45" customHeight="1">
      <c r="A94" s="101" t="s">
        <v>92</v>
      </c>
      <c r="B94" s="102"/>
      <c r="C94" s="103"/>
      <c r="D94" s="103"/>
      <c r="E94" s="248" t="s">
        <v>109</v>
      </c>
      <c r="F94" s="248"/>
      <c r="G94" s="248"/>
      <c r="H94" s="248"/>
      <c r="I94" s="248"/>
      <c r="J94" s="103"/>
      <c r="K94" s="248" t="s">
        <v>110</v>
      </c>
      <c r="L94" s="248"/>
      <c r="M94" s="248"/>
      <c r="N94" s="248"/>
      <c r="O94" s="248"/>
      <c r="P94" s="248"/>
      <c r="Q94" s="248"/>
      <c r="R94" s="248"/>
      <c r="S94" s="248"/>
      <c r="T94" s="248"/>
      <c r="U94" s="248"/>
      <c r="V94" s="248"/>
      <c r="W94" s="248"/>
      <c r="X94" s="248"/>
      <c r="Y94" s="248"/>
      <c r="Z94" s="248"/>
      <c r="AA94" s="248"/>
      <c r="AB94" s="248"/>
      <c r="AC94" s="248"/>
      <c r="AD94" s="248"/>
      <c r="AE94" s="248"/>
      <c r="AF94" s="248"/>
      <c r="AG94" s="237">
        <f>'SO 192 - DIO'!M31</f>
        <v>0</v>
      </c>
      <c r="AH94" s="241"/>
      <c r="AI94" s="241"/>
      <c r="AJ94" s="241"/>
      <c r="AK94" s="241"/>
      <c r="AL94" s="241"/>
      <c r="AM94" s="241"/>
      <c r="AN94" s="237">
        <f t="shared" si="0"/>
        <v>0</v>
      </c>
      <c r="AO94" s="241"/>
      <c r="AP94" s="241"/>
      <c r="AQ94" s="104"/>
      <c r="AS94" s="105">
        <f>'SO 192 - DIO'!M29</f>
        <v>0</v>
      </c>
      <c r="AT94" s="106">
        <f t="shared" si="1"/>
        <v>0</v>
      </c>
      <c r="AU94" s="107">
        <f>'SO 192 - DIO'!W120</f>
        <v>0</v>
      </c>
      <c r="AV94" s="106">
        <f>'SO 192 - DIO'!M33</f>
        <v>0</v>
      </c>
      <c r="AW94" s="106">
        <f>'SO 192 - DIO'!M34</f>
        <v>0</v>
      </c>
      <c r="AX94" s="106">
        <f>'SO 192 - DIO'!M35</f>
        <v>0</v>
      </c>
      <c r="AY94" s="106">
        <f>'SO 192 - DIO'!M36</f>
        <v>0</v>
      </c>
      <c r="AZ94" s="106">
        <f>'SO 192 - DIO'!H33</f>
        <v>0</v>
      </c>
      <c r="BA94" s="106">
        <f>'SO 192 - DIO'!H34</f>
        <v>0</v>
      </c>
      <c r="BB94" s="106">
        <f>'SO 192 - DIO'!H35</f>
        <v>0</v>
      </c>
      <c r="BC94" s="106">
        <f>'SO 192 - DIO'!H36</f>
        <v>0</v>
      </c>
      <c r="BD94" s="108">
        <f>'SO 192 - DIO'!H37</f>
        <v>0</v>
      </c>
      <c r="BT94" s="109" t="s">
        <v>95</v>
      </c>
      <c r="BV94" s="109" t="s">
        <v>85</v>
      </c>
      <c r="BW94" s="109" t="s">
        <v>111</v>
      </c>
      <c r="BX94" s="109" t="s">
        <v>91</v>
      </c>
    </row>
    <row r="95" spans="2:76" s="5" customFormat="1" ht="20.45" customHeight="1">
      <c r="B95" s="92"/>
      <c r="C95" s="93"/>
      <c r="D95" s="246" t="s">
        <v>112</v>
      </c>
      <c r="E95" s="246"/>
      <c r="F95" s="246"/>
      <c r="G95" s="246"/>
      <c r="H95" s="246"/>
      <c r="I95" s="94"/>
      <c r="J95" s="246" t="s">
        <v>113</v>
      </c>
      <c r="K95" s="246"/>
      <c r="L95" s="246"/>
      <c r="M95" s="246"/>
      <c r="N95" s="246"/>
      <c r="O95" s="246"/>
      <c r="P95" s="246"/>
      <c r="Q95" s="246"/>
      <c r="R95" s="246"/>
      <c r="S95" s="246"/>
      <c r="T95" s="246"/>
      <c r="U95" s="246"/>
      <c r="V95" s="246"/>
      <c r="W95" s="246"/>
      <c r="X95" s="246"/>
      <c r="Y95" s="246"/>
      <c r="Z95" s="246"/>
      <c r="AA95" s="246"/>
      <c r="AB95" s="246"/>
      <c r="AC95" s="246"/>
      <c r="AD95" s="246"/>
      <c r="AE95" s="246"/>
      <c r="AF95" s="246"/>
      <c r="AG95" s="240">
        <f>ROUND(AG96,2)</f>
        <v>0</v>
      </c>
      <c r="AH95" s="239"/>
      <c r="AI95" s="239"/>
      <c r="AJ95" s="239"/>
      <c r="AK95" s="239"/>
      <c r="AL95" s="239"/>
      <c r="AM95" s="239"/>
      <c r="AN95" s="238">
        <f t="shared" si="0"/>
        <v>0</v>
      </c>
      <c r="AO95" s="239"/>
      <c r="AP95" s="239"/>
      <c r="AQ95" s="95"/>
      <c r="AS95" s="96">
        <f>ROUND(AS96,2)</f>
        <v>0</v>
      </c>
      <c r="AT95" s="97">
        <f t="shared" si="1"/>
        <v>0</v>
      </c>
      <c r="AU95" s="98">
        <f>ROUND(AU96,5)</f>
        <v>0</v>
      </c>
      <c r="AV95" s="97">
        <f>ROUND(AZ95*L31,2)</f>
        <v>0</v>
      </c>
      <c r="AW95" s="97">
        <f>ROUND(BA95*L32,2)</f>
        <v>0</v>
      </c>
      <c r="AX95" s="97">
        <f>ROUND(BB95*L31,2)</f>
        <v>0</v>
      </c>
      <c r="AY95" s="97">
        <f>ROUND(BC95*L32,2)</f>
        <v>0</v>
      </c>
      <c r="AZ95" s="97">
        <f>ROUND(AZ96,2)</f>
        <v>0</v>
      </c>
      <c r="BA95" s="97">
        <f>ROUND(BA96,2)</f>
        <v>0</v>
      </c>
      <c r="BB95" s="97">
        <f>ROUND(BB96,2)</f>
        <v>0</v>
      </c>
      <c r="BC95" s="97">
        <f>ROUND(BC96,2)</f>
        <v>0</v>
      </c>
      <c r="BD95" s="99">
        <f>ROUND(BD96,2)</f>
        <v>0</v>
      </c>
      <c r="BS95" s="100" t="s">
        <v>82</v>
      </c>
      <c r="BT95" s="100" t="s">
        <v>90</v>
      </c>
      <c r="BU95" s="100" t="s">
        <v>84</v>
      </c>
      <c r="BV95" s="100" t="s">
        <v>85</v>
      </c>
      <c r="BW95" s="100" t="s">
        <v>114</v>
      </c>
      <c r="BX95" s="100" t="s">
        <v>86</v>
      </c>
    </row>
    <row r="96" spans="1:76" s="6" customFormat="1" ht="20.45" customHeight="1">
      <c r="A96" s="101" t="s">
        <v>92</v>
      </c>
      <c r="B96" s="102"/>
      <c r="C96" s="103"/>
      <c r="D96" s="103"/>
      <c r="E96" s="248" t="s">
        <v>115</v>
      </c>
      <c r="F96" s="248"/>
      <c r="G96" s="248"/>
      <c r="H96" s="248"/>
      <c r="I96" s="248"/>
      <c r="J96" s="103"/>
      <c r="K96" s="248" t="s">
        <v>116</v>
      </c>
      <c r="L96" s="248"/>
      <c r="M96" s="248"/>
      <c r="N96" s="248"/>
      <c r="O96" s="248"/>
      <c r="P96" s="248"/>
      <c r="Q96" s="248"/>
      <c r="R96" s="248"/>
      <c r="S96" s="248"/>
      <c r="T96" s="248"/>
      <c r="U96" s="248"/>
      <c r="V96" s="248"/>
      <c r="W96" s="248"/>
      <c r="X96" s="248"/>
      <c r="Y96" s="248"/>
      <c r="Z96" s="248"/>
      <c r="AA96" s="248"/>
      <c r="AB96" s="248"/>
      <c r="AC96" s="248"/>
      <c r="AD96" s="248"/>
      <c r="AE96" s="248"/>
      <c r="AF96" s="248"/>
      <c r="AG96" s="237">
        <f>'SO 401 - Rozvody VO'!M31</f>
        <v>0</v>
      </c>
      <c r="AH96" s="241"/>
      <c r="AI96" s="241"/>
      <c r="AJ96" s="241"/>
      <c r="AK96" s="241"/>
      <c r="AL96" s="241"/>
      <c r="AM96" s="241"/>
      <c r="AN96" s="237">
        <f t="shared" si="0"/>
        <v>0</v>
      </c>
      <c r="AO96" s="241"/>
      <c r="AP96" s="241"/>
      <c r="AQ96" s="104"/>
      <c r="AS96" s="105">
        <f>'SO 401 - Rozvody VO'!M29</f>
        <v>0</v>
      </c>
      <c r="AT96" s="106">
        <f t="shared" si="1"/>
        <v>0</v>
      </c>
      <c r="AU96" s="107">
        <f>'SO 401 - Rozvody VO'!W121</f>
        <v>0</v>
      </c>
      <c r="AV96" s="106">
        <f>'SO 401 - Rozvody VO'!M33</f>
        <v>0</v>
      </c>
      <c r="AW96" s="106">
        <f>'SO 401 - Rozvody VO'!M34</f>
        <v>0</v>
      </c>
      <c r="AX96" s="106">
        <f>'SO 401 - Rozvody VO'!M35</f>
        <v>0</v>
      </c>
      <c r="AY96" s="106">
        <f>'SO 401 - Rozvody VO'!M36</f>
        <v>0</v>
      </c>
      <c r="AZ96" s="106">
        <f>'SO 401 - Rozvody VO'!H33</f>
        <v>0</v>
      </c>
      <c r="BA96" s="106">
        <f>'SO 401 - Rozvody VO'!H34</f>
        <v>0</v>
      </c>
      <c r="BB96" s="106">
        <f>'SO 401 - Rozvody VO'!H35</f>
        <v>0</v>
      </c>
      <c r="BC96" s="106">
        <f>'SO 401 - Rozvody VO'!H36</f>
        <v>0</v>
      </c>
      <c r="BD96" s="108">
        <f>'SO 401 - Rozvody VO'!H37</f>
        <v>0</v>
      </c>
      <c r="BT96" s="109" t="s">
        <v>95</v>
      </c>
      <c r="BV96" s="109" t="s">
        <v>85</v>
      </c>
      <c r="BW96" s="109" t="s">
        <v>117</v>
      </c>
      <c r="BX96" s="109" t="s">
        <v>114</v>
      </c>
    </row>
    <row r="97" spans="1:76" s="5" customFormat="1" ht="20.45" customHeight="1">
      <c r="A97" s="101" t="s">
        <v>92</v>
      </c>
      <c r="B97" s="92"/>
      <c r="C97" s="93"/>
      <c r="D97" s="246" t="s">
        <v>118</v>
      </c>
      <c r="E97" s="246"/>
      <c r="F97" s="246"/>
      <c r="G97" s="246"/>
      <c r="H97" s="246"/>
      <c r="I97" s="94"/>
      <c r="J97" s="246" t="s">
        <v>119</v>
      </c>
      <c r="K97" s="246"/>
      <c r="L97" s="246"/>
      <c r="M97" s="246"/>
      <c r="N97" s="246"/>
      <c r="O97" s="246"/>
      <c r="P97" s="246"/>
      <c r="Q97" s="246"/>
      <c r="R97" s="246"/>
      <c r="S97" s="246"/>
      <c r="T97" s="246"/>
      <c r="U97" s="246"/>
      <c r="V97" s="246"/>
      <c r="W97" s="246"/>
      <c r="X97" s="246"/>
      <c r="Y97" s="246"/>
      <c r="Z97" s="246"/>
      <c r="AA97" s="246"/>
      <c r="AB97" s="246"/>
      <c r="AC97" s="246"/>
      <c r="AD97" s="246"/>
      <c r="AE97" s="246"/>
      <c r="AF97" s="246"/>
      <c r="AG97" s="238">
        <f>'1000 - Ostatní náklady'!M30</f>
        <v>0</v>
      </c>
      <c r="AH97" s="239"/>
      <c r="AI97" s="239"/>
      <c r="AJ97" s="239"/>
      <c r="AK97" s="239"/>
      <c r="AL97" s="239"/>
      <c r="AM97" s="239"/>
      <c r="AN97" s="238">
        <f t="shared" si="0"/>
        <v>0</v>
      </c>
      <c r="AO97" s="239"/>
      <c r="AP97" s="239"/>
      <c r="AQ97" s="95"/>
      <c r="AS97" s="96">
        <f>'1000 - Ostatní náklady'!M28</f>
        <v>0</v>
      </c>
      <c r="AT97" s="97">
        <f t="shared" si="1"/>
        <v>0</v>
      </c>
      <c r="AU97" s="98">
        <f>'1000 - Ostatní náklady'!W118</f>
        <v>0</v>
      </c>
      <c r="AV97" s="97">
        <f>'1000 - Ostatní náklady'!M32</f>
        <v>0</v>
      </c>
      <c r="AW97" s="97">
        <f>'1000 - Ostatní náklady'!M33</f>
        <v>0</v>
      </c>
      <c r="AX97" s="97">
        <f>'1000 - Ostatní náklady'!M34</f>
        <v>0</v>
      </c>
      <c r="AY97" s="97">
        <f>'1000 - Ostatní náklady'!M35</f>
        <v>0</v>
      </c>
      <c r="AZ97" s="97">
        <f>'1000 - Ostatní náklady'!H32</f>
        <v>0</v>
      </c>
      <c r="BA97" s="97">
        <f>'1000 - Ostatní náklady'!H33</f>
        <v>0</v>
      </c>
      <c r="BB97" s="97">
        <f>'1000 - Ostatní náklady'!H34</f>
        <v>0</v>
      </c>
      <c r="BC97" s="97">
        <f>'1000 - Ostatní náklady'!H35</f>
        <v>0</v>
      </c>
      <c r="BD97" s="99">
        <f>'1000 - Ostatní náklady'!H36</f>
        <v>0</v>
      </c>
      <c r="BT97" s="100" t="s">
        <v>90</v>
      </c>
      <c r="BV97" s="100" t="s">
        <v>85</v>
      </c>
      <c r="BW97" s="100" t="s">
        <v>120</v>
      </c>
      <c r="BX97" s="100" t="s">
        <v>86</v>
      </c>
    </row>
    <row r="98" spans="1:76" s="5" customFormat="1" ht="20.45" customHeight="1">
      <c r="A98" s="101" t="s">
        <v>92</v>
      </c>
      <c r="B98" s="92"/>
      <c r="C98" s="93"/>
      <c r="D98" s="246" t="s">
        <v>121</v>
      </c>
      <c r="E98" s="246"/>
      <c r="F98" s="246"/>
      <c r="G98" s="246"/>
      <c r="H98" s="246"/>
      <c r="I98" s="94"/>
      <c r="J98" s="246" t="s">
        <v>122</v>
      </c>
      <c r="K98" s="246"/>
      <c r="L98" s="246"/>
      <c r="M98" s="246"/>
      <c r="N98" s="246"/>
      <c r="O98" s="246"/>
      <c r="P98" s="246"/>
      <c r="Q98" s="246"/>
      <c r="R98" s="246"/>
      <c r="S98" s="246"/>
      <c r="T98" s="246"/>
      <c r="U98" s="246"/>
      <c r="V98" s="246"/>
      <c r="W98" s="246"/>
      <c r="X98" s="246"/>
      <c r="Y98" s="246"/>
      <c r="Z98" s="246"/>
      <c r="AA98" s="246"/>
      <c r="AB98" s="246"/>
      <c r="AC98" s="246"/>
      <c r="AD98" s="246"/>
      <c r="AE98" s="246"/>
      <c r="AF98" s="246"/>
      <c r="AG98" s="238">
        <f>'1020 - VRN'!M30</f>
        <v>0</v>
      </c>
      <c r="AH98" s="239"/>
      <c r="AI98" s="239"/>
      <c r="AJ98" s="239"/>
      <c r="AK98" s="239"/>
      <c r="AL98" s="239"/>
      <c r="AM98" s="239"/>
      <c r="AN98" s="238">
        <f t="shared" si="0"/>
        <v>0</v>
      </c>
      <c r="AO98" s="239"/>
      <c r="AP98" s="239"/>
      <c r="AQ98" s="95"/>
      <c r="AS98" s="110">
        <f>'1020 - VRN'!M28</f>
        <v>0</v>
      </c>
      <c r="AT98" s="111">
        <f t="shared" si="1"/>
        <v>0</v>
      </c>
      <c r="AU98" s="112">
        <f>'1020 - VRN'!W118</f>
        <v>0</v>
      </c>
      <c r="AV98" s="111">
        <f>'1020 - VRN'!M32</f>
        <v>0</v>
      </c>
      <c r="AW98" s="111">
        <f>'1020 - VRN'!M33</f>
        <v>0</v>
      </c>
      <c r="AX98" s="111">
        <f>'1020 - VRN'!M34</f>
        <v>0</v>
      </c>
      <c r="AY98" s="111">
        <f>'1020 - VRN'!M35</f>
        <v>0</v>
      </c>
      <c r="AZ98" s="111">
        <f>'1020 - VRN'!H32</f>
        <v>0</v>
      </c>
      <c r="BA98" s="111">
        <f>'1020 - VRN'!H33</f>
        <v>0</v>
      </c>
      <c r="BB98" s="111">
        <f>'1020 - VRN'!H34</f>
        <v>0</v>
      </c>
      <c r="BC98" s="111">
        <f>'1020 - VRN'!H35</f>
        <v>0</v>
      </c>
      <c r="BD98" s="113">
        <f>'1020 - VRN'!H36</f>
        <v>0</v>
      </c>
      <c r="BT98" s="100" t="s">
        <v>90</v>
      </c>
      <c r="BV98" s="100" t="s">
        <v>85</v>
      </c>
      <c r="BW98" s="100" t="s">
        <v>123</v>
      </c>
      <c r="BX98" s="100" t="s">
        <v>86</v>
      </c>
    </row>
    <row r="99" spans="2:43" ht="13.5">
      <c r="B99" s="26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27"/>
    </row>
    <row r="100" spans="2:48" s="1" customFormat="1" ht="30" customHeight="1">
      <c r="B100" s="39"/>
      <c r="C100" s="84" t="s">
        <v>124</v>
      </c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247">
        <f>ROUND(SUM(AG101:AG104),2)</f>
        <v>0</v>
      </c>
      <c r="AH100" s="247"/>
      <c r="AI100" s="247"/>
      <c r="AJ100" s="247"/>
      <c r="AK100" s="247"/>
      <c r="AL100" s="247"/>
      <c r="AM100" s="247"/>
      <c r="AN100" s="247">
        <f>ROUND(SUM(AN101:AN104),2)</f>
        <v>0</v>
      </c>
      <c r="AO100" s="247"/>
      <c r="AP100" s="247"/>
      <c r="AQ100" s="41"/>
      <c r="AS100" s="80" t="s">
        <v>125</v>
      </c>
      <c r="AT100" s="81" t="s">
        <v>126</v>
      </c>
      <c r="AU100" s="81" t="s">
        <v>47</v>
      </c>
      <c r="AV100" s="82" t="s">
        <v>70</v>
      </c>
    </row>
    <row r="101" spans="2:89" s="1" customFormat="1" ht="19.9" customHeight="1">
      <c r="B101" s="39"/>
      <c r="C101" s="40"/>
      <c r="D101" s="114" t="s">
        <v>119</v>
      </c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236">
        <f>ROUND(AG87*AS101,2)</f>
        <v>0</v>
      </c>
      <c r="AH101" s="237"/>
      <c r="AI101" s="237"/>
      <c r="AJ101" s="237"/>
      <c r="AK101" s="237"/>
      <c r="AL101" s="237"/>
      <c r="AM101" s="237"/>
      <c r="AN101" s="237">
        <f>ROUND(AG101+AV101,2)</f>
        <v>0</v>
      </c>
      <c r="AO101" s="237"/>
      <c r="AP101" s="237"/>
      <c r="AQ101" s="41"/>
      <c r="AS101" s="115">
        <v>0</v>
      </c>
      <c r="AT101" s="116" t="s">
        <v>127</v>
      </c>
      <c r="AU101" s="116" t="s">
        <v>48</v>
      </c>
      <c r="AV101" s="117">
        <f>ROUND(IF(AU101="základní",AG101*L31,IF(AU101="snížená",AG101*L32,0)),2)</f>
        <v>0</v>
      </c>
      <c r="BV101" s="22" t="s">
        <v>128</v>
      </c>
      <c r="BY101" s="118">
        <f>IF(AU101="základní",AV101,0)</f>
        <v>0</v>
      </c>
      <c r="BZ101" s="118">
        <f>IF(AU101="snížená",AV101,0)</f>
        <v>0</v>
      </c>
      <c r="CA101" s="118">
        <v>0</v>
      </c>
      <c r="CB101" s="118">
        <v>0</v>
      </c>
      <c r="CC101" s="118">
        <v>0</v>
      </c>
      <c r="CD101" s="118">
        <f>IF(AU101="základní",AG101,0)</f>
        <v>0</v>
      </c>
      <c r="CE101" s="118">
        <f>IF(AU101="snížená",AG101,0)</f>
        <v>0</v>
      </c>
      <c r="CF101" s="118">
        <f>IF(AU101="zákl. přenesená",AG101,0)</f>
        <v>0</v>
      </c>
      <c r="CG101" s="118">
        <f>IF(AU101="sníž. přenesená",AG101,0)</f>
        <v>0</v>
      </c>
      <c r="CH101" s="118">
        <f>IF(AU101="nulová",AG101,0)</f>
        <v>0</v>
      </c>
      <c r="CI101" s="22">
        <f>IF(AU101="základní",1,IF(AU101="snížená",2,IF(AU101="zákl. přenesená",4,IF(AU101="sníž. přenesená",5,3))))</f>
        <v>1</v>
      </c>
      <c r="CJ101" s="22">
        <f>IF(AT101="stavební čast",1,IF(88101="investiční čast",2,3))</f>
        <v>1</v>
      </c>
      <c r="CK101" s="22" t="str">
        <f>IF(D101="Vyplň vlastní","","x")</f>
        <v>x</v>
      </c>
    </row>
    <row r="102" spans="2:89" s="1" customFormat="1" ht="19.9" customHeight="1">
      <c r="B102" s="39"/>
      <c r="C102" s="40"/>
      <c r="D102" s="244" t="s">
        <v>129</v>
      </c>
      <c r="E102" s="245"/>
      <c r="F102" s="245"/>
      <c r="G102" s="245"/>
      <c r="H102" s="245"/>
      <c r="I102" s="245"/>
      <c r="J102" s="245"/>
      <c r="K102" s="245"/>
      <c r="L102" s="245"/>
      <c r="M102" s="245"/>
      <c r="N102" s="245"/>
      <c r="O102" s="245"/>
      <c r="P102" s="245"/>
      <c r="Q102" s="245"/>
      <c r="R102" s="245"/>
      <c r="S102" s="245"/>
      <c r="T102" s="245"/>
      <c r="U102" s="245"/>
      <c r="V102" s="245"/>
      <c r="W102" s="245"/>
      <c r="X102" s="245"/>
      <c r="Y102" s="245"/>
      <c r="Z102" s="245"/>
      <c r="AA102" s="245"/>
      <c r="AB102" s="245"/>
      <c r="AC102" s="40"/>
      <c r="AD102" s="40"/>
      <c r="AE102" s="40"/>
      <c r="AF102" s="40"/>
      <c r="AG102" s="236">
        <f>AG87*AS102</f>
        <v>0</v>
      </c>
      <c r="AH102" s="237"/>
      <c r="AI102" s="237"/>
      <c r="AJ102" s="237"/>
      <c r="AK102" s="237"/>
      <c r="AL102" s="237"/>
      <c r="AM102" s="237"/>
      <c r="AN102" s="237">
        <f>AG102+AV102</f>
        <v>0</v>
      </c>
      <c r="AO102" s="237"/>
      <c r="AP102" s="237"/>
      <c r="AQ102" s="41"/>
      <c r="AS102" s="119">
        <v>0</v>
      </c>
      <c r="AT102" s="120" t="s">
        <v>127</v>
      </c>
      <c r="AU102" s="120" t="s">
        <v>48</v>
      </c>
      <c r="AV102" s="108">
        <f>ROUND(IF(AU102="nulová",0,IF(OR(AU102="základní",AU102="zákl. přenesená"),AG102*L31,AG102*L32)),2)</f>
        <v>0</v>
      </c>
      <c r="BV102" s="22" t="s">
        <v>130</v>
      </c>
      <c r="BY102" s="118">
        <f>IF(AU102="základní",AV102,0)</f>
        <v>0</v>
      </c>
      <c r="BZ102" s="118">
        <f>IF(AU102="snížená",AV102,0)</f>
        <v>0</v>
      </c>
      <c r="CA102" s="118">
        <f>IF(AU102="zákl. přenesená",AV102,0)</f>
        <v>0</v>
      </c>
      <c r="CB102" s="118">
        <f>IF(AU102="sníž. přenesená",AV102,0)</f>
        <v>0</v>
      </c>
      <c r="CC102" s="118">
        <f>IF(AU102="nulová",AV102,0)</f>
        <v>0</v>
      </c>
      <c r="CD102" s="118">
        <f>IF(AU102="základní",AG102,0)</f>
        <v>0</v>
      </c>
      <c r="CE102" s="118">
        <f>IF(AU102="snížená",AG102,0)</f>
        <v>0</v>
      </c>
      <c r="CF102" s="118">
        <f>IF(AU102="zákl. přenesená",AG102,0)</f>
        <v>0</v>
      </c>
      <c r="CG102" s="118">
        <f>IF(AU102="sníž. přenesená",AG102,0)</f>
        <v>0</v>
      </c>
      <c r="CH102" s="118">
        <f>IF(AU102="nulová",AG102,0)</f>
        <v>0</v>
      </c>
      <c r="CI102" s="22">
        <f>IF(AU102="základní",1,IF(AU102="snížená",2,IF(AU102="zákl. přenesená",4,IF(AU102="sníž. přenesená",5,3))))</f>
        <v>1</v>
      </c>
      <c r="CJ102" s="22">
        <f>IF(AT102="stavební čast",1,IF(88102="investiční čast",2,3))</f>
        <v>1</v>
      </c>
      <c r="CK102" s="22" t="str">
        <f>IF(D102="Vyplň vlastní","","x")</f>
        <v/>
      </c>
    </row>
    <row r="103" spans="2:89" s="1" customFormat="1" ht="19.9" customHeight="1">
      <c r="B103" s="39"/>
      <c r="C103" s="40"/>
      <c r="D103" s="244" t="s">
        <v>129</v>
      </c>
      <c r="E103" s="245"/>
      <c r="F103" s="245"/>
      <c r="G103" s="245"/>
      <c r="H103" s="245"/>
      <c r="I103" s="245"/>
      <c r="J103" s="245"/>
      <c r="K103" s="245"/>
      <c r="L103" s="245"/>
      <c r="M103" s="245"/>
      <c r="N103" s="245"/>
      <c r="O103" s="245"/>
      <c r="P103" s="245"/>
      <c r="Q103" s="245"/>
      <c r="R103" s="245"/>
      <c r="S103" s="245"/>
      <c r="T103" s="245"/>
      <c r="U103" s="245"/>
      <c r="V103" s="245"/>
      <c r="W103" s="245"/>
      <c r="X103" s="245"/>
      <c r="Y103" s="245"/>
      <c r="Z103" s="245"/>
      <c r="AA103" s="245"/>
      <c r="AB103" s="245"/>
      <c r="AC103" s="40"/>
      <c r="AD103" s="40"/>
      <c r="AE103" s="40"/>
      <c r="AF103" s="40"/>
      <c r="AG103" s="236">
        <f>AG87*AS103</f>
        <v>0</v>
      </c>
      <c r="AH103" s="237"/>
      <c r="AI103" s="237"/>
      <c r="AJ103" s="237"/>
      <c r="AK103" s="237"/>
      <c r="AL103" s="237"/>
      <c r="AM103" s="237"/>
      <c r="AN103" s="237">
        <f>AG103+AV103</f>
        <v>0</v>
      </c>
      <c r="AO103" s="237"/>
      <c r="AP103" s="237"/>
      <c r="AQ103" s="41"/>
      <c r="AS103" s="119">
        <v>0</v>
      </c>
      <c r="AT103" s="120" t="s">
        <v>127</v>
      </c>
      <c r="AU103" s="120" t="s">
        <v>48</v>
      </c>
      <c r="AV103" s="108">
        <f>ROUND(IF(AU103="nulová",0,IF(OR(AU103="základní",AU103="zákl. přenesená"),AG103*L31,AG103*L32)),2)</f>
        <v>0</v>
      </c>
      <c r="BV103" s="22" t="s">
        <v>130</v>
      </c>
      <c r="BY103" s="118">
        <f>IF(AU103="základní",AV103,0)</f>
        <v>0</v>
      </c>
      <c r="BZ103" s="118">
        <f>IF(AU103="snížená",AV103,0)</f>
        <v>0</v>
      </c>
      <c r="CA103" s="118">
        <f>IF(AU103="zákl. přenesená",AV103,0)</f>
        <v>0</v>
      </c>
      <c r="CB103" s="118">
        <f>IF(AU103="sníž. přenesená",AV103,0)</f>
        <v>0</v>
      </c>
      <c r="CC103" s="118">
        <f>IF(AU103="nulová",AV103,0)</f>
        <v>0</v>
      </c>
      <c r="CD103" s="118">
        <f>IF(AU103="základní",AG103,0)</f>
        <v>0</v>
      </c>
      <c r="CE103" s="118">
        <f>IF(AU103="snížená",AG103,0)</f>
        <v>0</v>
      </c>
      <c r="CF103" s="118">
        <f>IF(AU103="zákl. přenesená",AG103,0)</f>
        <v>0</v>
      </c>
      <c r="CG103" s="118">
        <f>IF(AU103="sníž. přenesená",AG103,0)</f>
        <v>0</v>
      </c>
      <c r="CH103" s="118">
        <f>IF(AU103="nulová",AG103,0)</f>
        <v>0</v>
      </c>
      <c r="CI103" s="22">
        <f>IF(AU103="základní",1,IF(AU103="snížená",2,IF(AU103="zákl. přenesená",4,IF(AU103="sníž. přenesená",5,3))))</f>
        <v>1</v>
      </c>
      <c r="CJ103" s="22">
        <f>IF(AT103="stavební čast",1,IF(88103="investiční čast",2,3))</f>
        <v>1</v>
      </c>
      <c r="CK103" s="22" t="str">
        <f>IF(D103="Vyplň vlastní","","x")</f>
        <v/>
      </c>
    </row>
    <row r="104" spans="2:89" s="1" customFormat="1" ht="19.9" customHeight="1">
      <c r="B104" s="39"/>
      <c r="C104" s="40"/>
      <c r="D104" s="244" t="s">
        <v>129</v>
      </c>
      <c r="E104" s="245"/>
      <c r="F104" s="245"/>
      <c r="G104" s="245"/>
      <c r="H104" s="245"/>
      <c r="I104" s="245"/>
      <c r="J104" s="245"/>
      <c r="K104" s="245"/>
      <c r="L104" s="245"/>
      <c r="M104" s="245"/>
      <c r="N104" s="245"/>
      <c r="O104" s="245"/>
      <c r="P104" s="245"/>
      <c r="Q104" s="245"/>
      <c r="R104" s="245"/>
      <c r="S104" s="245"/>
      <c r="T104" s="245"/>
      <c r="U104" s="245"/>
      <c r="V104" s="245"/>
      <c r="W104" s="245"/>
      <c r="X104" s="245"/>
      <c r="Y104" s="245"/>
      <c r="Z104" s="245"/>
      <c r="AA104" s="245"/>
      <c r="AB104" s="245"/>
      <c r="AC104" s="40"/>
      <c r="AD104" s="40"/>
      <c r="AE104" s="40"/>
      <c r="AF104" s="40"/>
      <c r="AG104" s="236">
        <f>AG87*AS104</f>
        <v>0</v>
      </c>
      <c r="AH104" s="237"/>
      <c r="AI104" s="237"/>
      <c r="AJ104" s="237"/>
      <c r="AK104" s="237"/>
      <c r="AL104" s="237"/>
      <c r="AM104" s="237"/>
      <c r="AN104" s="237">
        <f>AG104+AV104</f>
        <v>0</v>
      </c>
      <c r="AO104" s="237"/>
      <c r="AP104" s="237"/>
      <c r="AQ104" s="41"/>
      <c r="AS104" s="121">
        <v>0</v>
      </c>
      <c r="AT104" s="122" t="s">
        <v>127</v>
      </c>
      <c r="AU104" s="122" t="s">
        <v>48</v>
      </c>
      <c r="AV104" s="123">
        <f>ROUND(IF(AU104="nulová",0,IF(OR(AU104="základní",AU104="zákl. přenesená"),AG104*L31,AG104*L32)),2)</f>
        <v>0</v>
      </c>
      <c r="BV104" s="22" t="s">
        <v>130</v>
      </c>
      <c r="BY104" s="118">
        <f>IF(AU104="základní",AV104,0)</f>
        <v>0</v>
      </c>
      <c r="BZ104" s="118">
        <f>IF(AU104="snížená",AV104,0)</f>
        <v>0</v>
      </c>
      <c r="CA104" s="118">
        <f>IF(AU104="zákl. přenesená",AV104,0)</f>
        <v>0</v>
      </c>
      <c r="CB104" s="118">
        <f>IF(AU104="sníž. přenesená",AV104,0)</f>
        <v>0</v>
      </c>
      <c r="CC104" s="118">
        <f>IF(AU104="nulová",AV104,0)</f>
        <v>0</v>
      </c>
      <c r="CD104" s="118">
        <f>IF(AU104="základní",AG104,0)</f>
        <v>0</v>
      </c>
      <c r="CE104" s="118">
        <f>IF(AU104="snížená",AG104,0)</f>
        <v>0</v>
      </c>
      <c r="CF104" s="118">
        <f>IF(AU104="zákl. přenesená",AG104,0)</f>
        <v>0</v>
      </c>
      <c r="CG104" s="118">
        <f>IF(AU104="sníž. přenesená",AG104,0)</f>
        <v>0</v>
      </c>
      <c r="CH104" s="118">
        <f>IF(AU104="nulová",AG104,0)</f>
        <v>0</v>
      </c>
      <c r="CI104" s="22">
        <f>IF(AU104="základní",1,IF(AU104="snížená",2,IF(AU104="zákl. přenesená",4,IF(AU104="sníž. přenesená",5,3))))</f>
        <v>1</v>
      </c>
      <c r="CJ104" s="22">
        <f>IF(AT104="stavební čast",1,IF(88104="investiční čast",2,3))</f>
        <v>1</v>
      </c>
      <c r="CK104" s="22" t="str">
        <f>IF(D104="Vyplň vlastní","","x")</f>
        <v/>
      </c>
    </row>
    <row r="105" spans="2:43" s="1" customFormat="1" ht="10.9" customHeight="1"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1"/>
    </row>
    <row r="106" spans="2:43" s="1" customFormat="1" ht="30" customHeight="1">
      <c r="B106" s="39"/>
      <c r="C106" s="124" t="s">
        <v>131</v>
      </c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25"/>
      <c r="AB106" s="125"/>
      <c r="AC106" s="125"/>
      <c r="AD106" s="125"/>
      <c r="AE106" s="125"/>
      <c r="AF106" s="125"/>
      <c r="AG106" s="233">
        <f>ROUND(AG87+AG100,2)</f>
        <v>0</v>
      </c>
      <c r="AH106" s="233"/>
      <c r="AI106" s="233"/>
      <c r="AJ106" s="233"/>
      <c r="AK106" s="233"/>
      <c r="AL106" s="233"/>
      <c r="AM106" s="233"/>
      <c r="AN106" s="233">
        <f>AN87+AN100</f>
        <v>0</v>
      </c>
      <c r="AO106" s="233"/>
      <c r="AP106" s="233"/>
      <c r="AQ106" s="41"/>
    </row>
    <row r="107" spans="2:43" s="1" customFormat="1" ht="6.95" customHeight="1">
      <c r="B107" s="63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5"/>
    </row>
  </sheetData>
  <mergeCells count="98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E89:I89"/>
    <mergeCell ref="K89:AF89"/>
    <mergeCell ref="AN90:AP90"/>
    <mergeCell ref="AG90:AM90"/>
    <mergeCell ref="E90:I90"/>
    <mergeCell ref="K90:AF90"/>
    <mergeCell ref="E91:I91"/>
    <mergeCell ref="K91:AF91"/>
    <mergeCell ref="AN92:AP92"/>
    <mergeCell ref="AG92:AM92"/>
    <mergeCell ref="E92:I92"/>
    <mergeCell ref="K92:AF92"/>
    <mergeCell ref="E93:I93"/>
    <mergeCell ref="K93:AF93"/>
    <mergeCell ref="AN94:AP94"/>
    <mergeCell ref="AG94:AM94"/>
    <mergeCell ref="E94:I94"/>
    <mergeCell ref="K94:AF94"/>
    <mergeCell ref="AG100:AM100"/>
    <mergeCell ref="AN100:AP100"/>
    <mergeCell ref="D95:H95"/>
    <mergeCell ref="J95:AF95"/>
    <mergeCell ref="AN96:AP96"/>
    <mergeCell ref="AG96:AM96"/>
    <mergeCell ref="E96:I96"/>
    <mergeCell ref="K96:AF96"/>
    <mergeCell ref="AN97:AP97"/>
    <mergeCell ref="AG97:AM97"/>
    <mergeCell ref="D97:H97"/>
    <mergeCell ref="J97:AF97"/>
    <mergeCell ref="AN98:AP98"/>
    <mergeCell ref="AG98:AM98"/>
    <mergeCell ref="D98:H98"/>
    <mergeCell ref="J98:AF98"/>
    <mergeCell ref="AN103:AP103"/>
    <mergeCell ref="D104:AB104"/>
    <mergeCell ref="AG104:AM104"/>
    <mergeCell ref="AN104:AP104"/>
    <mergeCell ref="D102:AB102"/>
    <mergeCell ref="AG102:AM102"/>
    <mergeCell ref="AN102:AP102"/>
    <mergeCell ref="AG106:AM106"/>
    <mergeCell ref="AN106:AP106"/>
    <mergeCell ref="AR2:BE2"/>
    <mergeCell ref="AG101:AM101"/>
    <mergeCell ref="AN101:AP101"/>
    <mergeCell ref="AN95:AP95"/>
    <mergeCell ref="AG95:AM95"/>
    <mergeCell ref="AN93:AP93"/>
    <mergeCell ref="AG93:AM93"/>
    <mergeCell ref="AN91:AP91"/>
    <mergeCell ref="AG91:AM91"/>
    <mergeCell ref="AN89:AP89"/>
    <mergeCell ref="AG89:AM89"/>
    <mergeCell ref="C76:AP76"/>
    <mergeCell ref="D103:AB103"/>
    <mergeCell ref="AG103:AM103"/>
  </mergeCells>
  <dataValidations count="2">
    <dataValidation type="list" allowBlank="1" showInputMessage="1" showErrorMessage="1" error="Povoleny jsou hodnoty základní, snížená, zákl. přenesená, sníž. přenesená, nulová." sqref="AU101:AU105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101:AT105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9" location="'SO 101 - Komunikace vozid...'!C2" display="/"/>
    <hyperlink ref="A90" location="'SO 111 - Chodníky'!C2" display="/"/>
    <hyperlink ref="A91" location="'SO 121 - Parkovací pruh'!C2" display="/"/>
    <hyperlink ref="A92" location="'SO 161 - Plochy pro odpad'!C2" display="/"/>
    <hyperlink ref="A93" location="'SO 191 - Dopravní značení'!C2" display="/"/>
    <hyperlink ref="A94" location="'SO 192 - DIO'!C2" display="/"/>
    <hyperlink ref="A96" location="'SO 401 - Rozvody VO'!C2" display="/"/>
    <hyperlink ref="A97" location="'1000 - Ostatní náklady'!C2" display="/"/>
    <hyperlink ref="A98" location="'1020 - VRN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2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7" width="9.5" style="0" customWidth="1"/>
    <col min="8" max="8" width="10.66015625" style="0" customWidth="1"/>
    <col min="9" max="9" width="6" style="0" customWidth="1"/>
    <col min="10" max="10" width="4.5" style="0" customWidth="1"/>
    <col min="11" max="11" width="9.83203125" style="0" customWidth="1"/>
    <col min="12" max="12" width="10.33203125" style="0" customWidth="1"/>
    <col min="13" max="14" width="5.16015625" style="0" customWidth="1"/>
    <col min="15" max="15" width="1.66796875" style="0" customWidth="1"/>
    <col min="16" max="16" width="10.66015625" style="0" customWidth="1"/>
    <col min="17" max="17" width="3.5" style="0" customWidth="1"/>
    <col min="18" max="18" width="1.5" style="0" customWidth="1"/>
    <col min="19" max="19" width="7" style="0" customWidth="1"/>
    <col min="20" max="20" width="25.5" style="0" hidden="1" customWidth="1"/>
    <col min="21" max="21" width="14" style="0" hidden="1" customWidth="1"/>
    <col min="22" max="22" width="10.5" style="0" hidden="1" customWidth="1"/>
    <col min="23" max="23" width="14" style="0" hidden="1" customWidth="1"/>
    <col min="24" max="24" width="10.5" style="0" hidden="1" customWidth="1"/>
    <col min="25" max="25" width="12.83203125" style="0" hidden="1" customWidth="1"/>
    <col min="26" max="26" width="9.5" style="0" hidden="1" customWidth="1"/>
    <col min="27" max="27" width="12.83203125" style="0" hidden="1" customWidth="1"/>
    <col min="28" max="28" width="14" style="0" hidden="1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66" ht="21.75" customHeight="1">
      <c r="A1" s="126"/>
      <c r="B1" s="16"/>
      <c r="C1" s="16"/>
      <c r="D1" s="17" t="s">
        <v>1</v>
      </c>
      <c r="E1" s="16"/>
      <c r="F1" s="18" t="s">
        <v>132</v>
      </c>
      <c r="G1" s="18"/>
      <c r="H1" s="281" t="s">
        <v>133</v>
      </c>
      <c r="I1" s="281"/>
      <c r="J1" s="281"/>
      <c r="K1" s="281"/>
      <c r="L1" s="18" t="s">
        <v>134</v>
      </c>
      <c r="M1" s="16"/>
      <c r="N1" s="16"/>
      <c r="O1" s="17" t="s">
        <v>135</v>
      </c>
      <c r="P1" s="16"/>
      <c r="Q1" s="16"/>
      <c r="R1" s="16"/>
      <c r="S1" s="18" t="s">
        <v>136</v>
      </c>
      <c r="T1" s="18"/>
      <c r="U1" s="126"/>
      <c r="V1" s="126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3:46" ht="36.95" customHeight="1">
      <c r="C2" s="268" t="s">
        <v>7</v>
      </c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S2" s="234" t="s">
        <v>8</v>
      </c>
      <c r="T2" s="235"/>
      <c r="U2" s="235"/>
      <c r="V2" s="235"/>
      <c r="W2" s="235"/>
      <c r="X2" s="235"/>
      <c r="Y2" s="235"/>
      <c r="Z2" s="235"/>
      <c r="AA2" s="235"/>
      <c r="AB2" s="235"/>
      <c r="AC2" s="235"/>
      <c r="AT2" s="22" t="s">
        <v>123</v>
      </c>
    </row>
    <row r="3" spans="2:46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95</v>
      </c>
    </row>
    <row r="4" spans="2:46" ht="36.95" customHeight="1">
      <c r="B4" s="26"/>
      <c r="C4" s="242" t="s">
        <v>137</v>
      </c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7"/>
      <c r="T4" s="28" t="s">
        <v>13</v>
      </c>
      <c r="AT4" s="22" t="s">
        <v>6</v>
      </c>
    </row>
    <row r="5" spans="2:18" ht="6.95" customHeight="1">
      <c r="B5" s="26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7"/>
    </row>
    <row r="6" spans="2:18" ht="25.35" customHeight="1">
      <c r="B6" s="26"/>
      <c r="C6" s="30"/>
      <c r="D6" s="34" t="s">
        <v>19</v>
      </c>
      <c r="E6" s="30"/>
      <c r="F6" s="310" t="str">
        <f>'Rekapitulace stavby'!K6</f>
        <v>Rekonstrukce komunikace - ul. Vančurova v Šumperku - II. etapa, CÚ 2017</v>
      </c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0"/>
      <c r="R6" s="27"/>
    </row>
    <row r="7" spans="2:18" s="1" customFormat="1" ht="32.85" customHeight="1">
      <c r="B7" s="39"/>
      <c r="C7" s="40"/>
      <c r="D7" s="33" t="s">
        <v>138</v>
      </c>
      <c r="E7" s="40"/>
      <c r="F7" s="274" t="s">
        <v>1203</v>
      </c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40"/>
      <c r="R7" s="41"/>
    </row>
    <row r="8" spans="2:18" s="1" customFormat="1" ht="14.45" customHeight="1">
      <c r="B8" s="39"/>
      <c r="C8" s="40"/>
      <c r="D8" s="34" t="s">
        <v>21</v>
      </c>
      <c r="E8" s="40"/>
      <c r="F8" s="32" t="s">
        <v>5</v>
      </c>
      <c r="G8" s="40"/>
      <c r="H8" s="40"/>
      <c r="I8" s="40"/>
      <c r="J8" s="40"/>
      <c r="K8" s="40"/>
      <c r="L8" s="40"/>
      <c r="M8" s="34" t="s">
        <v>22</v>
      </c>
      <c r="N8" s="40"/>
      <c r="O8" s="32" t="s">
        <v>5</v>
      </c>
      <c r="P8" s="40"/>
      <c r="Q8" s="40"/>
      <c r="R8" s="41"/>
    </row>
    <row r="9" spans="2:18" s="1" customFormat="1" ht="14.45" customHeight="1">
      <c r="B9" s="39"/>
      <c r="C9" s="40"/>
      <c r="D9" s="34" t="s">
        <v>23</v>
      </c>
      <c r="E9" s="40"/>
      <c r="F9" s="32" t="s">
        <v>24</v>
      </c>
      <c r="G9" s="40"/>
      <c r="H9" s="40"/>
      <c r="I9" s="40"/>
      <c r="J9" s="40"/>
      <c r="K9" s="40"/>
      <c r="L9" s="40"/>
      <c r="M9" s="34" t="s">
        <v>25</v>
      </c>
      <c r="N9" s="40"/>
      <c r="O9" s="330" t="str">
        <f>'Rekapitulace stavby'!AN8</f>
        <v>14. 4. 2017</v>
      </c>
      <c r="P9" s="313"/>
      <c r="Q9" s="40"/>
      <c r="R9" s="41"/>
    </row>
    <row r="10" spans="2:18" s="1" customFormat="1" ht="10.9" customHeight="1"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1"/>
    </row>
    <row r="11" spans="2:18" s="1" customFormat="1" ht="14.45" customHeight="1">
      <c r="B11" s="39"/>
      <c r="C11" s="40"/>
      <c r="D11" s="34" t="s">
        <v>27</v>
      </c>
      <c r="E11" s="40"/>
      <c r="F11" s="40"/>
      <c r="G11" s="40"/>
      <c r="H11" s="40"/>
      <c r="I11" s="40"/>
      <c r="J11" s="40"/>
      <c r="K11" s="40"/>
      <c r="L11" s="40"/>
      <c r="M11" s="34" t="s">
        <v>28</v>
      </c>
      <c r="N11" s="40"/>
      <c r="O11" s="272" t="s">
        <v>29</v>
      </c>
      <c r="P11" s="272"/>
      <c r="Q11" s="40"/>
      <c r="R11" s="41"/>
    </row>
    <row r="12" spans="2:18" s="1" customFormat="1" ht="18" customHeight="1">
      <c r="B12" s="39"/>
      <c r="C12" s="40"/>
      <c r="D12" s="40"/>
      <c r="E12" s="32" t="s">
        <v>31</v>
      </c>
      <c r="F12" s="40"/>
      <c r="G12" s="40"/>
      <c r="H12" s="40"/>
      <c r="I12" s="40"/>
      <c r="J12" s="40"/>
      <c r="K12" s="40"/>
      <c r="L12" s="40"/>
      <c r="M12" s="34" t="s">
        <v>32</v>
      </c>
      <c r="N12" s="40"/>
      <c r="O12" s="272" t="s">
        <v>33</v>
      </c>
      <c r="P12" s="272"/>
      <c r="Q12" s="40"/>
      <c r="R12" s="41"/>
    </row>
    <row r="13" spans="2:18" s="1" customFormat="1" ht="6.95" customHeight="1">
      <c r="B13" s="39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1"/>
    </row>
    <row r="14" spans="2:18" s="1" customFormat="1" ht="14.45" customHeight="1">
      <c r="B14" s="39"/>
      <c r="C14" s="40"/>
      <c r="D14" s="34" t="s">
        <v>34</v>
      </c>
      <c r="E14" s="40"/>
      <c r="F14" s="40"/>
      <c r="G14" s="40"/>
      <c r="H14" s="40"/>
      <c r="I14" s="40"/>
      <c r="J14" s="40"/>
      <c r="K14" s="40"/>
      <c r="L14" s="40"/>
      <c r="M14" s="34" t="s">
        <v>28</v>
      </c>
      <c r="N14" s="40"/>
      <c r="O14" s="328" t="str">
        <f>IF('Rekapitulace stavby'!AN13="","",'Rekapitulace stavby'!AN13)</f>
        <v>Vyplň údaj</v>
      </c>
      <c r="P14" s="272"/>
      <c r="Q14" s="40"/>
      <c r="R14" s="41"/>
    </row>
    <row r="15" spans="2:18" s="1" customFormat="1" ht="18" customHeight="1">
      <c r="B15" s="39"/>
      <c r="C15" s="40"/>
      <c r="D15" s="40"/>
      <c r="E15" s="328" t="str">
        <f>IF('Rekapitulace stavby'!E14="","",'Rekapitulace stavby'!E14)</f>
        <v>Vyplň údaj</v>
      </c>
      <c r="F15" s="329"/>
      <c r="G15" s="329"/>
      <c r="H15" s="329"/>
      <c r="I15" s="329"/>
      <c r="J15" s="329"/>
      <c r="K15" s="329"/>
      <c r="L15" s="329"/>
      <c r="M15" s="34" t="s">
        <v>32</v>
      </c>
      <c r="N15" s="40"/>
      <c r="O15" s="328" t="str">
        <f>IF('Rekapitulace stavby'!AN14="","",'Rekapitulace stavby'!AN14)</f>
        <v>Vyplň údaj</v>
      </c>
      <c r="P15" s="272"/>
      <c r="Q15" s="40"/>
      <c r="R15" s="41"/>
    </row>
    <row r="16" spans="2:18" s="1" customFormat="1" ht="6.95" customHeight="1"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1"/>
    </row>
    <row r="17" spans="2:18" s="1" customFormat="1" ht="14.45" customHeight="1">
      <c r="B17" s="39"/>
      <c r="C17" s="40"/>
      <c r="D17" s="34" t="s">
        <v>36</v>
      </c>
      <c r="E17" s="40"/>
      <c r="F17" s="40"/>
      <c r="G17" s="40"/>
      <c r="H17" s="40"/>
      <c r="I17" s="40"/>
      <c r="J17" s="40"/>
      <c r="K17" s="40"/>
      <c r="L17" s="40"/>
      <c r="M17" s="34" t="s">
        <v>28</v>
      </c>
      <c r="N17" s="40"/>
      <c r="O17" s="272" t="s">
        <v>37</v>
      </c>
      <c r="P17" s="272"/>
      <c r="Q17" s="40"/>
      <c r="R17" s="41"/>
    </row>
    <row r="18" spans="2:18" s="1" customFormat="1" ht="18" customHeight="1">
      <c r="B18" s="39"/>
      <c r="C18" s="40"/>
      <c r="D18" s="40"/>
      <c r="E18" s="32" t="s">
        <v>38</v>
      </c>
      <c r="F18" s="40"/>
      <c r="G18" s="40"/>
      <c r="H18" s="40"/>
      <c r="I18" s="40"/>
      <c r="J18" s="40"/>
      <c r="K18" s="40"/>
      <c r="L18" s="40"/>
      <c r="M18" s="34" t="s">
        <v>32</v>
      </c>
      <c r="N18" s="40"/>
      <c r="O18" s="272" t="s">
        <v>39</v>
      </c>
      <c r="P18" s="272"/>
      <c r="Q18" s="40"/>
      <c r="R18" s="41"/>
    </row>
    <row r="19" spans="2:18" s="1" customFormat="1" ht="6.95" customHeight="1"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1"/>
    </row>
    <row r="20" spans="2:18" s="1" customFormat="1" ht="14.45" customHeight="1">
      <c r="B20" s="39"/>
      <c r="C20" s="40"/>
      <c r="D20" s="34" t="s">
        <v>41</v>
      </c>
      <c r="E20" s="40"/>
      <c r="F20" s="40"/>
      <c r="G20" s="40"/>
      <c r="H20" s="40"/>
      <c r="I20" s="40"/>
      <c r="J20" s="40"/>
      <c r="K20" s="40"/>
      <c r="L20" s="40"/>
      <c r="M20" s="34" t="s">
        <v>28</v>
      </c>
      <c r="N20" s="40"/>
      <c r="O20" s="272" t="s">
        <v>5</v>
      </c>
      <c r="P20" s="272"/>
      <c r="Q20" s="40"/>
      <c r="R20" s="41"/>
    </row>
    <row r="21" spans="2:18" s="1" customFormat="1" ht="18" customHeight="1">
      <c r="B21" s="39"/>
      <c r="C21" s="40"/>
      <c r="D21" s="40"/>
      <c r="E21" s="32" t="s">
        <v>42</v>
      </c>
      <c r="F21" s="40"/>
      <c r="G21" s="40"/>
      <c r="H21" s="40"/>
      <c r="I21" s="40"/>
      <c r="J21" s="40"/>
      <c r="K21" s="40"/>
      <c r="L21" s="40"/>
      <c r="M21" s="34" t="s">
        <v>32</v>
      </c>
      <c r="N21" s="40"/>
      <c r="O21" s="272" t="s">
        <v>5</v>
      </c>
      <c r="P21" s="272"/>
      <c r="Q21" s="40"/>
      <c r="R21" s="41"/>
    </row>
    <row r="22" spans="2:18" s="1" customFormat="1" ht="6.95" customHeight="1">
      <c r="B22" s="39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1"/>
    </row>
    <row r="23" spans="2:18" s="1" customFormat="1" ht="14.45" customHeight="1">
      <c r="B23" s="39"/>
      <c r="C23" s="40"/>
      <c r="D23" s="34" t="s">
        <v>43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1"/>
    </row>
    <row r="24" spans="2:18" s="1" customFormat="1" ht="20.45" customHeight="1">
      <c r="B24" s="39"/>
      <c r="C24" s="40"/>
      <c r="D24" s="40"/>
      <c r="E24" s="277" t="s">
        <v>5</v>
      </c>
      <c r="F24" s="277"/>
      <c r="G24" s="277"/>
      <c r="H24" s="277"/>
      <c r="I24" s="277"/>
      <c r="J24" s="277"/>
      <c r="K24" s="277"/>
      <c r="L24" s="277"/>
      <c r="M24" s="40"/>
      <c r="N24" s="40"/>
      <c r="O24" s="40"/>
      <c r="P24" s="40"/>
      <c r="Q24" s="40"/>
      <c r="R24" s="41"/>
    </row>
    <row r="25" spans="2:18" s="1" customFormat="1" ht="6.95" customHeight="1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1"/>
    </row>
    <row r="26" spans="2:18" s="1" customFormat="1" ht="6.95" customHeight="1">
      <c r="B26" s="39"/>
      <c r="C26" s="40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40"/>
      <c r="R26" s="41"/>
    </row>
    <row r="27" spans="2:18" s="1" customFormat="1" ht="14.45" customHeight="1">
      <c r="B27" s="39"/>
      <c r="C27" s="40"/>
      <c r="D27" s="127" t="s">
        <v>142</v>
      </c>
      <c r="E27" s="40"/>
      <c r="F27" s="40"/>
      <c r="G27" s="40"/>
      <c r="H27" s="40"/>
      <c r="I27" s="40"/>
      <c r="J27" s="40"/>
      <c r="K27" s="40"/>
      <c r="L27" s="40"/>
      <c r="M27" s="278">
        <f>N88</f>
        <v>0</v>
      </c>
      <c r="N27" s="278"/>
      <c r="O27" s="278"/>
      <c r="P27" s="278"/>
      <c r="Q27" s="40"/>
      <c r="R27" s="41"/>
    </row>
    <row r="28" spans="2:18" s="1" customFormat="1" ht="14.45" customHeight="1">
      <c r="B28" s="39"/>
      <c r="C28" s="40"/>
      <c r="D28" s="38" t="s">
        <v>119</v>
      </c>
      <c r="E28" s="40"/>
      <c r="F28" s="40"/>
      <c r="G28" s="40"/>
      <c r="H28" s="40"/>
      <c r="I28" s="40"/>
      <c r="J28" s="40"/>
      <c r="K28" s="40"/>
      <c r="L28" s="40"/>
      <c r="M28" s="278">
        <f>N93</f>
        <v>0</v>
      </c>
      <c r="N28" s="278"/>
      <c r="O28" s="278"/>
      <c r="P28" s="278"/>
      <c r="Q28" s="40"/>
      <c r="R28" s="41"/>
    </row>
    <row r="29" spans="2:18" s="1" customFormat="1" ht="6.95" customHeight="1">
      <c r="B29" s="39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1"/>
    </row>
    <row r="30" spans="2:18" s="1" customFormat="1" ht="25.35" customHeight="1">
      <c r="B30" s="39"/>
      <c r="C30" s="40"/>
      <c r="D30" s="128" t="s">
        <v>46</v>
      </c>
      <c r="E30" s="40"/>
      <c r="F30" s="40"/>
      <c r="G30" s="40"/>
      <c r="H30" s="40"/>
      <c r="I30" s="40"/>
      <c r="J30" s="40"/>
      <c r="K30" s="40"/>
      <c r="L30" s="40"/>
      <c r="M30" s="327">
        <f>ROUND(M27+M28,2)</f>
        <v>0</v>
      </c>
      <c r="N30" s="312"/>
      <c r="O30" s="312"/>
      <c r="P30" s="312"/>
      <c r="Q30" s="40"/>
      <c r="R30" s="41"/>
    </row>
    <row r="31" spans="2:18" s="1" customFormat="1" ht="6.95" customHeight="1">
      <c r="B31" s="39"/>
      <c r="C31" s="40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40"/>
      <c r="R31" s="41"/>
    </row>
    <row r="32" spans="2:18" s="1" customFormat="1" ht="14.45" customHeight="1">
      <c r="B32" s="39"/>
      <c r="C32" s="40"/>
      <c r="D32" s="46" t="s">
        <v>47</v>
      </c>
      <c r="E32" s="46" t="s">
        <v>48</v>
      </c>
      <c r="F32" s="47">
        <v>0.21</v>
      </c>
      <c r="G32" s="129" t="s">
        <v>49</v>
      </c>
      <c r="H32" s="324">
        <f>ROUND((((SUM(BE93:BE100)+SUM(BE118:BE122))+SUM(BE124:BE128))),2)</f>
        <v>0</v>
      </c>
      <c r="I32" s="312"/>
      <c r="J32" s="312"/>
      <c r="K32" s="40"/>
      <c r="L32" s="40"/>
      <c r="M32" s="324">
        <f>ROUND(((ROUND((SUM(BE93:BE100)+SUM(BE118:BE122)),2)*F32)+SUM(BE124:BE128)*F32),2)</f>
        <v>0</v>
      </c>
      <c r="N32" s="312"/>
      <c r="O32" s="312"/>
      <c r="P32" s="312"/>
      <c r="Q32" s="40"/>
      <c r="R32" s="41"/>
    </row>
    <row r="33" spans="2:18" s="1" customFormat="1" ht="14.45" customHeight="1">
      <c r="B33" s="39"/>
      <c r="C33" s="40"/>
      <c r="D33" s="40"/>
      <c r="E33" s="46" t="s">
        <v>50</v>
      </c>
      <c r="F33" s="47">
        <v>0.15</v>
      </c>
      <c r="G33" s="129" t="s">
        <v>49</v>
      </c>
      <c r="H33" s="324">
        <f>ROUND((((SUM(BF93:BF100)+SUM(BF118:BF122))+SUM(BF124:BF128))),2)</f>
        <v>0</v>
      </c>
      <c r="I33" s="312"/>
      <c r="J33" s="312"/>
      <c r="K33" s="40"/>
      <c r="L33" s="40"/>
      <c r="M33" s="324">
        <f>ROUND(((ROUND((SUM(BF93:BF100)+SUM(BF118:BF122)),2)*F33)+SUM(BF124:BF128)*F33),2)</f>
        <v>0</v>
      </c>
      <c r="N33" s="312"/>
      <c r="O33" s="312"/>
      <c r="P33" s="312"/>
      <c r="Q33" s="40"/>
      <c r="R33" s="41"/>
    </row>
    <row r="34" spans="2:18" s="1" customFormat="1" ht="14.45" customHeight="1" hidden="1">
      <c r="B34" s="39"/>
      <c r="C34" s="40"/>
      <c r="D34" s="40"/>
      <c r="E34" s="46" t="s">
        <v>51</v>
      </c>
      <c r="F34" s="47">
        <v>0.21</v>
      </c>
      <c r="G34" s="129" t="s">
        <v>49</v>
      </c>
      <c r="H34" s="324">
        <f>ROUND((((SUM(BG93:BG100)+SUM(BG118:BG122))+SUM(BG124:BG128))),2)</f>
        <v>0</v>
      </c>
      <c r="I34" s="312"/>
      <c r="J34" s="312"/>
      <c r="K34" s="40"/>
      <c r="L34" s="40"/>
      <c r="M34" s="324">
        <v>0</v>
      </c>
      <c r="N34" s="312"/>
      <c r="O34" s="312"/>
      <c r="P34" s="312"/>
      <c r="Q34" s="40"/>
      <c r="R34" s="41"/>
    </row>
    <row r="35" spans="2:18" s="1" customFormat="1" ht="14.45" customHeight="1" hidden="1">
      <c r="B35" s="39"/>
      <c r="C35" s="40"/>
      <c r="D35" s="40"/>
      <c r="E35" s="46" t="s">
        <v>52</v>
      </c>
      <c r="F35" s="47">
        <v>0.15</v>
      </c>
      <c r="G35" s="129" t="s">
        <v>49</v>
      </c>
      <c r="H35" s="324">
        <f>ROUND((((SUM(BH93:BH100)+SUM(BH118:BH122))+SUM(BH124:BH128))),2)</f>
        <v>0</v>
      </c>
      <c r="I35" s="312"/>
      <c r="J35" s="312"/>
      <c r="K35" s="40"/>
      <c r="L35" s="40"/>
      <c r="M35" s="324">
        <v>0</v>
      </c>
      <c r="N35" s="312"/>
      <c r="O35" s="312"/>
      <c r="P35" s="312"/>
      <c r="Q35" s="40"/>
      <c r="R35" s="41"/>
    </row>
    <row r="36" spans="2:18" s="1" customFormat="1" ht="14.45" customHeight="1" hidden="1">
      <c r="B36" s="39"/>
      <c r="C36" s="40"/>
      <c r="D36" s="40"/>
      <c r="E36" s="46" t="s">
        <v>53</v>
      </c>
      <c r="F36" s="47">
        <v>0</v>
      </c>
      <c r="G36" s="129" t="s">
        <v>49</v>
      </c>
      <c r="H36" s="324">
        <f>ROUND((((SUM(BI93:BI100)+SUM(BI118:BI122))+SUM(BI124:BI128))),2)</f>
        <v>0</v>
      </c>
      <c r="I36" s="312"/>
      <c r="J36" s="312"/>
      <c r="K36" s="40"/>
      <c r="L36" s="40"/>
      <c r="M36" s="324">
        <v>0</v>
      </c>
      <c r="N36" s="312"/>
      <c r="O36" s="312"/>
      <c r="P36" s="312"/>
      <c r="Q36" s="40"/>
      <c r="R36" s="41"/>
    </row>
    <row r="37" spans="2:18" s="1" customFormat="1" ht="6.95" customHeight="1"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1"/>
    </row>
    <row r="38" spans="2:18" s="1" customFormat="1" ht="25.35" customHeight="1">
      <c r="B38" s="39"/>
      <c r="C38" s="125"/>
      <c r="D38" s="130" t="s">
        <v>54</v>
      </c>
      <c r="E38" s="79"/>
      <c r="F38" s="79"/>
      <c r="G38" s="131" t="s">
        <v>55</v>
      </c>
      <c r="H38" s="132" t="s">
        <v>56</v>
      </c>
      <c r="I38" s="79"/>
      <c r="J38" s="79"/>
      <c r="K38" s="79"/>
      <c r="L38" s="325">
        <f>SUM(M30:M36)</f>
        <v>0</v>
      </c>
      <c r="M38" s="325"/>
      <c r="N38" s="325"/>
      <c r="O38" s="325"/>
      <c r="P38" s="326"/>
      <c r="Q38" s="125"/>
      <c r="R38" s="41"/>
    </row>
    <row r="39" spans="2:18" s="1" customFormat="1" ht="14.45" customHeight="1">
      <c r="B39" s="39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1"/>
    </row>
    <row r="40" spans="2:18" s="1" customFormat="1" ht="14.45" customHeight="1"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2:18" ht="13.5">
      <c r="B41" s="26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27"/>
    </row>
    <row r="42" spans="2:18" ht="13.5">
      <c r="B42" s="26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7"/>
    </row>
    <row r="43" spans="2:18" ht="13.5">
      <c r="B43" s="26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7"/>
    </row>
    <row r="44" spans="2:18" ht="13.5">
      <c r="B44" s="26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7"/>
    </row>
    <row r="45" spans="2:18" ht="13.5">
      <c r="B45" s="26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7"/>
    </row>
    <row r="46" spans="2:18" ht="13.5">
      <c r="B46" s="26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7"/>
    </row>
    <row r="47" spans="2:18" ht="13.5">
      <c r="B47" s="26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7"/>
    </row>
    <row r="48" spans="2:18" ht="13.5">
      <c r="B48" s="26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7"/>
    </row>
    <row r="49" spans="2:18" ht="13.5">
      <c r="B49" s="26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7"/>
    </row>
    <row r="50" spans="2:18" s="1" customFormat="1" ht="15">
      <c r="B50" s="39"/>
      <c r="C50" s="40"/>
      <c r="D50" s="54" t="s">
        <v>57</v>
      </c>
      <c r="E50" s="55"/>
      <c r="F50" s="55"/>
      <c r="G50" s="55"/>
      <c r="H50" s="56"/>
      <c r="I50" s="40"/>
      <c r="J50" s="54" t="s">
        <v>58</v>
      </c>
      <c r="K50" s="55"/>
      <c r="L50" s="55"/>
      <c r="M50" s="55"/>
      <c r="N50" s="55"/>
      <c r="O50" s="55"/>
      <c r="P50" s="56"/>
      <c r="Q50" s="40"/>
      <c r="R50" s="41"/>
    </row>
    <row r="51" spans="2:18" ht="13.5">
      <c r="B51" s="26"/>
      <c r="C51" s="30"/>
      <c r="D51" s="57"/>
      <c r="E51" s="30"/>
      <c r="F51" s="30"/>
      <c r="G51" s="30"/>
      <c r="H51" s="58"/>
      <c r="I51" s="30"/>
      <c r="J51" s="57"/>
      <c r="K51" s="30"/>
      <c r="L51" s="30"/>
      <c r="M51" s="30"/>
      <c r="N51" s="30"/>
      <c r="O51" s="30"/>
      <c r="P51" s="58"/>
      <c r="Q51" s="30"/>
      <c r="R51" s="27"/>
    </row>
    <row r="52" spans="2:18" ht="13.5">
      <c r="B52" s="26"/>
      <c r="C52" s="30"/>
      <c r="D52" s="57"/>
      <c r="E52" s="30"/>
      <c r="F52" s="30"/>
      <c r="G52" s="30"/>
      <c r="H52" s="58"/>
      <c r="I52" s="30"/>
      <c r="J52" s="57"/>
      <c r="K52" s="30"/>
      <c r="L52" s="30"/>
      <c r="M52" s="30"/>
      <c r="N52" s="30"/>
      <c r="O52" s="30"/>
      <c r="P52" s="58"/>
      <c r="Q52" s="30"/>
      <c r="R52" s="27"/>
    </row>
    <row r="53" spans="2:18" ht="13.5">
      <c r="B53" s="26"/>
      <c r="C53" s="30"/>
      <c r="D53" s="57"/>
      <c r="E53" s="30"/>
      <c r="F53" s="30"/>
      <c r="G53" s="30"/>
      <c r="H53" s="58"/>
      <c r="I53" s="30"/>
      <c r="J53" s="57"/>
      <c r="K53" s="30"/>
      <c r="L53" s="30"/>
      <c r="M53" s="30"/>
      <c r="N53" s="30"/>
      <c r="O53" s="30"/>
      <c r="P53" s="58"/>
      <c r="Q53" s="30"/>
      <c r="R53" s="27"/>
    </row>
    <row r="54" spans="2:18" ht="13.5">
      <c r="B54" s="26"/>
      <c r="C54" s="30"/>
      <c r="D54" s="57"/>
      <c r="E54" s="30"/>
      <c r="F54" s="30"/>
      <c r="G54" s="30"/>
      <c r="H54" s="58"/>
      <c r="I54" s="30"/>
      <c r="J54" s="57"/>
      <c r="K54" s="30"/>
      <c r="L54" s="30"/>
      <c r="M54" s="30"/>
      <c r="N54" s="30"/>
      <c r="O54" s="30"/>
      <c r="P54" s="58"/>
      <c r="Q54" s="30"/>
      <c r="R54" s="27"/>
    </row>
    <row r="55" spans="2:18" ht="13.5">
      <c r="B55" s="26"/>
      <c r="C55" s="30"/>
      <c r="D55" s="57"/>
      <c r="E55" s="30"/>
      <c r="F55" s="30"/>
      <c r="G55" s="30"/>
      <c r="H55" s="58"/>
      <c r="I55" s="30"/>
      <c r="J55" s="57"/>
      <c r="K55" s="30"/>
      <c r="L55" s="30"/>
      <c r="M55" s="30"/>
      <c r="N55" s="30"/>
      <c r="O55" s="30"/>
      <c r="P55" s="58"/>
      <c r="Q55" s="30"/>
      <c r="R55" s="27"/>
    </row>
    <row r="56" spans="2:18" ht="13.5">
      <c r="B56" s="26"/>
      <c r="C56" s="30"/>
      <c r="D56" s="57"/>
      <c r="E56" s="30"/>
      <c r="F56" s="30"/>
      <c r="G56" s="30"/>
      <c r="H56" s="58"/>
      <c r="I56" s="30"/>
      <c r="J56" s="57"/>
      <c r="K56" s="30"/>
      <c r="L56" s="30"/>
      <c r="M56" s="30"/>
      <c r="N56" s="30"/>
      <c r="O56" s="30"/>
      <c r="P56" s="58"/>
      <c r="Q56" s="30"/>
      <c r="R56" s="27"/>
    </row>
    <row r="57" spans="2:18" ht="13.5">
      <c r="B57" s="26"/>
      <c r="C57" s="30"/>
      <c r="D57" s="57"/>
      <c r="E57" s="30"/>
      <c r="F57" s="30"/>
      <c r="G57" s="30"/>
      <c r="H57" s="58"/>
      <c r="I57" s="30"/>
      <c r="J57" s="57"/>
      <c r="K57" s="30"/>
      <c r="L57" s="30"/>
      <c r="M57" s="30"/>
      <c r="N57" s="30"/>
      <c r="O57" s="30"/>
      <c r="P57" s="58"/>
      <c r="Q57" s="30"/>
      <c r="R57" s="27"/>
    </row>
    <row r="58" spans="2:18" ht="13.5">
      <c r="B58" s="26"/>
      <c r="C58" s="30"/>
      <c r="D58" s="57"/>
      <c r="E58" s="30"/>
      <c r="F58" s="30"/>
      <c r="G58" s="30"/>
      <c r="H58" s="58"/>
      <c r="I58" s="30"/>
      <c r="J58" s="57"/>
      <c r="K58" s="30"/>
      <c r="L58" s="30"/>
      <c r="M58" s="30"/>
      <c r="N58" s="30"/>
      <c r="O58" s="30"/>
      <c r="P58" s="58"/>
      <c r="Q58" s="30"/>
      <c r="R58" s="27"/>
    </row>
    <row r="59" spans="2:18" s="1" customFormat="1" ht="15">
      <c r="B59" s="39"/>
      <c r="C59" s="40"/>
      <c r="D59" s="59" t="s">
        <v>59</v>
      </c>
      <c r="E59" s="60"/>
      <c r="F59" s="60"/>
      <c r="G59" s="61" t="s">
        <v>60</v>
      </c>
      <c r="H59" s="62"/>
      <c r="I59" s="40"/>
      <c r="J59" s="59" t="s">
        <v>59</v>
      </c>
      <c r="K59" s="60"/>
      <c r="L59" s="60"/>
      <c r="M59" s="60"/>
      <c r="N59" s="61" t="s">
        <v>60</v>
      </c>
      <c r="O59" s="60"/>
      <c r="P59" s="62"/>
      <c r="Q59" s="40"/>
      <c r="R59" s="41"/>
    </row>
    <row r="60" spans="2:18" ht="13.5">
      <c r="B60" s="26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7"/>
    </row>
    <row r="61" spans="2:18" s="1" customFormat="1" ht="15">
      <c r="B61" s="39"/>
      <c r="C61" s="40"/>
      <c r="D61" s="54" t="s">
        <v>61</v>
      </c>
      <c r="E61" s="55"/>
      <c r="F61" s="55"/>
      <c r="G61" s="55"/>
      <c r="H61" s="56"/>
      <c r="I61" s="40"/>
      <c r="J61" s="54" t="s">
        <v>62</v>
      </c>
      <c r="K61" s="55"/>
      <c r="L61" s="55"/>
      <c r="M61" s="55"/>
      <c r="N61" s="55"/>
      <c r="O61" s="55"/>
      <c r="P61" s="56"/>
      <c r="Q61" s="40"/>
      <c r="R61" s="41"/>
    </row>
    <row r="62" spans="2:18" ht="13.5">
      <c r="B62" s="26"/>
      <c r="C62" s="30"/>
      <c r="D62" s="57"/>
      <c r="E62" s="30"/>
      <c r="F62" s="30"/>
      <c r="G62" s="30"/>
      <c r="H62" s="58"/>
      <c r="I62" s="30"/>
      <c r="J62" s="57"/>
      <c r="K62" s="30"/>
      <c r="L62" s="30"/>
      <c r="M62" s="30"/>
      <c r="N62" s="30"/>
      <c r="O62" s="30"/>
      <c r="P62" s="58"/>
      <c r="Q62" s="30"/>
      <c r="R62" s="27"/>
    </row>
    <row r="63" spans="2:18" ht="13.5">
      <c r="B63" s="26"/>
      <c r="C63" s="30"/>
      <c r="D63" s="57"/>
      <c r="E63" s="30"/>
      <c r="F63" s="30"/>
      <c r="G63" s="30"/>
      <c r="H63" s="58"/>
      <c r="I63" s="30"/>
      <c r="J63" s="57"/>
      <c r="K63" s="30"/>
      <c r="L63" s="30"/>
      <c r="M63" s="30"/>
      <c r="N63" s="30"/>
      <c r="O63" s="30"/>
      <c r="P63" s="58"/>
      <c r="Q63" s="30"/>
      <c r="R63" s="27"/>
    </row>
    <row r="64" spans="2:18" ht="13.5">
      <c r="B64" s="26"/>
      <c r="C64" s="30"/>
      <c r="D64" s="57"/>
      <c r="E64" s="30"/>
      <c r="F64" s="30"/>
      <c r="G64" s="30"/>
      <c r="H64" s="58"/>
      <c r="I64" s="30"/>
      <c r="J64" s="57"/>
      <c r="K64" s="30"/>
      <c r="L64" s="30"/>
      <c r="M64" s="30"/>
      <c r="N64" s="30"/>
      <c r="O64" s="30"/>
      <c r="P64" s="58"/>
      <c r="Q64" s="30"/>
      <c r="R64" s="27"/>
    </row>
    <row r="65" spans="2:18" ht="13.5">
      <c r="B65" s="26"/>
      <c r="C65" s="30"/>
      <c r="D65" s="57"/>
      <c r="E65" s="30"/>
      <c r="F65" s="30"/>
      <c r="G65" s="30"/>
      <c r="H65" s="58"/>
      <c r="I65" s="30"/>
      <c r="J65" s="57"/>
      <c r="K65" s="30"/>
      <c r="L65" s="30"/>
      <c r="M65" s="30"/>
      <c r="N65" s="30"/>
      <c r="O65" s="30"/>
      <c r="P65" s="58"/>
      <c r="Q65" s="30"/>
      <c r="R65" s="27"/>
    </row>
    <row r="66" spans="2:18" ht="13.5">
      <c r="B66" s="26"/>
      <c r="C66" s="30"/>
      <c r="D66" s="57"/>
      <c r="E66" s="30"/>
      <c r="F66" s="30"/>
      <c r="G66" s="30"/>
      <c r="H66" s="58"/>
      <c r="I66" s="30"/>
      <c r="J66" s="57"/>
      <c r="K66" s="30"/>
      <c r="L66" s="30"/>
      <c r="M66" s="30"/>
      <c r="N66" s="30"/>
      <c r="O66" s="30"/>
      <c r="P66" s="58"/>
      <c r="Q66" s="30"/>
      <c r="R66" s="27"/>
    </row>
    <row r="67" spans="2:18" ht="13.5">
      <c r="B67" s="26"/>
      <c r="C67" s="30"/>
      <c r="D67" s="57"/>
      <c r="E67" s="30"/>
      <c r="F67" s="30"/>
      <c r="G67" s="30"/>
      <c r="H67" s="58"/>
      <c r="I67" s="30"/>
      <c r="J67" s="57"/>
      <c r="K67" s="30"/>
      <c r="L67" s="30"/>
      <c r="M67" s="30"/>
      <c r="N67" s="30"/>
      <c r="O67" s="30"/>
      <c r="P67" s="58"/>
      <c r="Q67" s="30"/>
      <c r="R67" s="27"/>
    </row>
    <row r="68" spans="2:18" ht="13.5">
      <c r="B68" s="26"/>
      <c r="C68" s="30"/>
      <c r="D68" s="57"/>
      <c r="E68" s="30"/>
      <c r="F68" s="30"/>
      <c r="G68" s="30"/>
      <c r="H68" s="58"/>
      <c r="I68" s="30"/>
      <c r="J68" s="57"/>
      <c r="K68" s="30"/>
      <c r="L68" s="30"/>
      <c r="M68" s="30"/>
      <c r="N68" s="30"/>
      <c r="O68" s="30"/>
      <c r="P68" s="58"/>
      <c r="Q68" s="30"/>
      <c r="R68" s="27"/>
    </row>
    <row r="69" spans="2:18" ht="13.5">
      <c r="B69" s="26"/>
      <c r="C69" s="30"/>
      <c r="D69" s="57"/>
      <c r="E69" s="30"/>
      <c r="F69" s="30"/>
      <c r="G69" s="30"/>
      <c r="H69" s="58"/>
      <c r="I69" s="30"/>
      <c r="J69" s="57"/>
      <c r="K69" s="30"/>
      <c r="L69" s="30"/>
      <c r="M69" s="30"/>
      <c r="N69" s="30"/>
      <c r="O69" s="30"/>
      <c r="P69" s="58"/>
      <c r="Q69" s="30"/>
      <c r="R69" s="27"/>
    </row>
    <row r="70" spans="2:18" s="1" customFormat="1" ht="15">
      <c r="B70" s="39"/>
      <c r="C70" s="40"/>
      <c r="D70" s="59" t="s">
        <v>59</v>
      </c>
      <c r="E70" s="60"/>
      <c r="F70" s="60"/>
      <c r="G70" s="61" t="s">
        <v>60</v>
      </c>
      <c r="H70" s="62"/>
      <c r="I70" s="40"/>
      <c r="J70" s="59" t="s">
        <v>59</v>
      </c>
      <c r="K70" s="60"/>
      <c r="L70" s="60"/>
      <c r="M70" s="60"/>
      <c r="N70" s="61" t="s">
        <v>60</v>
      </c>
      <c r="O70" s="60"/>
      <c r="P70" s="62"/>
      <c r="Q70" s="40"/>
      <c r="R70" s="41"/>
    </row>
    <row r="71" spans="2:18" s="1" customFormat="1" ht="14.45" customHeight="1"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</row>
    <row r="75" spans="2:18" s="1" customFormat="1" ht="6.95" customHeight="1">
      <c r="B75" s="66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8"/>
    </row>
    <row r="76" spans="2:18" s="1" customFormat="1" ht="36.95" customHeight="1">
      <c r="B76" s="39"/>
      <c r="C76" s="242" t="s">
        <v>143</v>
      </c>
      <c r="D76" s="243"/>
      <c r="E76" s="243"/>
      <c r="F76" s="243"/>
      <c r="G76" s="243"/>
      <c r="H76" s="243"/>
      <c r="I76" s="243"/>
      <c r="J76" s="243"/>
      <c r="K76" s="243"/>
      <c r="L76" s="243"/>
      <c r="M76" s="243"/>
      <c r="N76" s="243"/>
      <c r="O76" s="243"/>
      <c r="P76" s="243"/>
      <c r="Q76" s="243"/>
      <c r="R76" s="41"/>
    </row>
    <row r="77" spans="2:18" s="1" customFormat="1" ht="6.95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1"/>
    </row>
    <row r="78" spans="2:18" s="1" customFormat="1" ht="30" customHeight="1">
      <c r="B78" s="39"/>
      <c r="C78" s="34" t="s">
        <v>19</v>
      </c>
      <c r="D78" s="40"/>
      <c r="E78" s="40"/>
      <c r="F78" s="310" t="str">
        <f>F6</f>
        <v>Rekonstrukce komunikace - ul. Vančurova v Šumperku - II. etapa, CÚ 2017</v>
      </c>
      <c r="G78" s="311"/>
      <c r="H78" s="311"/>
      <c r="I78" s="311"/>
      <c r="J78" s="311"/>
      <c r="K78" s="311"/>
      <c r="L78" s="311"/>
      <c r="M78" s="311"/>
      <c r="N78" s="311"/>
      <c r="O78" s="311"/>
      <c r="P78" s="311"/>
      <c r="Q78" s="40"/>
      <c r="R78" s="41"/>
    </row>
    <row r="79" spans="2:18" s="1" customFormat="1" ht="36.95" customHeight="1">
      <c r="B79" s="39"/>
      <c r="C79" s="73" t="s">
        <v>138</v>
      </c>
      <c r="D79" s="40"/>
      <c r="E79" s="40"/>
      <c r="F79" s="254" t="str">
        <f>F7</f>
        <v>1020 - VRN</v>
      </c>
      <c r="G79" s="312"/>
      <c r="H79" s="312"/>
      <c r="I79" s="312"/>
      <c r="J79" s="312"/>
      <c r="K79" s="312"/>
      <c r="L79" s="312"/>
      <c r="M79" s="312"/>
      <c r="N79" s="312"/>
      <c r="O79" s="312"/>
      <c r="P79" s="312"/>
      <c r="Q79" s="40"/>
      <c r="R79" s="41"/>
    </row>
    <row r="80" spans="2:18" s="1" customFormat="1" ht="6.95" customHeight="1"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1"/>
    </row>
    <row r="81" spans="2:18" s="1" customFormat="1" ht="18" customHeight="1">
      <c r="B81" s="39"/>
      <c r="C81" s="34" t="s">
        <v>23</v>
      </c>
      <c r="D81" s="40"/>
      <c r="E81" s="40"/>
      <c r="F81" s="32" t="str">
        <f>F9</f>
        <v>Šumperk</v>
      </c>
      <c r="G81" s="40"/>
      <c r="H81" s="40"/>
      <c r="I81" s="40"/>
      <c r="J81" s="40"/>
      <c r="K81" s="34" t="s">
        <v>25</v>
      </c>
      <c r="L81" s="40"/>
      <c r="M81" s="313" t="str">
        <f>IF(O9="","",O9)</f>
        <v>14. 4. 2017</v>
      </c>
      <c r="N81" s="313"/>
      <c r="O81" s="313"/>
      <c r="P81" s="313"/>
      <c r="Q81" s="40"/>
      <c r="R81" s="41"/>
    </row>
    <row r="82" spans="2:18" s="1" customFormat="1" ht="6.95" customHeight="1"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1"/>
    </row>
    <row r="83" spans="2:18" s="1" customFormat="1" ht="15">
      <c r="B83" s="39"/>
      <c r="C83" s="34" t="s">
        <v>27</v>
      </c>
      <c r="D83" s="40"/>
      <c r="E83" s="40"/>
      <c r="F83" s="32" t="str">
        <f>E12</f>
        <v>Město Šumperk, nám. Míru 1, 787 01 Šumperk</v>
      </c>
      <c r="G83" s="40"/>
      <c r="H83" s="40"/>
      <c r="I83" s="40"/>
      <c r="J83" s="40"/>
      <c r="K83" s="34" t="s">
        <v>36</v>
      </c>
      <c r="L83" s="40"/>
      <c r="M83" s="272" t="str">
        <f>E18</f>
        <v>Cekr CZ s.r.o. , Mazalova 57/2, Šumperk</v>
      </c>
      <c r="N83" s="272"/>
      <c r="O83" s="272"/>
      <c r="P83" s="272"/>
      <c r="Q83" s="272"/>
      <c r="R83" s="41"/>
    </row>
    <row r="84" spans="2:18" s="1" customFormat="1" ht="14.45" customHeight="1">
      <c r="B84" s="39"/>
      <c r="C84" s="34" t="s">
        <v>34</v>
      </c>
      <c r="D84" s="40"/>
      <c r="E84" s="40"/>
      <c r="F84" s="32" t="str">
        <f>IF(E15="","",E15)</f>
        <v>Vyplň údaj</v>
      </c>
      <c r="G84" s="40"/>
      <c r="H84" s="40"/>
      <c r="I84" s="40"/>
      <c r="J84" s="40"/>
      <c r="K84" s="34" t="s">
        <v>41</v>
      </c>
      <c r="L84" s="40"/>
      <c r="M84" s="272" t="str">
        <f>E21</f>
        <v>Sv. Čech</v>
      </c>
      <c r="N84" s="272"/>
      <c r="O84" s="272"/>
      <c r="P84" s="272"/>
      <c r="Q84" s="272"/>
      <c r="R84" s="41"/>
    </row>
    <row r="85" spans="2:18" s="1" customFormat="1" ht="10.35" customHeight="1"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1"/>
    </row>
    <row r="86" spans="2:18" s="1" customFormat="1" ht="29.25" customHeight="1">
      <c r="B86" s="39"/>
      <c r="C86" s="322" t="s">
        <v>144</v>
      </c>
      <c r="D86" s="323"/>
      <c r="E86" s="323"/>
      <c r="F86" s="323"/>
      <c r="G86" s="323"/>
      <c r="H86" s="125"/>
      <c r="I86" s="125"/>
      <c r="J86" s="125"/>
      <c r="K86" s="125"/>
      <c r="L86" s="125"/>
      <c r="M86" s="125"/>
      <c r="N86" s="322" t="s">
        <v>145</v>
      </c>
      <c r="O86" s="323"/>
      <c r="P86" s="323"/>
      <c r="Q86" s="323"/>
      <c r="R86" s="41"/>
    </row>
    <row r="87" spans="2:18" s="1" customFormat="1" ht="10.35" customHeight="1"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1"/>
    </row>
    <row r="88" spans="2:47" s="1" customFormat="1" ht="29.25" customHeight="1">
      <c r="B88" s="39"/>
      <c r="C88" s="133" t="s">
        <v>146</v>
      </c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247">
        <f>N118</f>
        <v>0</v>
      </c>
      <c r="O88" s="320"/>
      <c r="P88" s="320"/>
      <c r="Q88" s="320"/>
      <c r="R88" s="41"/>
      <c r="AU88" s="22" t="s">
        <v>147</v>
      </c>
    </row>
    <row r="89" spans="2:18" s="7" customFormat="1" ht="24.95" customHeight="1">
      <c r="B89" s="134"/>
      <c r="C89" s="135"/>
      <c r="D89" s="136" t="s">
        <v>1204</v>
      </c>
      <c r="E89" s="135"/>
      <c r="F89" s="135"/>
      <c r="G89" s="135"/>
      <c r="H89" s="135"/>
      <c r="I89" s="135"/>
      <c r="J89" s="135"/>
      <c r="K89" s="135"/>
      <c r="L89" s="135"/>
      <c r="M89" s="135"/>
      <c r="N89" s="285">
        <f>N119</f>
        <v>0</v>
      </c>
      <c r="O89" s="319"/>
      <c r="P89" s="319"/>
      <c r="Q89" s="319"/>
      <c r="R89" s="137"/>
    </row>
    <row r="90" spans="2:18" s="8" customFormat="1" ht="19.9" customHeight="1">
      <c r="B90" s="138"/>
      <c r="C90" s="103"/>
      <c r="D90" s="114" t="s">
        <v>1205</v>
      </c>
      <c r="E90" s="103"/>
      <c r="F90" s="103"/>
      <c r="G90" s="103"/>
      <c r="H90" s="103"/>
      <c r="I90" s="103"/>
      <c r="J90" s="103"/>
      <c r="K90" s="103"/>
      <c r="L90" s="103"/>
      <c r="M90" s="103"/>
      <c r="N90" s="237">
        <f>N120</f>
        <v>0</v>
      </c>
      <c r="O90" s="241"/>
      <c r="P90" s="241"/>
      <c r="Q90" s="241"/>
      <c r="R90" s="139"/>
    </row>
    <row r="91" spans="2:18" s="7" customFormat="1" ht="21.75" customHeight="1">
      <c r="B91" s="134"/>
      <c r="C91" s="135"/>
      <c r="D91" s="136" t="s">
        <v>157</v>
      </c>
      <c r="E91" s="135"/>
      <c r="F91" s="135"/>
      <c r="G91" s="135"/>
      <c r="H91" s="135"/>
      <c r="I91" s="135"/>
      <c r="J91" s="135"/>
      <c r="K91" s="135"/>
      <c r="L91" s="135"/>
      <c r="M91" s="135"/>
      <c r="N91" s="284">
        <f>N123</f>
        <v>0</v>
      </c>
      <c r="O91" s="319"/>
      <c r="P91" s="319"/>
      <c r="Q91" s="319"/>
      <c r="R91" s="137"/>
    </row>
    <row r="92" spans="2:18" s="1" customFormat="1" ht="21.75" customHeight="1"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1"/>
    </row>
    <row r="93" spans="2:21" s="1" customFormat="1" ht="29.25" customHeight="1">
      <c r="B93" s="39"/>
      <c r="C93" s="133" t="s">
        <v>158</v>
      </c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320">
        <f>ROUND(N94+N95+N96+N97+N98+N99,2)</f>
        <v>0</v>
      </c>
      <c r="O93" s="321"/>
      <c r="P93" s="321"/>
      <c r="Q93" s="321"/>
      <c r="R93" s="41"/>
      <c r="T93" s="140"/>
      <c r="U93" s="141" t="s">
        <v>47</v>
      </c>
    </row>
    <row r="94" spans="2:65" s="1" customFormat="1" ht="18" customHeight="1">
      <c r="B94" s="142"/>
      <c r="C94" s="143"/>
      <c r="D94" s="244" t="s">
        <v>159</v>
      </c>
      <c r="E94" s="317"/>
      <c r="F94" s="317"/>
      <c r="G94" s="317"/>
      <c r="H94" s="317"/>
      <c r="I94" s="143"/>
      <c r="J94" s="143"/>
      <c r="K94" s="143"/>
      <c r="L94" s="143"/>
      <c r="M94" s="143"/>
      <c r="N94" s="236">
        <f>ROUND(N88*T94,2)</f>
        <v>0</v>
      </c>
      <c r="O94" s="318"/>
      <c r="P94" s="318"/>
      <c r="Q94" s="318"/>
      <c r="R94" s="145"/>
      <c r="S94" s="143"/>
      <c r="T94" s="146"/>
      <c r="U94" s="147" t="s">
        <v>48</v>
      </c>
      <c r="V94" s="148"/>
      <c r="W94" s="148"/>
      <c r="X94" s="148"/>
      <c r="Y94" s="148"/>
      <c r="Z94" s="148"/>
      <c r="AA94" s="148"/>
      <c r="AB94" s="148"/>
      <c r="AC94" s="148"/>
      <c r="AD94" s="148"/>
      <c r="AE94" s="148"/>
      <c r="AF94" s="148"/>
      <c r="AG94" s="148"/>
      <c r="AH94" s="148"/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8"/>
      <c r="AW94" s="148"/>
      <c r="AX94" s="148"/>
      <c r="AY94" s="149" t="s">
        <v>122</v>
      </c>
      <c r="AZ94" s="148"/>
      <c r="BA94" s="148"/>
      <c r="BB94" s="148"/>
      <c r="BC94" s="148"/>
      <c r="BD94" s="148"/>
      <c r="BE94" s="150">
        <f aca="true" t="shared" si="0" ref="BE94:BE99">IF(U94="základní",N94,0)</f>
        <v>0</v>
      </c>
      <c r="BF94" s="150">
        <f aca="true" t="shared" si="1" ref="BF94:BF99">IF(U94="snížená",N94,0)</f>
        <v>0</v>
      </c>
      <c r="BG94" s="150">
        <f aca="true" t="shared" si="2" ref="BG94:BG99">IF(U94="zákl. přenesená",N94,0)</f>
        <v>0</v>
      </c>
      <c r="BH94" s="150">
        <f aca="true" t="shared" si="3" ref="BH94:BH99">IF(U94="sníž. přenesená",N94,0)</f>
        <v>0</v>
      </c>
      <c r="BI94" s="150">
        <f aca="true" t="shared" si="4" ref="BI94:BI99">IF(U94="nulová",N94,0)</f>
        <v>0</v>
      </c>
      <c r="BJ94" s="149" t="s">
        <v>90</v>
      </c>
      <c r="BK94" s="148"/>
      <c r="BL94" s="148"/>
      <c r="BM94" s="148"/>
    </row>
    <row r="95" spans="2:65" s="1" customFormat="1" ht="18" customHeight="1">
      <c r="B95" s="142"/>
      <c r="C95" s="143"/>
      <c r="D95" s="244" t="s">
        <v>160</v>
      </c>
      <c r="E95" s="317"/>
      <c r="F95" s="317"/>
      <c r="G95" s="317"/>
      <c r="H95" s="317"/>
      <c r="I95" s="143"/>
      <c r="J95" s="143"/>
      <c r="K95" s="143"/>
      <c r="L95" s="143"/>
      <c r="M95" s="143"/>
      <c r="N95" s="236">
        <f>ROUND(N88*T95,2)</f>
        <v>0</v>
      </c>
      <c r="O95" s="318"/>
      <c r="P95" s="318"/>
      <c r="Q95" s="318"/>
      <c r="R95" s="145"/>
      <c r="S95" s="143"/>
      <c r="T95" s="146"/>
      <c r="U95" s="147" t="s">
        <v>48</v>
      </c>
      <c r="V95" s="148"/>
      <c r="W95" s="148"/>
      <c r="X95" s="148"/>
      <c r="Y95" s="148"/>
      <c r="Z95" s="148"/>
      <c r="AA95" s="148"/>
      <c r="AB95" s="148"/>
      <c r="AC95" s="148"/>
      <c r="AD95" s="148"/>
      <c r="AE95" s="148"/>
      <c r="AF95" s="148"/>
      <c r="AG95" s="148"/>
      <c r="AH95" s="148"/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48"/>
      <c r="AU95" s="148"/>
      <c r="AV95" s="148"/>
      <c r="AW95" s="148"/>
      <c r="AX95" s="148"/>
      <c r="AY95" s="149" t="s">
        <v>122</v>
      </c>
      <c r="AZ95" s="148"/>
      <c r="BA95" s="148"/>
      <c r="BB95" s="148"/>
      <c r="BC95" s="148"/>
      <c r="BD95" s="148"/>
      <c r="BE95" s="150">
        <f t="shared" si="0"/>
        <v>0</v>
      </c>
      <c r="BF95" s="150">
        <f t="shared" si="1"/>
        <v>0</v>
      </c>
      <c r="BG95" s="150">
        <f t="shared" si="2"/>
        <v>0</v>
      </c>
      <c r="BH95" s="150">
        <f t="shared" si="3"/>
        <v>0</v>
      </c>
      <c r="BI95" s="150">
        <f t="shared" si="4"/>
        <v>0</v>
      </c>
      <c r="BJ95" s="149" t="s">
        <v>90</v>
      </c>
      <c r="BK95" s="148"/>
      <c r="BL95" s="148"/>
      <c r="BM95" s="148"/>
    </row>
    <row r="96" spans="2:65" s="1" customFormat="1" ht="18" customHeight="1">
      <c r="B96" s="142"/>
      <c r="C96" s="143"/>
      <c r="D96" s="244" t="s">
        <v>161</v>
      </c>
      <c r="E96" s="317"/>
      <c r="F96" s="317"/>
      <c r="G96" s="317"/>
      <c r="H96" s="317"/>
      <c r="I96" s="143"/>
      <c r="J96" s="143"/>
      <c r="K96" s="143"/>
      <c r="L96" s="143"/>
      <c r="M96" s="143"/>
      <c r="N96" s="236">
        <f>ROUND(N88*T96,2)</f>
        <v>0</v>
      </c>
      <c r="O96" s="318"/>
      <c r="P96" s="318"/>
      <c r="Q96" s="318"/>
      <c r="R96" s="145"/>
      <c r="S96" s="143"/>
      <c r="T96" s="146"/>
      <c r="U96" s="147" t="s">
        <v>48</v>
      </c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  <c r="AF96" s="148"/>
      <c r="AG96" s="148"/>
      <c r="AH96" s="148"/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  <c r="AV96" s="148"/>
      <c r="AW96" s="148"/>
      <c r="AX96" s="148"/>
      <c r="AY96" s="149" t="s">
        <v>122</v>
      </c>
      <c r="AZ96" s="148"/>
      <c r="BA96" s="148"/>
      <c r="BB96" s="148"/>
      <c r="BC96" s="148"/>
      <c r="BD96" s="148"/>
      <c r="BE96" s="150">
        <f t="shared" si="0"/>
        <v>0</v>
      </c>
      <c r="BF96" s="150">
        <f t="shared" si="1"/>
        <v>0</v>
      </c>
      <c r="BG96" s="150">
        <f t="shared" si="2"/>
        <v>0</v>
      </c>
      <c r="BH96" s="150">
        <f t="shared" si="3"/>
        <v>0</v>
      </c>
      <c r="BI96" s="150">
        <f t="shared" si="4"/>
        <v>0</v>
      </c>
      <c r="BJ96" s="149" t="s">
        <v>90</v>
      </c>
      <c r="BK96" s="148"/>
      <c r="BL96" s="148"/>
      <c r="BM96" s="148"/>
    </row>
    <row r="97" spans="2:65" s="1" customFormat="1" ht="18" customHeight="1">
      <c r="B97" s="142"/>
      <c r="C97" s="143"/>
      <c r="D97" s="244" t="s">
        <v>162</v>
      </c>
      <c r="E97" s="317"/>
      <c r="F97" s="317"/>
      <c r="G97" s="317"/>
      <c r="H97" s="317"/>
      <c r="I97" s="143"/>
      <c r="J97" s="143"/>
      <c r="K97" s="143"/>
      <c r="L97" s="143"/>
      <c r="M97" s="143"/>
      <c r="N97" s="236">
        <f>ROUND(N88*T97,2)</f>
        <v>0</v>
      </c>
      <c r="O97" s="318"/>
      <c r="P97" s="318"/>
      <c r="Q97" s="318"/>
      <c r="R97" s="145"/>
      <c r="S97" s="143"/>
      <c r="T97" s="146"/>
      <c r="U97" s="147" t="s">
        <v>48</v>
      </c>
      <c r="V97" s="148"/>
      <c r="W97" s="148"/>
      <c r="X97" s="148"/>
      <c r="Y97" s="148"/>
      <c r="Z97" s="148"/>
      <c r="AA97" s="148"/>
      <c r="AB97" s="148"/>
      <c r="AC97" s="148"/>
      <c r="AD97" s="148"/>
      <c r="AE97" s="148"/>
      <c r="AF97" s="148"/>
      <c r="AG97" s="148"/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49" t="s">
        <v>122</v>
      </c>
      <c r="AZ97" s="148"/>
      <c r="BA97" s="148"/>
      <c r="BB97" s="148"/>
      <c r="BC97" s="148"/>
      <c r="BD97" s="148"/>
      <c r="BE97" s="150">
        <f t="shared" si="0"/>
        <v>0</v>
      </c>
      <c r="BF97" s="150">
        <f t="shared" si="1"/>
        <v>0</v>
      </c>
      <c r="BG97" s="150">
        <f t="shared" si="2"/>
        <v>0</v>
      </c>
      <c r="BH97" s="150">
        <f t="shared" si="3"/>
        <v>0</v>
      </c>
      <c r="BI97" s="150">
        <f t="shared" si="4"/>
        <v>0</v>
      </c>
      <c r="BJ97" s="149" t="s">
        <v>90</v>
      </c>
      <c r="BK97" s="148"/>
      <c r="BL97" s="148"/>
      <c r="BM97" s="148"/>
    </row>
    <row r="98" spans="2:65" s="1" customFormat="1" ht="18" customHeight="1">
      <c r="B98" s="142"/>
      <c r="C98" s="143"/>
      <c r="D98" s="244" t="s">
        <v>163</v>
      </c>
      <c r="E98" s="317"/>
      <c r="F98" s="317"/>
      <c r="G98" s="317"/>
      <c r="H98" s="317"/>
      <c r="I98" s="143"/>
      <c r="J98" s="143"/>
      <c r="K98" s="143"/>
      <c r="L98" s="143"/>
      <c r="M98" s="143"/>
      <c r="N98" s="236">
        <f>ROUND(N88*T98,2)</f>
        <v>0</v>
      </c>
      <c r="O98" s="318"/>
      <c r="P98" s="318"/>
      <c r="Q98" s="318"/>
      <c r="R98" s="145"/>
      <c r="S98" s="143"/>
      <c r="T98" s="146"/>
      <c r="U98" s="147" t="s">
        <v>48</v>
      </c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F98" s="148"/>
      <c r="AG98" s="148"/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49" t="s">
        <v>122</v>
      </c>
      <c r="AZ98" s="148"/>
      <c r="BA98" s="148"/>
      <c r="BB98" s="148"/>
      <c r="BC98" s="148"/>
      <c r="BD98" s="148"/>
      <c r="BE98" s="150">
        <f t="shared" si="0"/>
        <v>0</v>
      </c>
      <c r="BF98" s="150">
        <f t="shared" si="1"/>
        <v>0</v>
      </c>
      <c r="BG98" s="150">
        <f t="shared" si="2"/>
        <v>0</v>
      </c>
      <c r="BH98" s="150">
        <f t="shared" si="3"/>
        <v>0</v>
      </c>
      <c r="BI98" s="150">
        <f t="shared" si="4"/>
        <v>0</v>
      </c>
      <c r="BJ98" s="149" t="s">
        <v>90</v>
      </c>
      <c r="BK98" s="148"/>
      <c r="BL98" s="148"/>
      <c r="BM98" s="148"/>
    </row>
    <row r="99" spans="2:65" s="1" customFormat="1" ht="18" customHeight="1">
      <c r="B99" s="142"/>
      <c r="C99" s="143"/>
      <c r="D99" s="144" t="s">
        <v>164</v>
      </c>
      <c r="E99" s="143"/>
      <c r="F99" s="143"/>
      <c r="G99" s="143"/>
      <c r="H99" s="143"/>
      <c r="I99" s="143"/>
      <c r="J99" s="143"/>
      <c r="K99" s="143"/>
      <c r="L99" s="143"/>
      <c r="M99" s="143"/>
      <c r="N99" s="236">
        <f>ROUND(N88*T99,2)</f>
        <v>0</v>
      </c>
      <c r="O99" s="318"/>
      <c r="P99" s="318"/>
      <c r="Q99" s="318"/>
      <c r="R99" s="145"/>
      <c r="S99" s="143"/>
      <c r="T99" s="151"/>
      <c r="U99" s="152" t="s">
        <v>48</v>
      </c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F99" s="148"/>
      <c r="AG99" s="148"/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49" t="s">
        <v>165</v>
      </c>
      <c r="AZ99" s="148"/>
      <c r="BA99" s="148"/>
      <c r="BB99" s="148"/>
      <c r="BC99" s="148"/>
      <c r="BD99" s="148"/>
      <c r="BE99" s="150">
        <f t="shared" si="0"/>
        <v>0</v>
      </c>
      <c r="BF99" s="150">
        <f t="shared" si="1"/>
        <v>0</v>
      </c>
      <c r="BG99" s="150">
        <f t="shared" si="2"/>
        <v>0</v>
      </c>
      <c r="BH99" s="150">
        <f t="shared" si="3"/>
        <v>0</v>
      </c>
      <c r="BI99" s="150">
        <f t="shared" si="4"/>
        <v>0</v>
      </c>
      <c r="BJ99" s="149" t="s">
        <v>90</v>
      </c>
      <c r="BK99" s="148"/>
      <c r="BL99" s="148"/>
      <c r="BM99" s="148"/>
    </row>
    <row r="100" spans="2:18" s="1" customFormat="1" ht="13.5">
      <c r="B100" s="39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1"/>
    </row>
    <row r="101" spans="2:18" s="1" customFormat="1" ht="29.25" customHeight="1">
      <c r="B101" s="39"/>
      <c r="C101" s="124" t="s">
        <v>131</v>
      </c>
      <c r="D101" s="125"/>
      <c r="E101" s="125"/>
      <c r="F101" s="125"/>
      <c r="G101" s="125"/>
      <c r="H101" s="125"/>
      <c r="I101" s="125"/>
      <c r="J101" s="125"/>
      <c r="K101" s="125"/>
      <c r="L101" s="233">
        <f>ROUND(SUM(N88+N93),2)</f>
        <v>0</v>
      </c>
      <c r="M101" s="233"/>
      <c r="N101" s="233"/>
      <c r="O101" s="233"/>
      <c r="P101" s="233"/>
      <c r="Q101" s="233"/>
      <c r="R101" s="41"/>
    </row>
    <row r="102" spans="2:18" s="1" customFormat="1" ht="6.95" customHeight="1">
      <c r="B102" s="63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5"/>
    </row>
    <row r="106" spans="2:18" s="1" customFormat="1" ht="6.95" customHeight="1">
      <c r="B106" s="66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8"/>
    </row>
    <row r="107" spans="2:18" s="1" customFormat="1" ht="36.95" customHeight="1">
      <c r="B107" s="39"/>
      <c r="C107" s="242" t="s">
        <v>166</v>
      </c>
      <c r="D107" s="312"/>
      <c r="E107" s="312"/>
      <c r="F107" s="312"/>
      <c r="G107" s="312"/>
      <c r="H107" s="312"/>
      <c r="I107" s="312"/>
      <c r="J107" s="312"/>
      <c r="K107" s="312"/>
      <c r="L107" s="312"/>
      <c r="M107" s="312"/>
      <c r="N107" s="312"/>
      <c r="O107" s="312"/>
      <c r="P107" s="312"/>
      <c r="Q107" s="312"/>
      <c r="R107" s="41"/>
    </row>
    <row r="108" spans="2:18" s="1" customFormat="1" ht="6.95" customHeight="1"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1"/>
    </row>
    <row r="109" spans="2:18" s="1" customFormat="1" ht="30" customHeight="1">
      <c r="B109" s="39"/>
      <c r="C109" s="34" t="s">
        <v>19</v>
      </c>
      <c r="D109" s="40"/>
      <c r="E109" s="40"/>
      <c r="F109" s="310" t="str">
        <f>F6</f>
        <v>Rekonstrukce komunikace - ul. Vančurova v Šumperku - II. etapa, CÚ 2017</v>
      </c>
      <c r="G109" s="311"/>
      <c r="H109" s="311"/>
      <c r="I109" s="311"/>
      <c r="J109" s="311"/>
      <c r="K109" s="311"/>
      <c r="L109" s="311"/>
      <c r="M109" s="311"/>
      <c r="N109" s="311"/>
      <c r="O109" s="311"/>
      <c r="P109" s="311"/>
      <c r="Q109" s="40"/>
      <c r="R109" s="41"/>
    </row>
    <row r="110" spans="2:18" s="1" customFormat="1" ht="36.95" customHeight="1">
      <c r="B110" s="39"/>
      <c r="C110" s="73" t="s">
        <v>138</v>
      </c>
      <c r="D110" s="40"/>
      <c r="E110" s="40"/>
      <c r="F110" s="254" t="str">
        <f>F7</f>
        <v>1020 - VRN</v>
      </c>
      <c r="G110" s="312"/>
      <c r="H110" s="312"/>
      <c r="I110" s="312"/>
      <c r="J110" s="312"/>
      <c r="K110" s="312"/>
      <c r="L110" s="312"/>
      <c r="M110" s="312"/>
      <c r="N110" s="312"/>
      <c r="O110" s="312"/>
      <c r="P110" s="312"/>
      <c r="Q110" s="40"/>
      <c r="R110" s="41"/>
    </row>
    <row r="111" spans="2:18" s="1" customFormat="1" ht="6.95" customHeight="1"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1"/>
    </row>
    <row r="112" spans="2:18" s="1" customFormat="1" ht="18" customHeight="1">
      <c r="B112" s="39"/>
      <c r="C112" s="34" t="s">
        <v>23</v>
      </c>
      <c r="D112" s="40"/>
      <c r="E112" s="40"/>
      <c r="F112" s="32" t="str">
        <f>F9</f>
        <v>Šumperk</v>
      </c>
      <c r="G112" s="40"/>
      <c r="H112" s="40"/>
      <c r="I112" s="40"/>
      <c r="J112" s="40"/>
      <c r="K112" s="34" t="s">
        <v>25</v>
      </c>
      <c r="L112" s="40"/>
      <c r="M112" s="313" t="str">
        <f>IF(O9="","",O9)</f>
        <v>14. 4. 2017</v>
      </c>
      <c r="N112" s="313"/>
      <c r="O112" s="313"/>
      <c r="P112" s="313"/>
      <c r="Q112" s="40"/>
      <c r="R112" s="41"/>
    </row>
    <row r="113" spans="2:18" s="1" customFormat="1" ht="6.95" customHeight="1"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1"/>
    </row>
    <row r="114" spans="2:18" s="1" customFormat="1" ht="15">
      <c r="B114" s="39"/>
      <c r="C114" s="34" t="s">
        <v>27</v>
      </c>
      <c r="D114" s="40"/>
      <c r="E114" s="40"/>
      <c r="F114" s="32" t="str">
        <f>E12</f>
        <v>Město Šumperk, nám. Míru 1, 787 01 Šumperk</v>
      </c>
      <c r="G114" s="40"/>
      <c r="H114" s="40"/>
      <c r="I114" s="40"/>
      <c r="J114" s="40"/>
      <c r="K114" s="34" t="s">
        <v>36</v>
      </c>
      <c r="L114" s="40"/>
      <c r="M114" s="272" t="str">
        <f>E18</f>
        <v>Cekr CZ s.r.o. , Mazalova 57/2, Šumperk</v>
      </c>
      <c r="N114" s="272"/>
      <c r="O114" s="272"/>
      <c r="P114" s="272"/>
      <c r="Q114" s="272"/>
      <c r="R114" s="41"/>
    </row>
    <row r="115" spans="2:18" s="1" customFormat="1" ht="14.45" customHeight="1">
      <c r="B115" s="39"/>
      <c r="C115" s="34" t="s">
        <v>34</v>
      </c>
      <c r="D115" s="40"/>
      <c r="E115" s="40"/>
      <c r="F115" s="32" t="str">
        <f>IF(E15="","",E15)</f>
        <v>Vyplň údaj</v>
      </c>
      <c r="G115" s="40"/>
      <c r="H115" s="40"/>
      <c r="I115" s="40"/>
      <c r="J115" s="40"/>
      <c r="K115" s="34" t="s">
        <v>41</v>
      </c>
      <c r="L115" s="40"/>
      <c r="M115" s="272" t="str">
        <f>E21</f>
        <v>Sv. Čech</v>
      </c>
      <c r="N115" s="272"/>
      <c r="O115" s="272"/>
      <c r="P115" s="272"/>
      <c r="Q115" s="272"/>
      <c r="R115" s="41"/>
    </row>
    <row r="116" spans="2:18" s="1" customFormat="1" ht="10.35" customHeight="1"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1"/>
    </row>
    <row r="117" spans="2:27" s="9" customFormat="1" ht="29.25" customHeight="1">
      <c r="B117" s="153"/>
      <c r="C117" s="154" t="s">
        <v>167</v>
      </c>
      <c r="D117" s="155" t="s">
        <v>168</v>
      </c>
      <c r="E117" s="155" t="s">
        <v>65</v>
      </c>
      <c r="F117" s="314" t="s">
        <v>169</v>
      </c>
      <c r="G117" s="314"/>
      <c r="H117" s="314"/>
      <c r="I117" s="314"/>
      <c r="J117" s="155" t="s">
        <v>170</v>
      </c>
      <c r="K117" s="155" t="s">
        <v>171</v>
      </c>
      <c r="L117" s="315" t="s">
        <v>172</v>
      </c>
      <c r="M117" s="315"/>
      <c r="N117" s="314" t="s">
        <v>145</v>
      </c>
      <c r="O117" s="314"/>
      <c r="P117" s="314"/>
      <c r="Q117" s="316"/>
      <c r="R117" s="156"/>
      <c r="T117" s="80" t="s">
        <v>173</v>
      </c>
      <c r="U117" s="81" t="s">
        <v>47</v>
      </c>
      <c r="V117" s="81" t="s">
        <v>174</v>
      </c>
      <c r="W117" s="81" t="s">
        <v>175</v>
      </c>
      <c r="X117" s="81" t="s">
        <v>176</v>
      </c>
      <c r="Y117" s="81" t="s">
        <v>177</v>
      </c>
      <c r="Z117" s="81" t="s">
        <v>178</v>
      </c>
      <c r="AA117" s="82" t="s">
        <v>179</v>
      </c>
    </row>
    <row r="118" spans="2:63" s="1" customFormat="1" ht="29.25" customHeight="1">
      <c r="B118" s="39"/>
      <c r="C118" s="84" t="s">
        <v>142</v>
      </c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282">
        <f>BK118</f>
        <v>0</v>
      </c>
      <c r="O118" s="283"/>
      <c r="P118" s="283"/>
      <c r="Q118" s="283"/>
      <c r="R118" s="41"/>
      <c r="T118" s="83"/>
      <c r="U118" s="55"/>
      <c r="V118" s="55"/>
      <c r="W118" s="157">
        <f>W119+W123</f>
        <v>0</v>
      </c>
      <c r="X118" s="55"/>
      <c r="Y118" s="157">
        <f>Y119+Y123</f>
        <v>0</v>
      </c>
      <c r="Z118" s="55"/>
      <c r="AA118" s="158">
        <f>AA119+AA123</f>
        <v>0</v>
      </c>
      <c r="AT118" s="22" t="s">
        <v>82</v>
      </c>
      <c r="AU118" s="22" t="s">
        <v>147</v>
      </c>
      <c r="BK118" s="159">
        <f>BK119+BK123</f>
        <v>0</v>
      </c>
    </row>
    <row r="119" spans="2:63" s="10" customFormat="1" ht="37.35" customHeight="1">
      <c r="B119" s="160"/>
      <c r="C119" s="161"/>
      <c r="D119" s="162" t="s">
        <v>1204</v>
      </c>
      <c r="E119" s="162"/>
      <c r="F119" s="162"/>
      <c r="G119" s="162"/>
      <c r="H119" s="162"/>
      <c r="I119" s="162"/>
      <c r="J119" s="162"/>
      <c r="K119" s="162"/>
      <c r="L119" s="162"/>
      <c r="M119" s="162"/>
      <c r="N119" s="284">
        <f>BK119</f>
        <v>0</v>
      </c>
      <c r="O119" s="285"/>
      <c r="P119" s="285"/>
      <c r="Q119" s="285"/>
      <c r="R119" s="163"/>
      <c r="T119" s="164"/>
      <c r="U119" s="161"/>
      <c r="V119" s="161"/>
      <c r="W119" s="165">
        <f>W120</f>
        <v>0</v>
      </c>
      <c r="X119" s="161"/>
      <c r="Y119" s="165">
        <f>Y120</f>
        <v>0</v>
      </c>
      <c r="Z119" s="161"/>
      <c r="AA119" s="166">
        <f>AA120</f>
        <v>0</v>
      </c>
      <c r="AR119" s="167" t="s">
        <v>207</v>
      </c>
      <c r="AT119" s="168" t="s">
        <v>82</v>
      </c>
      <c r="AU119" s="168" t="s">
        <v>83</v>
      </c>
      <c r="AY119" s="167" t="s">
        <v>180</v>
      </c>
      <c r="BK119" s="169">
        <f>BK120</f>
        <v>0</v>
      </c>
    </row>
    <row r="120" spans="2:63" s="10" customFormat="1" ht="19.9" customHeight="1">
      <c r="B120" s="160"/>
      <c r="C120" s="161"/>
      <c r="D120" s="170" t="s">
        <v>1205</v>
      </c>
      <c r="E120" s="170"/>
      <c r="F120" s="170"/>
      <c r="G120" s="170"/>
      <c r="H120" s="170"/>
      <c r="I120" s="170"/>
      <c r="J120" s="170"/>
      <c r="K120" s="170"/>
      <c r="L120" s="170"/>
      <c r="M120" s="170"/>
      <c r="N120" s="286">
        <f>BK120</f>
        <v>0</v>
      </c>
      <c r="O120" s="287"/>
      <c r="P120" s="287"/>
      <c r="Q120" s="287"/>
      <c r="R120" s="163"/>
      <c r="T120" s="164"/>
      <c r="U120" s="161"/>
      <c r="V120" s="161"/>
      <c r="W120" s="165">
        <f>SUM(W121:W122)</f>
        <v>0</v>
      </c>
      <c r="X120" s="161"/>
      <c r="Y120" s="165">
        <f>SUM(Y121:Y122)</f>
        <v>0</v>
      </c>
      <c r="Z120" s="161"/>
      <c r="AA120" s="166">
        <f>SUM(AA121:AA122)</f>
        <v>0</v>
      </c>
      <c r="AR120" s="167" t="s">
        <v>207</v>
      </c>
      <c r="AT120" s="168" t="s">
        <v>82</v>
      </c>
      <c r="AU120" s="168" t="s">
        <v>90</v>
      </c>
      <c r="AY120" s="167" t="s">
        <v>180</v>
      </c>
      <c r="BK120" s="169">
        <f>SUM(BK121:BK122)</f>
        <v>0</v>
      </c>
    </row>
    <row r="121" spans="2:65" s="1" customFormat="1" ht="20.45" customHeight="1">
      <c r="B121" s="142"/>
      <c r="C121" s="171" t="s">
        <v>90</v>
      </c>
      <c r="D121" s="171" t="s">
        <v>181</v>
      </c>
      <c r="E121" s="172" t="s">
        <v>1206</v>
      </c>
      <c r="F121" s="294" t="s">
        <v>159</v>
      </c>
      <c r="G121" s="294"/>
      <c r="H121" s="294"/>
      <c r="I121" s="294"/>
      <c r="J121" s="173" t="s">
        <v>1207</v>
      </c>
      <c r="K121" s="174">
        <v>2</v>
      </c>
      <c r="L121" s="295">
        <v>0</v>
      </c>
      <c r="M121" s="295"/>
      <c r="N121" s="296">
        <f>ROUND(L121*K121,2)</f>
        <v>0</v>
      </c>
      <c r="O121" s="296"/>
      <c r="P121" s="296"/>
      <c r="Q121" s="296"/>
      <c r="R121" s="145"/>
      <c r="T121" s="175" t="s">
        <v>5</v>
      </c>
      <c r="U121" s="48" t="s">
        <v>48</v>
      </c>
      <c r="V121" s="40"/>
      <c r="W121" s="176">
        <f>V121*K121</f>
        <v>0</v>
      </c>
      <c r="X121" s="176">
        <v>0</v>
      </c>
      <c r="Y121" s="176">
        <f>X121*K121</f>
        <v>0</v>
      </c>
      <c r="Z121" s="176">
        <v>0</v>
      </c>
      <c r="AA121" s="177">
        <f>Z121*K121</f>
        <v>0</v>
      </c>
      <c r="AR121" s="22" t="s">
        <v>1208</v>
      </c>
      <c r="AT121" s="22" t="s">
        <v>181</v>
      </c>
      <c r="AU121" s="22" t="s">
        <v>95</v>
      </c>
      <c r="AY121" s="22" t="s">
        <v>180</v>
      </c>
      <c r="BE121" s="118">
        <f>IF(U121="základní",N121,0)</f>
        <v>0</v>
      </c>
      <c r="BF121" s="118">
        <f>IF(U121="snížená",N121,0)</f>
        <v>0</v>
      </c>
      <c r="BG121" s="118">
        <f>IF(U121="zákl. přenesená",N121,0)</f>
        <v>0</v>
      </c>
      <c r="BH121" s="118">
        <f>IF(U121="sníž. přenesená",N121,0)</f>
        <v>0</v>
      </c>
      <c r="BI121" s="118">
        <f>IF(U121="nulová",N121,0)</f>
        <v>0</v>
      </c>
      <c r="BJ121" s="22" t="s">
        <v>90</v>
      </c>
      <c r="BK121" s="118">
        <f>ROUND(L121*K121,2)</f>
        <v>0</v>
      </c>
      <c r="BL121" s="22" t="s">
        <v>1208</v>
      </c>
      <c r="BM121" s="22" t="s">
        <v>1209</v>
      </c>
    </row>
    <row r="122" spans="2:65" s="1" customFormat="1" ht="20.45" customHeight="1">
      <c r="B122" s="142"/>
      <c r="C122" s="171" t="s">
        <v>95</v>
      </c>
      <c r="D122" s="171" t="s">
        <v>181</v>
      </c>
      <c r="E122" s="172" t="s">
        <v>1210</v>
      </c>
      <c r="F122" s="294" t="s">
        <v>162</v>
      </c>
      <c r="G122" s="294"/>
      <c r="H122" s="294"/>
      <c r="I122" s="294"/>
      <c r="J122" s="173" t="s">
        <v>1207</v>
      </c>
      <c r="K122" s="174">
        <v>1</v>
      </c>
      <c r="L122" s="295">
        <v>0</v>
      </c>
      <c r="M122" s="295"/>
      <c r="N122" s="296">
        <f>ROUND(L122*K122,2)</f>
        <v>0</v>
      </c>
      <c r="O122" s="296"/>
      <c r="P122" s="296"/>
      <c r="Q122" s="296"/>
      <c r="R122" s="145"/>
      <c r="T122" s="175" t="s">
        <v>5</v>
      </c>
      <c r="U122" s="48" t="s">
        <v>48</v>
      </c>
      <c r="V122" s="40"/>
      <c r="W122" s="176">
        <f>V122*K122</f>
        <v>0</v>
      </c>
      <c r="X122" s="176">
        <v>0</v>
      </c>
      <c r="Y122" s="176">
        <f>X122*K122</f>
        <v>0</v>
      </c>
      <c r="Z122" s="176">
        <v>0</v>
      </c>
      <c r="AA122" s="177">
        <f>Z122*K122</f>
        <v>0</v>
      </c>
      <c r="AR122" s="22" t="s">
        <v>1208</v>
      </c>
      <c r="AT122" s="22" t="s">
        <v>181</v>
      </c>
      <c r="AU122" s="22" t="s">
        <v>95</v>
      </c>
      <c r="AY122" s="22" t="s">
        <v>180</v>
      </c>
      <c r="BE122" s="118">
        <f>IF(U122="základní",N122,0)</f>
        <v>0</v>
      </c>
      <c r="BF122" s="118">
        <f>IF(U122="snížená",N122,0)</f>
        <v>0</v>
      </c>
      <c r="BG122" s="118">
        <f>IF(U122="zákl. přenesená",N122,0)</f>
        <v>0</v>
      </c>
      <c r="BH122" s="118">
        <f>IF(U122="sníž. přenesená",N122,0)</f>
        <v>0</v>
      </c>
      <c r="BI122" s="118">
        <f>IF(U122="nulová",N122,0)</f>
        <v>0</v>
      </c>
      <c r="BJ122" s="22" t="s">
        <v>90</v>
      </c>
      <c r="BK122" s="118">
        <f>ROUND(L122*K122,2)</f>
        <v>0</v>
      </c>
      <c r="BL122" s="22" t="s">
        <v>1208</v>
      </c>
      <c r="BM122" s="22" t="s">
        <v>1211</v>
      </c>
    </row>
    <row r="123" spans="2:63" s="1" customFormat="1" ht="49.9" customHeight="1">
      <c r="B123" s="39"/>
      <c r="C123" s="40"/>
      <c r="D123" s="162" t="s">
        <v>491</v>
      </c>
      <c r="E123" s="40"/>
      <c r="F123" s="40"/>
      <c r="G123" s="40"/>
      <c r="H123" s="40"/>
      <c r="I123" s="40"/>
      <c r="J123" s="40"/>
      <c r="K123" s="40"/>
      <c r="L123" s="40"/>
      <c r="M123" s="40"/>
      <c r="N123" s="301">
        <f aca="true" t="shared" si="5" ref="N123:N128">BK123</f>
        <v>0</v>
      </c>
      <c r="O123" s="302"/>
      <c r="P123" s="302"/>
      <c r="Q123" s="302"/>
      <c r="R123" s="41"/>
      <c r="T123" s="214"/>
      <c r="U123" s="40"/>
      <c r="V123" s="40"/>
      <c r="W123" s="40"/>
      <c r="X123" s="40"/>
      <c r="Y123" s="40"/>
      <c r="Z123" s="40"/>
      <c r="AA123" s="78"/>
      <c r="AT123" s="22" t="s">
        <v>82</v>
      </c>
      <c r="AU123" s="22" t="s">
        <v>83</v>
      </c>
      <c r="AY123" s="22" t="s">
        <v>492</v>
      </c>
      <c r="BK123" s="118">
        <f>SUM(BK124:BK128)</f>
        <v>0</v>
      </c>
    </row>
    <row r="124" spans="2:63" s="1" customFormat="1" ht="22.35" customHeight="1">
      <c r="B124" s="39"/>
      <c r="C124" s="215" t="s">
        <v>5</v>
      </c>
      <c r="D124" s="215" t="s">
        <v>181</v>
      </c>
      <c r="E124" s="216" t="s">
        <v>5</v>
      </c>
      <c r="F124" s="299" t="s">
        <v>5</v>
      </c>
      <c r="G124" s="299"/>
      <c r="H124" s="299"/>
      <c r="I124" s="299"/>
      <c r="J124" s="217" t="s">
        <v>5</v>
      </c>
      <c r="K124" s="218"/>
      <c r="L124" s="295"/>
      <c r="M124" s="300"/>
      <c r="N124" s="300">
        <f t="shared" si="5"/>
        <v>0</v>
      </c>
      <c r="O124" s="300"/>
      <c r="P124" s="300"/>
      <c r="Q124" s="300"/>
      <c r="R124" s="41"/>
      <c r="T124" s="175" t="s">
        <v>5</v>
      </c>
      <c r="U124" s="219" t="s">
        <v>48</v>
      </c>
      <c r="V124" s="40"/>
      <c r="W124" s="40"/>
      <c r="X124" s="40"/>
      <c r="Y124" s="40"/>
      <c r="Z124" s="40"/>
      <c r="AA124" s="78"/>
      <c r="AT124" s="22" t="s">
        <v>492</v>
      </c>
      <c r="AU124" s="22" t="s">
        <v>90</v>
      </c>
      <c r="AY124" s="22" t="s">
        <v>492</v>
      </c>
      <c r="BE124" s="118">
        <f>IF(U124="základní",N124,0)</f>
        <v>0</v>
      </c>
      <c r="BF124" s="118">
        <f>IF(U124="snížená",N124,0)</f>
        <v>0</v>
      </c>
      <c r="BG124" s="118">
        <f>IF(U124="zákl. přenesená",N124,0)</f>
        <v>0</v>
      </c>
      <c r="BH124" s="118">
        <f>IF(U124="sníž. přenesená",N124,0)</f>
        <v>0</v>
      </c>
      <c r="BI124" s="118">
        <f>IF(U124="nulová",N124,0)</f>
        <v>0</v>
      </c>
      <c r="BJ124" s="22" t="s">
        <v>90</v>
      </c>
      <c r="BK124" s="118">
        <f>L124*K124</f>
        <v>0</v>
      </c>
    </row>
    <row r="125" spans="2:63" s="1" customFormat="1" ht="22.35" customHeight="1">
      <c r="B125" s="39"/>
      <c r="C125" s="215" t="s">
        <v>5</v>
      </c>
      <c r="D125" s="215" t="s">
        <v>181</v>
      </c>
      <c r="E125" s="216" t="s">
        <v>5</v>
      </c>
      <c r="F125" s="299" t="s">
        <v>5</v>
      </c>
      <c r="G125" s="299"/>
      <c r="H125" s="299"/>
      <c r="I125" s="299"/>
      <c r="J125" s="217" t="s">
        <v>5</v>
      </c>
      <c r="K125" s="218"/>
      <c r="L125" s="295"/>
      <c r="M125" s="300"/>
      <c r="N125" s="300">
        <f t="shared" si="5"/>
        <v>0</v>
      </c>
      <c r="O125" s="300"/>
      <c r="P125" s="300"/>
      <c r="Q125" s="300"/>
      <c r="R125" s="41"/>
      <c r="T125" s="175" t="s">
        <v>5</v>
      </c>
      <c r="U125" s="219" t="s">
        <v>48</v>
      </c>
      <c r="V125" s="40"/>
      <c r="W125" s="40"/>
      <c r="X125" s="40"/>
      <c r="Y125" s="40"/>
      <c r="Z125" s="40"/>
      <c r="AA125" s="78"/>
      <c r="AT125" s="22" t="s">
        <v>492</v>
      </c>
      <c r="AU125" s="22" t="s">
        <v>90</v>
      </c>
      <c r="AY125" s="22" t="s">
        <v>492</v>
      </c>
      <c r="BE125" s="118">
        <f>IF(U125="základní",N125,0)</f>
        <v>0</v>
      </c>
      <c r="BF125" s="118">
        <f>IF(U125="snížená",N125,0)</f>
        <v>0</v>
      </c>
      <c r="BG125" s="118">
        <f>IF(U125="zákl. přenesená",N125,0)</f>
        <v>0</v>
      </c>
      <c r="BH125" s="118">
        <f>IF(U125="sníž. přenesená",N125,0)</f>
        <v>0</v>
      </c>
      <c r="BI125" s="118">
        <f>IF(U125="nulová",N125,0)</f>
        <v>0</v>
      </c>
      <c r="BJ125" s="22" t="s">
        <v>90</v>
      </c>
      <c r="BK125" s="118">
        <f>L125*K125</f>
        <v>0</v>
      </c>
    </row>
    <row r="126" spans="2:63" s="1" customFormat="1" ht="22.35" customHeight="1">
      <c r="B126" s="39"/>
      <c r="C126" s="215" t="s">
        <v>5</v>
      </c>
      <c r="D126" s="215" t="s">
        <v>181</v>
      </c>
      <c r="E126" s="216" t="s">
        <v>5</v>
      </c>
      <c r="F126" s="299" t="s">
        <v>5</v>
      </c>
      <c r="G126" s="299"/>
      <c r="H126" s="299"/>
      <c r="I126" s="299"/>
      <c r="J126" s="217" t="s">
        <v>5</v>
      </c>
      <c r="K126" s="218"/>
      <c r="L126" s="295"/>
      <c r="M126" s="300"/>
      <c r="N126" s="300">
        <f t="shared" si="5"/>
        <v>0</v>
      </c>
      <c r="O126" s="300"/>
      <c r="P126" s="300"/>
      <c r="Q126" s="300"/>
      <c r="R126" s="41"/>
      <c r="T126" s="175" t="s">
        <v>5</v>
      </c>
      <c r="U126" s="219" t="s">
        <v>48</v>
      </c>
      <c r="V126" s="40"/>
      <c r="W126" s="40"/>
      <c r="X126" s="40"/>
      <c r="Y126" s="40"/>
      <c r="Z126" s="40"/>
      <c r="AA126" s="78"/>
      <c r="AT126" s="22" t="s">
        <v>492</v>
      </c>
      <c r="AU126" s="22" t="s">
        <v>90</v>
      </c>
      <c r="AY126" s="22" t="s">
        <v>492</v>
      </c>
      <c r="BE126" s="118">
        <f>IF(U126="základní",N126,0)</f>
        <v>0</v>
      </c>
      <c r="BF126" s="118">
        <f>IF(U126="snížená",N126,0)</f>
        <v>0</v>
      </c>
      <c r="BG126" s="118">
        <f>IF(U126="zákl. přenesená",N126,0)</f>
        <v>0</v>
      </c>
      <c r="BH126" s="118">
        <f>IF(U126="sníž. přenesená",N126,0)</f>
        <v>0</v>
      </c>
      <c r="BI126" s="118">
        <f>IF(U126="nulová",N126,0)</f>
        <v>0</v>
      </c>
      <c r="BJ126" s="22" t="s">
        <v>90</v>
      </c>
      <c r="BK126" s="118">
        <f>L126*K126</f>
        <v>0</v>
      </c>
    </row>
    <row r="127" spans="2:63" s="1" customFormat="1" ht="22.35" customHeight="1">
      <c r="B127" s="39"/>
      <c r="C127" s="215" t="s">
        <v>5</v>
      </c>
      <c r="D127" s="215" t="s">
        <v>181</v>
      </c>
      <c r="E127" s="216" t="s">
        <v>5</v>
      </c>
      <c r="F127" s="299" t="s">
        <v>5</v>
      </c>
      <c r="G127" s="299"/>
      <c r="H127" s="299"/>
      <c r="I127" s="299"/>
      <c r="J127" s="217" t="s">
        <v>5</v>
      </c>
      <c r="K127" s="218"/>
      <c r="L127" s="295"/>
      <c r="M127" s="300"/>
      <c r="N127" s="300">
        <f t="shared" si="5"/>
        <v>0</v>
      </c>
      <c r="O127" s="300"/>
      <c r="P127" s="300"/>
      <c r="Q127" s="300"/>
      <c r="R127" s="41"/>
      <c r="T127" s="175" t="s">
        <v>5</v>
      </c>
      <c r="U127" s="219" t="s">
        <v>48</v>
      </c>
      <c r="V127" s="40"/>
      <c r="W127" s="40"/>
      <c r="X127" s="40"/>
      <c r="Y127" s="40"/>
      <c r="Z127" s="40"/>
      <c r="AA127" s="78"/>
      <c r="AT127" s="22" t="s">
        <v>492</v>
      </c>
      <c r="AU127" s="22" t="s">
        <v>90</v>
      </c>
      <c r="AY127" s="22" t="s">
        <v>492</v>
      </c>
      <c r="BE127" s="118">
        <f>IF(U127="základní",N127,0)</f>
        <v>0</v>
      </c>
      <c r="BF127" s="118">
        <f>IF(U127="snížená",N127,0)</f>
        <v>0</v>
      </c>
      <c r="BG127" s="118">
        <f>IF(U127="zákl. přenesená",N127,0)</f>
        <v>0</v>
      </c>
      <c r="BH127" s="118">
        <f>IF(U127="sníž. přenesená",N127,0)</f>
        <v>0</v>
      </c>
      <c r="BI127" s="118">
        <f>IF(U127="nulová",N127,0)</f>
        <v>0</v>
      </c>
      <c r="BJ127" s="22" t="s">
        <v>90</v>
      </c>
      <c r="BK127" s="118">
        <f>L127*K127</f>
        <v>0</v>
      </c>
    </row>
    <row r="128" spans="2:63" s="1" customFormat="1" ht="22.35" customHeight="1">
      <c r="B128" s="39"/>
      <c r="C128" s="215" t="s">
        <v>5</v>
      </c>
      <c r="D128" s="215" t="s">
        <v>181</v>
      </c>
      <c r="E128" s="216" t="s">
        <v>5</v>
      </c>
      <c r="F128" s="299" t="s">
        <v>5</v>
      </c>
      <c r="G128" s="299"/>
      <c r="H128" s="299"/>
      <c r="I128" s="299"/>
      <c r="J128" s="217" t="s">
        <v>5</v>
      </c>
      <c r="K128" s="218"/>
      <c r="L128" s="295"/>
      <c r="M128" s="300"/>
      <c r="N128" s="300">
        <f t="shared" si="5"/>
        <v>0</v>
      </c>
      <c r="O128" s="300"/>
      <c r="P128" s="300"/>
      <c r="Q128" s="300"/>
      <c r="R128" s="41"/>
      <c r="T128" s="175" t="s">
        <v>5</v>
      </c>
      <c r="U128" s="219" t="s">
        <v>48</v>
      </c>
      <c r="V128" s="60"/>
      <c r="W128" s="60"/>
      <c r="X128" s="60"/>
      <c r="Y128" s="60"/>
      <c r="Z128" s="60"/>
      <c r="AA128" s="62"/>
      <c r="AT128" s="22" t="s">
        <v>492</v>
      </c>
      <c r="AU128" s="22" t="s">
        <v>90</v>
      </c>
      <c r="AY128" s="22" t="s">
        <v>492</v>
      </c>
      <c r="BE128" s="118">
        <f>IF(U128="základní",N128,0)</f>
        <v>0</v>
      </c>
      <c r="BF128" s="118">
        <f>IF(U128="snížená",N128,0)</f>
        <v>0</v>
      </c>
      <c r="BG128" s="118">
        <f>IF(U128="zákl. přenesená",N128,0)</f>
        <v>0</v>
      </c>
      <c r="BH128" s="118">
        <f>IF(U128="sníž. přenesená",N128,0)</f>
        <v>0</v>
      </c>
      <c r="BI128" s="118">
        <f>IF(U128="nulová",N128,0)</f>
        <v>0</v>
      </c>
      <c r="BJ128" s="22" t="s">
        <v>90</v>
      </c>
      <c r="BK128" s="118">
        <f>L128*K128</f>
        <v>0</v>
      </c>
    </row>
    <row r="129" spans="2:18" s="1" customFormat="1" ht="6.95" customHeight="1">
      <c r="B129" s="63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5"/>
    </row>
  </sheetData>
  <mergeCells count="90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3:Q93"/>
    <mergeCell ref="D94:H94"/>
    <mergeCell ref="N94:Q94"/>
    <mergeCell ref="D95:H95"/>
    <mergeCell ref="N95:Q95"/>
    <mergeCell ref="D96:H96"/>
    <mergeCell ref="N96:Q96"/>
    <mergeCell ref="D97:H97"/>
    <mergeCell ref="N97:Q97"/>
    <mergeCell ref="D98:H98"/>
    <mergeCell ref="N98:Q98"/>
    <mergeCell ref="N99:Q99"/>
    <mergeCell ref="L101:Q101"/>
    <mergeCell ref="C107:Q107"/>
    <mergeCell ref="F109:P109"/>
    <mergeCell ref="F110:P110"/>
    <mergeCell ref="M112:P112"/>
    <mergeCell ref="M114:Q114"/>
    <mergeCell ref="M115:Q115"/>
    <mergeCell ref="F117:I117"/>
    <mergeCell ref="L117:M117"/>
    <mergeCell ref="N117:Q117"/>
    <mergeCell ref="F121:I121"/>
    <mergeCell ref="L121:M121"/>
    <mergeCell ref="N121:Q121"/>
    <mergeCell ref="F122:I122"/>
    <mergeCell ref="L122:M122"/>
    <mergeCell ref="N122:Q122"/>
    <mergeCell ref="L124:M124"/>
    <mergeCell ref="N124:Q124"/>
    <mergeCell ref="F125:I125"/>
    <mergeCell ref="L125:M125"/>
    <mergeCell ref="N125:Q125"/>
    <mergeCell ref="H1:K1"/>
    <mergeCell ref="S2:AC2"/>
    <mergeCell ref="F128:I128"/>
    <mergeCell ref="L128:M128"/>
    <mergeCell ref="N128:Q128"/>
    <mergeCell ref="N118:Q118"/>
    <mergeCell ref="N119:Q119"/>
    <mergeCell ref="N120:Q120"/>
    <mergeCell ref="N123:Q123"/>
    <mergeCell ref="F126:I126"/>
    <mergeCell ref="L126:M126"/>
    <mergeCell ref="N126:Q126"/>
    <mergeCell ref="F127:I127"/>
    <mergeCell ref="L127:M127"/>
    <mergeCell ref="N127:Q127"/>
    <mergeCell ref="F124:I124"/>
  </mergeCells>
  <dataValidations count="2">
    <dataValidation type="list" allowBlank="1" showInputMessage="1" showErrorMessage="1" error="Povoleny jsou hodnoty K, M." sqref="D124:D129">
      <formula1>"K, M"</formula1>
    </dataValidation>
    <dataValidation type="list" allowBlank="1" showInputMessage="1" showErrorMessage="1" error="Povoleny jsou hodnoty základní, snížená, zákl. přenesená, sníž. přenesená, nulová." sqref="U124:U129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17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414"/>
  <sheetViews>
    <sheetView showGridLines="0" workbookViewId="0" topLeftCell="A1">
      <pane ySplit="1" topLeftCell="A275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7" width="9.5" style="0" customWidth="1"/>
    <col min="8" max="8" width="10.66015625" style="0" customWidth="1"/>
    <col min="9" max="9" width="6" style="0" customWidth="1"/>
    <col min="10" max="10" width="4.5" style="0" customWidth="1"/>
    <col min="11" max="11" width="9.83203125" style="0" customWidth="1"/>
    <col min="12" max="12" width="10.33203125" style="0" customWidth="1"/>
    <col min="13" max="14" width="5.16015625" style="0" customWidth="1"/>
    <col min="15" max="15" width="1.66796875" style="0" customWidth="1"/>
    <col min="16" max="16" width="10.66015625" style="0" customWidth="1"/>
    <col min="17" max="17" width="3.5" style="0" customWidth="1"/>
    <col min="18" max="18" width="1.5" style="0" customWidth="1"/>
    <col min="19" max="19" width="7" style="0" customWidth="1"/>
    <col min="20" max="20" width="25.5" style="0" hidden="1" customWidth="1"/>
    <col min="21" max="21" width="14" style="0" hidden="1" customWidth="1"/>
    <col min="22" max="22" width="10.5" style="0" hidden="1" customWidth="1"/>
    <col min="23" max="23" width="14" style="0" hidden="1" customWidth="1"/>
    <col min="24" max="24" width="10.5" style="0" hidden="1" customWidth="1"/>
    <col min="25" max="25" width="12.83203125" style="0" hidden="1" customWidth="1"/>
    <col min="26" max="26" width="9.5" style="0" hidden="1" customWidth="1"/>
    <col min="27" max="27" width="12.83203125" style="0" hidden="1" customWidth="1"/>
    <col min="28" max="28" width="14" style="0" hidden="1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66" ht="21.75" customHeight="1">
      <c r="A1" s="126"/>
      <c r="B1" s="16"/>
      <c r="C1" s="16"/>
      <c r="D1" s="17" t="s">
        <v>1</v>
      </c>
      <c r="E1" s="16"/>
      <c r="F1" s="18" t="s">
        <v>132</v>
      </c>
      <c r="G1" s="18"/>
      <c r="H1" s="281" t="s">
        <v>133</v>
      </c>
      <c r="I1" s="281"/>
      <c r="J1" s="281"/>
      <c r="K1" s="281"/>
      <c r="L1" s="18" t="s">
        <v>134</v>
      </c>
      <c r="M1" s="16"/>
      <c r="N1" s="16"/>
      <c r="O1" s="17" t="s">
        <v>135</v>
      </c>
      <c r="P1" s="16"/>
      <c r="Q1" s="16"/>
      <c r="R1" s="16"/>
      <c r="S1" s="18" t="s">
        <v>136</v>
      </c>
      <c r="T1" s="18"/>
      <c r="U1" s="126"/>
      <c r="V1" s="126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3:46" ht="36.95" customHeight="1">
      <c r="C2" s="268" t="s">
        <v>7</v>
      </c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S2" s="234" t="s">
        <v>8</v>
      </c>
      <c r="T2" s="235"/>
      <c r="U2" s="235"/>
      <c r="V2" s="235"/>
      <c r="W2" s="235"/>
      <c r="X2" s="235"/>
      <c r="Y2" s="235"/>
      <c r="Z2" s="235"/>
      <c r="AA2" s="235"/>
      <c r="AB2" s="235"/>
      <c r="AC2" s="235"/>
      <c r="AT2" s="22" t="s">
        <v>96</v>
      </c>
    </row>
    <row r="3" spans="2:46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95</v>
      </c>
    </row>
    <row r="4" spans="2:46" ht="36.95" customHeight="1">
      <c r="B4" s="26"/>
      <c r="C4" s="242" t="s">
        <v>137</v>
      </c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7"/>
      <c r="T4" s="28" t="s">
        <v>13</v>
      </c>
      <c r="AT4" s="22" t="s">
        <v>6</v>
      </c>
    </row>
    <row r="5" spans="2:18" ht="6.95" customHeight="1">
      <c r="B5" s="26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7"/>
    </row>
    <row r="6" spans="2:18" ht="25.35" customHeight="1">
      <c r="B6" s="26"/>
      <c r="C6" s="30"/>
      <c r="D6" s="34" t="s">
        <v>19</v>
      </c>
      <c r="E6" s="30"/>
      <c r="F6" s="310" t="str">
        <f>'Rekapitulace stavby'!K6</f>
        <v>Rekonstrukce komunikace - ul. Vančurova v Šumperku - II. etapa, CÚ 2017</v>
      </c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0"/>
      <c r="R6" s="27"/>
    </row>
    <row r="7" spans="2:18" ht="25.35" customHeight="1">
      <c r="B7" s="26"/>
      <c r="C7" s="30"/>
      <c r="D7" s="34" t="s">
        <v>138</v>
      </c>
      <c r="E7" s="30"/>
      <c r="F7" s="310" t="s">
        <v>139</v>
      </c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30"/>
      <c r="R7" s="27"/>
    </row>
    <row r="8" spans="2:18" s="1" customFormat="1" ht="32.85" customHeight="1">
      <c r="B8" s="39"/>
      <c r="C8" s="40"/>
      <c r="D8" s="33" t="s">
        <v>140</v>
      </c>
      <c r="E8" s="40"/>
      <c r="F8" s="274" t="s">
        <v>141</v>
      </c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40"/>
      <c r="R8" s="41"/>
    </row>
    <row r="9" spans="2:18" s="1" customFormat="1" ht="14.45" customHeight="1">
      <c r="B9" s="39"/>
      <c r="C9" s="40"/>
      <c r="D9" s="34" t="s">
        <v>21</v>
      </c>
      <c r="E9" s="40"/>
      <c r="F9" s="32" t="s">
        <v>5</v>
      </c>
      <c r="G9" s="40"/>
      <c r="H9" s="40"/>
      <c r="I9" s="40"/>
      <c r="J9" s="40"/>
      <c r="K9" s="40"/>
      <c r="L9" s="40"/>
      <c r="M9" s="34" t="s">
        <v>22</v>
      </c>
      <c r="N9" s="40"/>
      <c r="O9" s="32" t="s">
        <v>5</v>
      </c>
      <c r="P9" s="40"/>
      <c r="Q9" s="40"/>
      <c r="R9" s="41"/>
    </row>
    <row r="10" spans="2:18" s="1" customFormat="1" ht="14.45" customHeight="1">
      <c r="B10" s="39"/>
      <c r="C10" s="40"/>
      <c r="D10" s="34" t="s">
        <v>23</v>
      </c>
      <c r="E10" s="40"/>
      <c r="F10" s="32" t="s">
        <v>24</v>
      </c>
      <c r="G10" s="40"/>
      <c r="H10" s="40"/>
      <c r="I10" s="40"/>
      <c r="J10" s="40"/>
      <c r="K10" s="40"/>
      <c r="L10" s="40"/>
      <c r="M10" s="34" t="s">
        <v>25</v>
      </c>
      <c r="N10" s="40"/>
      <c r="O10" s="330" t="str">
        <f>'Rekapitulace stavby'!AN8</f>
        <v>14. 4. 2017</v>
      </c>
      <c r="P10" s="313"/>
      <c r="Q10" s="40"/>
      <c r="R10" s="41"/>
    </row>
    <row r="11" spans="2:18" s="1" customFormat="1" ht="10.9" customHeight="1"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1"/>
    </row>
    <row r="12" spans="2:18" s="1" customFormat="1" ht="14.45" customHeight="1">
      <c r="B12" s="39"/>
      <c r="C12" s="40"/>
      <c r="D12" s="34" t="s">
        <v>27</v>
      </c>
      <c r="E12" s="40"/>
      <c r="F12" s="40"/>
      <c r="G12" s="40"/>
      <c r="H12" s="40"/>
      <c r="I12" s="40"/>
      <c r="J12" s="40"/>
      <c r="K12" s="40"/>
      <c r="L12" s="40"/>
      <c r="M12" s="34" t="s">
        <v>28</v>
      </c>
      <c r="N12" s="40"/>
      <c r="O12" s="272" t="s">
        <v>29</v>
      </c>
      <c r="P12" s="272"/>
      <c r="Q12" s="40"/>
      <c r="R12" s="41"/>
    </row>
    <row r="13" spans="2:18" s="1" customFormat="1" ht="18" customHeight="1">
      <c r="B13" s="39"/>
      <c r="C13" s="40"/>
      <c r="D13" s="40"/>
      <c r="E13" s="32" t="s">
        <v>31</v>
      </c>
      <c r="F13" s="40"/>
      <c r="G13" s="40"/>
      <c r="H13" s="40"/>
      <c r="I13" s="40"/>
      <c r="J13" s="40"/>
      <c r="K13" s="40"/>
      <c r="L13" s="40"/>
      <c r="M13" s="34" t="s">
        <v>32</v>
      </c>
      <c r="N13" s="40"/>
      <c r="O13" s="272" t="s">
        <v>33</v>
      </c>
      <c r="P13" s="272"/>
      <c r="Q13" s="40"/>
      <c r="R13" s="41"/>
    </row>
    <row r="14" spans="2:18" s="1" customFormat="1" ht="6.95" customHeight="1"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1"/>
    </row>
    <row r="15" spans="2:18" s="1" customFormat="1" ht="14.45" customHeight="1">
      <c r="B15" s="39"/>
      <c r="C15" s="40"/>
      <c r="D15" s="34" t="s">
        <v>34</v>
      </c>
      <c r="E15" s="40"/>
      <c r="F15" s="40"/>
      <c r="G15" s="40"/>
      <c r="H15" s="40"/>
      <c r="I15" s="40"/>
      <c r="J15" s="40"/>
      <c r="K15" s="40"/>
      <c r="L15" s="40"/>
      <c r="M15" s="34" t="s">
        <v>28</v>
      </c>
      <c r="N15" s="40"/>
      <c r="O15" s="328" t="str">
        <f>IF('Rekapitulace stavby'!AN13="","",'Rekapitulace stavby'!AN13)</f>
        <v>Vyplň údaj</v>
      </c>
      <c r="P15" s="272"/>
      <c r="Q15" s="40"/>
      <c r="R15" s="41"/>
    </row>
    <row r="16" spans="2:18" s="1" customFormat="1" ht="18" customHeight="1">
      <c r="B16" s="39"/>
      <c r="C16" s="40"/>
      <c r="D16" s="40"/>
      <c r="E16" s="328" t="str">
        <f>IF('Rekapitulace stavby'!E14="","",'Rekapitulace stavby'!E14)</f>
        <v>Vyplň údaj</v>
      </c>
      <c r="F16" s="329"/>
      <c r="G16" s="329"/>
      <c r="H16" s="329"/>
      <c r="I16" s="329"/>
      <c r="J16" s="329"/>
      <c r="K16" s="329"/>
      <c r="L16" s="329"/>
      <c r="M16" s="34" t="s">
        <v>32</v>
      </c>
      <c r="N16" s="40"/>
      <c r="O16" s="328" t="str">
        <f>IF('Rekapitulace stavby'!AN14="","",'Rekapitulace stavby'!AN14)</f>
        <v>Vyplň údaj</v>
      </c>
      <c r="P16" s="272"/>
      <c r="Q16" s="40"/>
      <c r="R16" s="41"/>
    </row>
    <row r="17" spans="2:18" s="1" customFormat="1" ht="6.95" customHeight="1"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1"/>
    </row>
    <row r="18" spans="2:18" s="1" customFormat="1" ht="14.45" customHeight="1">
      <c r="B18" s="39"/>
      <c r="C18" s="40"/>
      <c r="D18" s="34" t="s">
        <v>36</v>
      </c>
      <c r="E18" s="40"/>
      <c r="F18" s="40"/>
      <c r="G18" s="40"/>
      <c r="H18" s="40"/>
      <c r="I18" s="40"/>
      <c r="J18" s="40"/>
      <c r="K18" s="40"/>
      <c r="L18" s="40"/>
      <c r="M18" s="34" t="s">
        <v>28</v>
      </c>
      <c r="N18" s="40"/>
      <c r="O18" s="272" t="s">
        <v>37</v>
      </c>
      <c r="P18" s="272"/>
      <c r="Q18" s="40"/>
      <c r="R18" s="41"/>
    </row>
    <row r="19" spans="2:18" s="1" customFormat="1" ht="18" customHeight="1">
      <c r="B19" s="39"/>
      <c r="C19" s="40"/>
      <c r="D19" s="40"/>
      <c r="E19" s="32" t="s">
        <v>38</v>
      </c>
      <c r="F19" s="40"/>
      <c r="G19" s="40"/>
      <c r="H19" s="40"/>
      <c r="I19" s="40"/>
      <c r="J19" s="40"/>
      <c r="K19" s="40"/>
      <c r="L19" s="40"/>
      <c r="M19" s="34" t="s">
        <v>32</v>
      </c>
      <c r="N19" s="40"/>
      <c r="O19" s="272" t="s">
        <v>39</v>
      </c>
      <c r="P19" s="272"/>
      <c r="Q19" s="40"/>
      <c r="R19" s="41"/>
    </row>
    <row r="20" spans="2:18" s="1" customFormat="1" ht="6.95" customHeight="1"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1"/>
    </row>
    <row r="21" spans="2:18" s="1" customFormat="1" ht="14.45" customHeight="1">
      <c r="B21" s="39"/>
      <c r="C21" s="40"/>
      <c r="D21" s="34" t="s">
        <v>41</v>
      </c>
      <c r="E21" s="40"/>
      <c r="F21" s="40"/>
      <c r="G21" s="40"/>
      <c r="H21" s="40"/>
      <c r="I21" s="40"/>
      <c r="J21" s="40"/>
      <c r="K21" s="40"/>
      <c r="L21" s="40"/>
      <c r="M21" s="34" t="s">
        <v>28</v>
      </c>
      <c r="N21" s="40"/>
      <c r="O21" s="272" t="s">
        <v>5</v>
      </c>
      <c r="P21" s="272"/>
      <c r="Q21" s="40"/>
      <c r="R21" s="41"/>
    </row>
    <row r="22" spans="2:18" s="1" customFormat="1" ht="18" customHeight="1">
      <c r="B22" s="39"/>
      <c r="C22" s="40"/>
      <c r="D22" s="40"/>
      <c r="E22" s="32" t="s">
        <v>42</v>
      </c>
      <c r="F22" s="40"/>
      <c r="G22" s="40"/>
      <c r="H22" s="40"/>
      <c r="I22" s="40"/>
      <c r="J22" s="40"/>
      <c r="K22" s="40"/>
      <c r="L22" s="40"/>
      <c r="M22" s="34" t="s">
        <v>32</v>
      </c>
      <c r="N22" s="40"/>
      <c r="O22" s="272" t="s">
        <v>5</v>
      </c>
      <c r="P22" s="272"/>
      <c r="Q22" s="40"/>
      <c r="R22" s="41"/>
    </row>
    <row r="23" spans="2:18" s="1" customFormat="1" ht="6.95" customHeight="1"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1"/>
    </row>
    <row r="24" spans="2:18" s="1" customFormat="1" ht="14.45" customHeight="1">
      <c r="B24" s="39"/>
      <c r="C24" s="40"/>
      <c r="D24" s="34" t="s">
        <v>43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1"/>
    </row>
    <row r="25" spans="2:18" s="1" customFormat="1" ht="20.45" customHeight="1">
      <c r="B25" s="39"/>
      <c r="C25" s="40"/>
      <c r="D25" s="40"/>
      <c r="E25" s="277" t="s">
        <v>5</v>
      </c>
      <c r="F25" s="277"/>
      <c r="G25" s="277"/>
      <c r="H25" s="277"/>
      <c r="I25" s="277"/>
      <c r="J25" s="277"/>
      <c r="K25" s="277"/>
      <c r="L25" s="277"/>
      <c r="M25" s="40"/>
      <c r="N25" s="40"/>
      <c r="O25" s="40"/>
      <c r="P25" s="40"/>
      <c r="Q25" s="40"/>
      <c r="R25" s="41"/>
    </row>
    <row r="26" spans="2:18" s="1" customFormat="1" ht="6.95" customHeight="1"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1"/>
    </row>
    <row r="27" spans="2:18" s="1" customFormat="1" ht="6.95" customHeight="1">
      <c r="B27" s="39"/>
      <c r="C27" s="40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40"/>
      <c r="R27" s="41"/>
    </row>
    <row r="28" spans="2:18" s="1" customFormat="1" ht="14.45" customHeight="1">
      <c r="B28" s="39"/>
      <c r="C28" s="40"/>
      <c r="D28" s="127" t="s">
        <v>142</v>
      </c>
      <c r="E28" s="40"/>
      <c r="F28" s="40"/>
      <c r="G28" s="40"/>
      <c r="H28" s="40"/>
      <c r="I28" s="40"/>
      <c r="J28" s="40"/>
      <c r="K28" s="40"/>
      <c r="L28" s="40"/>
      <c r="M28" s="278">
        <f>N89</f>
        <v>0</v>
      </c>
      <c r="N28" s="278"/>
      <c r="O28" s="278"/>
      <c r="P28" s="278"/>
      <c r="Q28" s="40"/>
      <c r="R28" s="41"/>
    </row>
    <row r="29" spans="2:18" s="1" customFormat="1" ht="14.45" customHeight="1">
      <c r="B29" s="39"/>
      <c r="C29" s="40"/>
      <c r="D29" s="38" t="s">
        <v>119</v>
      </c>
      <c r="E29" s="40"/>
      <c r="F29" s="40"/>
      <c r="G29" s="40"/>
      <c r="H29" s="40"/>
      <c r="I29" s="40"/>
      <c r="J29" s="40"/>
      <c r="K29" s="40"/>
      <c r="L29" s="40"/>
      <c r="M29" s="278">
        <f>N101</f>
        <v>0</v>
      </c>
      <c r="N29" s="278"/>
      <c r="O29" s="278"/>
      <c r="P29" s="278"/>
      <c r="Q29" s="40"/>
      <c r="R29" s="41"/>
    </row>
    <row r="30" spans="2:18" s="1" customFormat="1" ht="6.95" customHeight="1"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1"/>
    </row>
    <row r="31" spans="2:18" s="1" customFormat="1" ht="25.35" customHeight="1">
      <c r="B31" s="39"/>
      <c r="C31" s="40"/>
      <c r="D31" s="128" t="s">
        <v>46</v>
      </c>
      <c r="E31" s="40"/>
      <c r="F31" s="40"/>
      <c r="G31" s="40"/>
      <c r="H31" s="40"/>
      <c r="I31" s="40"/>
      <c r="J31" s="40"/>
      <c r="K31" s="40"/>
      <c r="L31" s="40"/>
      <c r="M31" s="327">
        <f>ROUND(M28+M29,2)</f>
        <v>0</v>
      </c>
      <c r="N31" s="312"/>
      <c r="O31" s="312"/>
      <c r="P31" s="312"/>
      <c r="Q31" s="40"/>
      <c r="R31" s="41"/>
    </row>
    <row r="32" spans="2:18" s="1" customFormat="1" ht="6.95" customHeight="1">
      <c r="B32" s="39"/>
      <c r="C32" s="40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40"/>
      <c r="R32" s="41"/>
    </row>
    <row r="33" spans="2:18" s="1" customFormat="1" ht="14.45" customHeight="1">
      <c r="B33" s="39"/>
      <c r="C33" s="40"/>
      <c r="D33" s="46" t="s">
        <v>47</v>
      </c>
      <c r="E33" s="46" t="s">
        <v>48</v>
      </c>
      <c r="F33" s="47">
        <v>0.21</v>
      </c>
      <c r="G33" s="129" t="s">
        <v>49</v>
      </c>
      <c r="H33" s="324">
        <f>ROUND((((SUM(BE101:BE108)+SUM(BE127:BE407))+SUM(BE409:BE413))),2)</f>
        <v>0</v>
      </c>
      <c r="I33" s="312"/>
      <c r="J33" s="312"/>
      <c r="K33" s="40"/>
      <c r="L33" s="40"/>
      <c r="M33" s="324">
        <f>ROUND(((ROUND((SUM(BE101:BE108)+SUM(BE127:BE407)),2)*F33)+SUM(BE409:BE413)*F33),2)</f>
        <v>0</v>
      </c>
      <c r="N33" s="312"/>
      <c r="O33" s="312"/>
      <c r="P33" s="312"/>
      <c r="Q33" s="40"/>
      <c r="R33" s="41"/>
    </row>
    <row r="34" spans="2:18" s="1" customFormat="1" ht="14.45" customHeight="1">
      <c r="B34" s="39"/>
      <c r="C34" s="40"/>
      <c r="D34" s="40"/>
      <c r="E34" s="46" t="s">
        <v>50</v>
      </c>
      <c r="F34" s="47">
        <v>0.15</v>
      </c>
      <c r="G34" s="129" t="s">
        <v>49</v>
      </c>
      <c r="H34" s="324">
        <f>ROUND((((SUM(BF101:BF108)+SUM(BF127:BF407))+SUM(BF409:BF413))),2)</f>
        <v>0</v>
      </c>
      <c r="I34" s="312"/>
      <c r="J34" s="312"/>
      <c r="K34" s="40"/>
      <c r="L34" s="40"/>
      <c r="M34" s="324">
        <f>ROUND(((ROUND((SUM(BF101:BF108)+SUM(BF127:BF407)),2)*F34)+SUM(BF409:BF413)*F34),2)</f>
        <v>0</v>
      </c>
      <c r="N34" s="312"/>
      <c r="O34" s="312"/>
      <c r="P34" s="312"/>
      <c r="Q34" s="40"/>
      <c r="R34" s="41"/>
    </row>
    <row r="35" spans="2:18" s="1" customFormat="1" ht="14.45" customHeight="1" hidden="1">
      <c r="B35" s="39"/>
      <c r="C35" s="40"/>
      <c r="D35" s="40"/>
      <c r="E35" s="46" t="s">
        <v>51</v>
      </c>
      <c r="F35" s="47">
        <v>0.21</v>
      </c>
      <c r="G35" s="129" t="s">
        <v>49</v>
      </c>
      <c r="H35" s="324">
        <f>ROUND((((SUM(BG101:BG108)+SUM(BG127:BG407))+SUM(BG409:BG413))),2)</f>
        <v>0</v>
      </c>
      <c r="I35" s="312"/>
      <c r="J35" s="312"/>
      <c r="K35" s="40"/>
      <c r="L35" s="40"/>
      <c r="M35" s="324">
        <v>0</v>
      </c>
      <c r="N35" s="312"/>
      <c r="O35" s="312"/>
      <c r="P35" s="312"/>
      <c r="Q35" s="40"/>
      <c r="R35" s="41"/>
    </row>
    <row r="36" spans="2:18" s="1" customFormat="1" ht="14.45" customHeight="1" hidden="1">
      <c r="B36" s="39"/>
      <c r="C36" s="40"/>
      <c r="D36" s="40"/>
      <c r="E36" s="46" t="s">
        <v>52</v>
      </c>
      <c r="F36" s="47">
        <v>0.15</v>
      </c>
      <c r="G36" s="129" t="s">
        <v>49</v>
      </c>
      <c r="H36" s="324">
        <f>ROUND((((SUM(BH101:BH108)+SUM(BH127:BH407))+SUM(BH409:BH413))),2)</f>
        <v>0</v>
      </c>
      <c r="I36" s="312"/>
      <c r="J36" s="312"/>
      <c r="K36" s="40"/>
      <c r="L36" s="40"/>
      <c r="M36" s="324">
        <v>0</v>
      </c>
      <c r="N36" s="312"/>
      <c r="O36" s="312"/>
      <c r="P36" s="312"/>
      <c r="Q36" s="40"/>
      <c r="R36" s="41"/>
    </row>
    <row r="37" spans="2:18" s="1" customFormat="1" ht="14.45" customHeight="1" hidden="1">
      <c r="B37" s="39"/>
      <c r="C37" s="40"/>
      <c r="D37" s="40"/>
      <c r="E37" s="46" t="s">
        <v>53</v>
      </c>
      <c r="F37" s="47">
        <v>0</v>
      </c>
      <c r="G37" s="129" t="s">
        <v>49</v>
      </c>
      <c r="H37" s="324">
        <f>ROUND((((SUM(BI101:BI108)+SUM(BI127:BI407))+SUM(BI409:BI413))),2)</f>
        <v>0</v>
      </c>
      <c r="I37" s="312"/>
      <c r="J37" s="312"/>
      <c r="K37" s="40"/>
      <c r="L37" s="40"/>
      <c r="M37" s="324">
        <v>0</v>
      </c>
      <c r="N37" s="312"/>
      <c r="O37" s="312"/>
      <c r="P37" s="312"/>
      <c r="Q37" s="40"/>
      <c r="R37" s="41"/>
    </row>
    <row r="38" spans="2:18" s="1" customFormat="1" ht="6.95" customHeight="1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1"/>
    </row>
    <row r="39" spans="2:18" s="1" customFormat="1" ht="25.35" customHeight="1">
      <c r="B39" s="39"/>
      <c r="C39" s="125"/>
      <c r="D39" s="130" t="s">
        <v>54</v>
      </c>
      <c r="E39" s="79"/>
      <c r="F39" s="79"/>
      <c r="G39" s="131" t="s">
        <v>55</v>
      </c>
      <c r="H39" s="132" t="s">
        <v>56</v>
      </c>
      <c r="I39" s="79"/>
      <c r="J39" s="79"/>
      <c r="K39" s="79"/>
      <c r="L39" s="325">
        <f>SUM(M31:M37)</f>
        <v>0</v>
      </c>
      <c r="M39" s="325"/>
      <c r="N39" s="325"/>
      <c r="O39" s="325"/>
      <c r="P39" s="326"/>
      <c r="Q39" s="125"/>
      <c r="R39" s="41"/>
    </row>
    <row r="40" spans="2:18" s="1" customFormat="1" ht="14.45" customHeight="1"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2:18" s="1" customFormat="1" ht="14.45" customHeight="1"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1"/>
    </row>
    <row r="42" spans="2:18" ht="13.5">
      <c r="B42" s="26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7"/>
    </row>
    <row r="43" spans="2:18" ht="13.5">
      <c r="B43" s="26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7"/>
    </row>
    <row r="44" spans="2:18" ht="13.5">
      <c r="B44" s="26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7"/>
    </row>
    <row r="45" spans="2:18" ht="13.5">
      <c r="B45" s="26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7"/>
    </row>
    <row r="46" spans="2:18" ht="13.5">
      <c r="B46" s="26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7"/>
    </row>
    <row r="47" spans="2:18" ht="13.5">
      <c r="B47" s="26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7"/>
    </row>
    <row r="48" spans="2:18" ht="13.5">
      <c r="B48" s="26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7"/>
    </row>
    <row r="49" spans="2:18" ht="13.5">
      <c r="B49" s="26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7"/>
    </row>
    <row r="50" spans="2:18" s="1" customFormat="1" ht="15">
      <c r="B50" s="39"/>
      <c r="C50" s="40"/>
      <c r="D50" s="54" t="s">
        <v>57</v>
      </c>
      <c r="E50" s="55"/>
      <c r="F50" s="55"/>
      <c r="G50" s="55"/>
      <c r="H50" s="56"/>
      <c r="I50" s="40"/>
      <c r="J50" s="54" t="s">
        <v>58</v>
      </c>
      <c r="K50" s="55"/>
      <c r="L50" s="55"/>
      <c r="M50" s="55"/>
      <c r="N50" s="55"/>
      <c r="O50" s="55"/>
      <c r="P50" s="56"/>
      <c r="Q50" s="40"/>
      <c r="R50" s="41"/>
    </row>
    <row r="51" spans="2:18" ht="13.5">
      <c r="B51" s="26"/>
      <c r="C51" s="30"/>
      <c r="D51" s="57"/>
      <c r="E51" s="30"/>
      <c r="F51" s="30"/>
      <c r="G51" s="30"/>
      <c r="H51" s="58"/>
      <c r="I51" s="30"/>
      <c r="J51" s="57"/>
      <c r="K51" s="30"/>
      <c r="L51" s="30"/>
      <c r="M51" s="30"/>
      <c r="N51" s="30"/>
      <c r="O51" s="30"/>
      <c r="P51" s="58"/>
      <c r="Q51" s="30"/>
      <c r="R51" s="27"/>
    </row>
    <row r="52" spans="2:18" ht="13.5">
      <c r="B52" s="26"/>
      <c r="C52" s="30"/>
      <c r="D52" s="57"/>
      <c r="E52" s="30"/>
      <c r="F52" s="30"/>
      <c r="G52" s="30"/>
      <c r="H52" s="58"/>
      <c r="I52" s="30"/>
      <c r="J52" s="57"/>
      <c r="K52" s="30"/>
      <c r="L52" s="30"/>
      <c r="M52" s="30"/>
      <c r="N52" s="30"/>
      <c r="O52" s="30"/>
      <c r="P52" s="58"/>
      <c r="Q52" s="30"/>
      <c r="R52" s="27"/>
    </row>
    <row r="53" spans="2:18" ht="13.5">
      <c r="B53" s="26"/>
      <c r="C53" s="30"/>
      <c r="D53" s="57"/>
      <c r="E53" s="30"/>
      <c r="F53" s="30"/>
      <c r="G53" s="30"/>
      <c r="H53" s="58"/>
      <c r="I53" s="30"/>
      <c r="J53" s="57"/>
      <c r="K53" s="30"/>
      <c r="L53" s="30"/>
      <c r="M53" s="30"/>
      <c r="N53" s="30"/>
      <c r="O53" s="30"/>
      <c r="P53" s="58"/>
      <c r="Q53" s="30"/>
      <c r="R53" s="27"/>
    </row>
    <row r="54" spans="2:18" ht="13.5">
      <c r="B54" s="26"/>
      <c r="C54" s="30"/>
      <c r="D54" s="57"/>
      <c r="E54" s="30"/>
      <c r="F54" s="30"/>
      <c r="G54" s="30"/>
      <c r="H54" s="58"/>
      <c r="I54" s="30"/>
      <c r="J54" s="57"/>
      <c r="K54" s="30"/>
      <c r="L54" s="30"/>
      <c r="M54" s="30"/>
      <c r="N54" s="30"/>
      <c r="O54" s="30"/>
      <c r="P54" s="58"/>
      <c r="Q54" s="30"/>
      <c r="R54" s="27"/>
    </row>
    <row r="55" spans="2:18" ht="13.5">
      <c r="B55" s="26"/>
      <c r="C55" s="30"/>
      <c r="D55" s="57"/>
      <c r="E55" s="30"/>
      <c r="F55" s="30"/>
      <c r="G55" s="30"/>
      <c r="H55" s="58"/>
      <c r="I55" s="30"/>
      <c r="J55" s="57"/>
      <c r="K55" s="30"/>
      <c r="L55" s="30"/>
      <c r="M55" s="30"/>
      <c r="N55" s="30"/>
      <c r="O55" s="30"/>
      <c r="P55" s="58"/>
      <c r="Q55" s="30"/>
      <c r="R55" s="27"/>
    </row>
    <row r="56" spans="2:18" ht="13.5">
      <c r="B56" s="26"/>
      <c r="C56" s="30"/>
      <c r="D56" s="57"/>
      <c r="E56" s="30"/>
      <c r="F56" s="30"/>
      <c r="G56" s="30"/>
      <c r="H56" s="58"/>
      <c r="I56" s="30"/>
      <c r="J56" s="57"/>
      <c r="K56" s="30"/>
      <c r="L56" s="30"/>
      <c r="M56" s="30"/>
      <c r="N56" s="30"/>
      <c r="O56" s="30"/>
      <c r="P56" s="58"/>
      <c r="Q56" s="30"/>
      <c r="R56" s="27"/>
    </row>
    <row r="57" spans="2:18" ht="13.5">
      <c r="B57" s="26"/>
      <c r="C57" s="30"/>
      <c r="D57" s="57"/>
      <c r="E57" s="30"/>
      <c r="F57" s="30"/>
      <c r="G57" s="30"/>
      <c r="H57" s="58"/>
      <c r="I57" s="30"/>
      <c r="J57" s="57"/>
      <c r="K57" s="30"/>
      <c r="L57" s="30"/>
      <c r="M57" s="30"/>
      <c r="N57" s="30"/>
      <c r="O57" s="30"/>
      <c r="P57" s="58"/>
      <c r="Q57" s="30"/>
      <c r="R57" s="27"/>
    </row>
    <row r="58" spans="2:18" ht="13.5">
      <c r="B58" s="26"/>
      <c r="C58" s="30"/>
      <c r="D58" s="57"/>
      <c r="E58" s="30"/>
      <c r="F58" s="30"/>
      <c r="G58" s="30"/>
      <c r="H58" s="58"/>
      <c r="I58" s="30"/>
      <c r="J58" s="57"/>
      <c r="K58" s="30"/>
      <c r="L58" s="30"/>
      <c r="M58" s="30"/>
      <c r="N58" s="30"/>
      <c r="O58" s="30"/>
      <c r="P58" s="58"/>
      <c r="Q58" s="30"/>
      <c r="R58" s="27"/>
    </row>
    <row r="59" spans="2:18" s="1" customFormat="1" ht="15">
      <c r="B59" s="39"/>
      <c r="C59" s="40"/>
      <c r="D59" s="59" t="s">
        <v>59</v>
      </c>
      <c r="E59" s="60"/>
      <c r="F59" s="60"/>
      <c r="G59" s="61" t="s">
        <v>60</v>
      </c>
      <c r="H59" s="62"/>
      <c r="I59" s="40"/>
      <c r="J59" s="59" t="s">
        <v>59</v>
      </c>
      <c r="K59" s="60"/>
      <c r="L59" s="60"/>
      <c r="M59" s="60"/>
      <c r="N59" s="61" t="s">
        <v>60</v>
      </c>
      <c r="O59" s="60"/>
      <c r="P59" s="62"/>
      <c r="Q59" s="40"/>
      <c r="R59" s="41"/>
    </row>
    <row r="60" spans="2:18" ht="13.5">
      <c r="B60" s="26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7"/>
    </row>
    <row r="61" spans="2:18" s="1" customFormat="1" ht="15">
      <c r="B61" s="39"/>
      <c r="C61" s="40"/>
      <c r="D61" s="54" t="s">
        <v>61</v>
      </c>
      <c r="E61" s="55"/>
      <c r="F61" s="55"/>
      <c r="G61" s="55"/>
      <c r="H61" s="56"/>
      <c r="I61" s="40"/>
      <c r="J61" s="54" t="s">
        <v>62</v>
      </c>
      <c r="K61" s="55"/>
      <c r="L61" s="55"/>
      <c r="M61" s="55"/>
      <c r="N61" s="55"/>
      <c r="O61" s="55"/>
      <c r="P61" s="56"/>
      <c r="Q61" s="40"/>
      <c r="R61" s="41"/>
    </row>
    <row r="62" spans="2:18" ht="13.5">
      <c r="B62" s="26"/>
      <c r="C62" s="30"/>
      <c r="D62" s="57"/>
      <c r="E62" s="30"/>
      <c r="F62" s="30"/>
      <c r="G62" s="30"/>
      <c r="H62" s="58"/>
      <c r="I62" s="30"/>
      <c r="J62" s="57"/>
      <c r="K62" s="30"/>
      <c r="L62" s="30"/>
      <c r="M62" s="30"/>
      <c r="N62" s="30"/>
      <c r="O62" s="30"/>
      <c r="P62" s="58"/>
      <c r="Q62" s="30"/>
      <c r="R62" s="27"/>
    </row>
    <row r="63" spans="2:18" ht="13.5">
      <c r="B63" s="26"/>
      <c r="C63" s="30"/>
      <c r="D63" s="57"/>
      <c r="E63" s="30"/>
      <c r="F63" s="30"/>
      <c r="G63" s="30"/>
      <c r="H63" s="58"/>
      <c r="I63" s="30"/>
      <c r="J63" s="57"/>
      <c r="K63" s="30"/>
      <c r="L63" s="30"/>
      <c r="M63" s="30"/>
      <c r="N63" s="30"/>
      <c r="O63" s="30"/>
      <c r="P63" s="58"/>
      <c r="Q63" s="30"/>
      <c r="R63" s="27"/>
    </row>
    <row r="64" spans="2:18" ht="13.5">
      <c r="B64" s="26"/>
      <c r="C64" s="30"/>
      <c r="D64" s="57"/>
      <c r="E64" s="30"/>
      <c r="F64" s="30"/>
      <c r="G64" s="30"/>
      <c r="H64" s="58"/>
      <c r="I64" s="30"/>
      <c r="J64" s="57"/>
      <c r="K64" s="30"/>
      <c r="L64" s="30"/>
      <c r="M64" s="30"/>
      <c r="N64" s="30"/>
      <c r="O64" s="30"/>
      <c r="P64" s="58"/>
      <c r="Q64" s="30"/>
      <c r="R64" s="27"/>
    </row>
    <row r="65" spans="2:18" ht="13.5">
      <c r="B65" s="26"/>
      <c r="C65" s="30"/>
      <c r="D65" s="57"/>
      <c r="E65" s="30"/>
      <c r="F65" s="30"/>
      <c r="G65" s="30"/>
      <c r="H65" s="58"/>
      <c r="I65" s="30"/>
      <c r="J65" s="57"/>
      <c r="K65" s="30"/>
      <c r="L65" s="30"/>
      <c r="M65" s="30"/>
      <c r="N65" s="30"/>
      <c r="O65" s="30"/>
      <c r="P65" s="58"/>
      <c r="Q65" s="30"/>
      <c r="R65" s="27"/>
    </row>
    <row r="66" spans="2:18" ht="13.5">
      <c r="B66" s="26"/>
      <c r="C66" s="30"/>
      <c r="D66" s="57"/>
      <c r="E66" s="30"/>
      <c r="F66" s="30"/>
      <c r="G66" s="30"/>
      <c r="H66" s="58"/>
      <c r="I66" s="30"/>
      <c r="J66" s="57"/>
      <c r="K66" s="30"/>
      <c r="L66" s="30"/>
      <c r="M66" s="30"/>
      <c r="N66" s="30"/>
      <c r="O66" s="30"/>
      <c r="P66" s="58"/>
      <c r="Q66" s="30"/>
      <c r="R66" s="27"/>
    </row>
    <row r="67" spans="2:18" ht="13.5">
      <c r="B67" s="26"/>
      <c r="C67" s="30"/>
      <c r="D67" s="57"/>
      <c r="E67" s="30"/>
      <c r="F67" s="30"/>
      <c r="G67" s="30"/>
      <c r="H67" s="58"/>
      <c r="I67" s="30"/>
      <c r="J67" s="57"/>
      <c r="K67" s="30"/>
      <c r="L67" s="30"/>
      <c r="M67" s="30"/>
      <c r="N67" s="30"/>
      <c r="O67" s="30"/>
      <c r="P67" s="58"/>
      <c r="Q67" s="30"/>
      <c r="R67" s="27"/>
    </row>
    <row r="68" spans="2:18" ht="13.5">
      <c r="B68" s="26"/>
      <c r="C68" s="30"/>
      <c r="D68" s="57"/>
      <c r="E68" s="30"/>
      <c r="F68" s="30"/>
      <c r="G68" s="30"/>
      <c r="H68" s="58"/>
      <c r="I68" s="30"/>
      <c r="J68" s="57"/>
      <c r="K68" s="30"/>
      <c r="L68" s="30"/>
      <c r="M68" s="30"/>
      <c r="N68" s="30"/>
      <c r="O68" s="30"/>
      <c r="P68" s="58"/>
      <c r="Q68" s="30"/>
      <c r="R68" s="27"/>
    </row>
    <row r="69" spans="2:18" ht="13.5">
      <c r="B69" s="26"/>
      <c r="C69" s="30"/>
      <c r="D69" s="57"/>
      <c r="E69" s="30"/>
      <c r="F69" s="30"/>
      <c r="G69" s="30"/>
      <c r="H69" s="58"/>
      <c r="I69" s="30"/>
      <c r="J69" s="57"/>
      <c r="K69" s="30"/>
      <c r="L69" s="30"/>
      <c r="M69" s="30"/>
      <c r="N69" s="30"/>
      <c r="O69" s="30"/>
      <c r="P69" s="58"/>
      <c r="Q69" s="30"/>
      <c r="R69" s="27"/>
    </row>
    <row r="70" spans="2:18" s="1" customFormat="1" ht="15">
      <c r="B70" s="39"/>
      <c r="C70" s="40"/>
      <c r="D70" s="59" t="s">
        <v>59</v>
      </c>
      <c r="E70" s="60"/>
      <c r="F70" s="60"/>
      <c r="G70" s="61" t="s">
        <v>60</v>
      </c>
      <c r="H70" s="62"/>
      <c r="I70" s="40"/>
      <c r="J70" s="59" t="s">
        <v>59</v>
      </c>
      <c r="K70" s="60"/>
      <c r="L70" s="60"/>
      <c r="M70" s="60"/>
      <c r="N70" s="61" t="s">
        <v>60</v>
      </c>
      <c r="O70" s="60"/>
      <c r="P70" s="62"/>
      <c r="Q70" s="40"/>
      <c r="R70" s="41"/>
    </row>
    <row r="71" spans="2:18" s="1" customFormat="1" ht="14.45" customHeight="1"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</row>
    <row r="75" spans="2:18" s="1" customFormat="1" ht="6.95" customHeight="1">
      <c r="B75" s="66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8"/>
    </row>
    <row r="76" spans="2:18" s="1" customFormat="1" ht="36.95" customHeight="1">
      <c r="B76" s="39"/>
      <c r="C76" s="242" t="s">
        <v>143</v>
      </c>
      <c r="D76" s="243"/>
      <c r="E76" s="243"/>
      <c r="F76" s="243"/>
      <c r="G76" s="243"/>
      <c r="H76" s="243"/>
      <c r="I76" s="243"/>
      <c r="J76" s="243"/>
      <c r="K76" s="243"/>
      <c r="L76" s="243"/>
      <c r="M76" s="243"/>
      <c r="N76" s="243"/>
      <c r="O76" s="243"/>
      <c r="P76" s="243"/>
      <c r="Q76" s="243"/>
      <c r="R76" s="41"/>
    </row>
    <row r="77" spans="2:18" s="1" customFormat="1" ht="6.95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1"/>
    </row>
    <row r="78" spans="2:18" s="1" customFormat="1" ht="30" customHeight="1">
      <c r="B78" s="39"/>
      <c r="C78" s="34" t="s">
        <v>19</v>
      </c>
      <c r="D78" s="40"/>
      <c r="E78" s="40"/>
      <c r="F78" s="310" t="str">
        <f>F6</f>
        <v>Rekonstrukce komunikace - ul. Vančurova v Šumperku - II. etapa, CÚ 2017</v>
      </c>
      <c r="G78" s="311"/>
      <c r="H78" s="311"/>
      <c r="I78" s="311"/>
      <c r="J78" s="311"/>
      <c r="K78" s="311"/>
      <c r="L78" s="311"/>
      <c r="M78" s="311"/>
      <c r="N78" s="311"/>
      <c r="O78" s="311"/>
      <c r="P78" s="311"/>
      <c r="Q78" s="40"/>
      <c r="R78" s="41"/>
    </row>
    <row r="79" spans="2:18" ht="30" customHeight="1">
      <c r="B79" s="26"/>
      <c r="C79" s="34" t="s">
        <v>138</v>
      </c>
      <c r="D79" s="30"/>
      <c r="E79" s="30"/>
      <c r="F79" s="310" t="s">
        <v>139</v>
      </c>
      <c r="G79" s="273"/>
      <c r="H79" s="273"/>
      <c r="I79" s="273"/>
      <c r="J79" s="273"/>
      <c r="K79" s="273"/>
      <c r="L79" s="273"/>
      <c r="M79" s="273"/>
      <c r="N79" s="273"/>
      <c r="O79" s="273"/>
      <c r="P79" s="273"/>
      <c r="Q79" s="30"/>
      <c r="R79" s="27"/>
    </row>
    <row r="80" spans="2:18" s="1" customFormat="1" ht="36.95" customHeight="1">
      <c r="B80" s="39"/>
      <c r="C80" s="73" t="s">
        <v>140</v>
      </c>
      <c r="D80" s="40"/>
      <c r="E80" s="40"/>
      <c r="F80" s="254" t="str">
        <f>F8</f>
        <v>SO 101 - Komunikace vozidlové - MK</v>
      </c>
      <c r="G80" s="312"/>
      <c r="H80" s="312"/>
      <c r="I80" s="312"/>
      <c r="J80" s="312"/>
      <c r="K80" s="312"/>
      <c r="L80" s="312"/>
      <c r="M80" s="312"/>
      <c r="N80" s="312"/>
      <c r="O80" s="312"/>
      <c r="P80" s="312"/>
      <c r="Q80" s="40"/>
      <c r="R80" s="41"/>
    </row>
    <row r="81" spans="2:18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1"/>
    </row>
    <row r="82" spans="2:18" s="1" customFormat="1" ht="18" customHeight="1">
      <c r="B82" s="39"/>
      <c r="C82" s="34" t="s">
        <v>23</v>
      </c>
      <c r="D82" s="40"/>
      <c r="E82" s="40"/>
      <c r="F82" s="32" t="str">
        <f>F10</f>
        <v>Šumperk</v>
      </c>
      <c r="G82" s="40"/>
      <c r="H82" s="40"/>
      <c r="I82" s="40"/>
      <c r="J82" s="40"/>
      <c r="K82" s="34" t="s">
        <v>25</v>
      </c>
      <c r="L82" s="40"/>
      <c r="M82" s="313" t="str">
        <f>IF(O10="","",O10)</f>
        <v>14. 4. 2017</v>
      </c>
      <c r="N82" s="313"/>
      <c r="O82" s="313"/>
      <c r="P82" s="313"/>
      <c r="Q82" s="40"/>
      <c r="R82" s="41"/>
    </row>
    <row r="83" spans="2:18" s="1" customFormat="1" ht="6.95" customHeight="1"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1"/>
    </row>
    <row r="84" spans="2:18" s="1" customFormat="1" ht="15">
      <c r="B84" s="39"/>
      <c r="C84" s="34" t="s">
        <v>27</v>
      </c>
      <c r="D84" s="40"/>
      <c r="E84" s="40"/>
      <c r="F84" s="32" t="str">
        <f>E13</f>
        <v>Město Šumperk, nám. Míru 1, 787 01 Šumperk</v>
      </c>
      <c r="G84" s="40"/>
      <c r="H84" s="40"/>
      <c r="I84" s="40"/>
      <c r="J84" s="40"/>
      <c r="K84" s="34" t="s">
        <v>36</v>
      </c>
      <c r="L84" s="40"/>
      <c r="M84" s="272" t="str">
        <f>E19</f>
        <v>Cekr CZ s.r.o. , Mazalova 57/2, Šumperk</v>
      </c>
      <c r="N84" s="272"/>
      <c r="O84" s="272"/>
      <c r="P84" s="272"/>
      <c r="Q84" s="272"/>
      <c r="R84" s="41"/>
    </row>
    <row r="85" spans="2:18" s="1" customFormat="1" ht="14.45" customHeight="1">
      <c r="B85" s="39"/>
      <c r="C85" s="34" t="s">
        <v>34</v>
      </c>
      <c r="D85" s="40"/>
      <c r="E85" s="40"/>
      <c r="F85" s="32" t="str">
        <f>IF(E16="","",E16)</f>
        <v>Vyplň údaj</v>
      </c>
      <c r="G85" s="40"/>
      <c r="H85" s="40"/>
      <c r="I85" s="40"/>
      <c r="J85" s="40"/>
      <c r="K85" s="34" t="s">
        <v>41</v>
      </c>
      <c r="L85" s="40"/>
      <c r="M85" s="272" t="str">
        <f>E22</f>
        <v>Sv. Čech</v>
      </c>
      <c r="N85" s="272"/>
      <c r="O85" s="272"/>
      <c r="P85" s="272"/>
      <c r="Q85" s="272"/>
      <c r="R85" s="41"/>
    </row>
    <row r="86" spans="2:18" s="1" customFormat="1" ht="10.35" customHeight="1"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1"/>
    </row>
    <row r="87" spans="2:18" s="1" customFormat="1" ht="29.25" customHeight="1">
      <c r="B87" s="39"/>
      <c r="C87" s="322" t="s">
        <v>144</v>
      </c>
      <c r="D87" s="323"/>
      <c r="E87" s="323"/>
      <c r="F87" s="323"/>
      <c r="G87" s="323"/>
      <c r="H87" s="125"/>
      <c r="I87" s="125"/>
      <c r="J87" s="125"/>
      <c r="K87" s="125"/>
      <c r="L87" s="125"/>
      <c r="M87" s="125"/>
      <c r="N87" s="322" t="s">
        <v>145</v>
      </c>
      <c r="O87" s="323"/>
      <c r="P87" s="323"/>
      <c r="Q87" s="323"/>
      <c r="R87" s="41"/>
    </row>
    <row r="88" spans="2:18" s="1" customFormat="1" ht="10.35" customHeight="1"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1"/>
    </row>
    <row r="89" spans="2:47" s="1" customFormat="1" ht="29.25" customHeight="1">
      <c r="B89" s="39"/>
      <c r="C89" s="133" t="s">
        <v>146</v>
      </c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247">
        <f>N127</f>
        <v>0</v>
      </c>
      <c r="O89" s="320"/>
      <c r="P89" s="320"/>
      <c r="Q89" s="320"/>
      <c r="R89" s="41"/>
      <c r="AU89" s="22" t="s">
        <v>147</v>
      </c>
    </row>
    <row r="90" spans="2:18" s="7" customFormat="1" ht="24.95" customHeight="1">
      <c r="B90" s="134"/>
      <c r="C90" s="135"/>
      <c r="D90" s="136" t="s">
        <v>148</v>
      </c>
      <c r="E90" s="135"/>
      <c r="F90" s="135"/>
      <c r="G90" s="135"/>
      <c r="H90" s="135"/>
      <c r="I90" s="135"/>
      <c r="J90" s="135"/>
      <c r="K90" s="135"/>
      <c r="L90" s="135"/>
      <c r="M90" s="135"/>
      <c r="N90" s="285">
        <f>N128</f>
        <v>0</v>
      </c>
      <c r="O90" s="319"/>
      <c r="P90" s="319"/>
      <c r="Q90" s="319"/>
      <c r="R90" s="137"/>
    </row>
    <row r="91" spans="2:18" s="8" customFormat="1" ht="19.9" customHeight="1">
      <c r="B91" s="138"/>
      <c r="C91" s="103"/>
      <c r="D91" s="114" t="s">
        <v>149</v>
      </c>
      <c r="E91" s="103"/>
      <c r="F91" s="103"/>
      <c r="G91" s="103"/>
      <c r="H91" s="103"/>
      <c r="I91" s="103"/>
      <c r="J91" s="103"/>
      <c r="K91" s="103"/>
      <c r="L91" s="103"/>
      <c r="M91" s="103"/>
      <c r="N91" s="237">
        <f>N129</f>
        <v>0</v>
      </c>
      <c r="O91" s="241"/>
      <c r="P91" s="241"/>
      <c r="Q91" s="241"/>
      <c r="R91" s="139"/>
    </row>
    <row r="92" spans="2:18" s="8" customFormat="1" ht="19.9" customHeight="1">
      <c r="B92" s="138"/>
      <c r="C92" s="103"/>
      <c r="D92" s="114" t="s">
        <v>150</v>
      </c>
      <c r="E92" s="103"/>
      <c r="F92" s="103"/>
      <c r="G92" s="103"/>
      <c r="H92" s="103"/>
      <c r="I92" s="103"/>
      <c r="J92" s="103"/>
      <c r="K92" s="103"/>
      <c r="L92" s="103"/>
      <c r="M92" s="103"/>
      <c r="N92" s="237">
        <f>N204</f>
        <v>0</v>
      </c>
      <c r="O92" s="241"/>
      <c r="P92" s="241"/>
      <c r="Q92" s="241"/>
      <c r="R92" s="139"/>
    </row>
    <row r="93" spans="2:18" s="8" customFormat="1" ht="19.9" customHeight="1">
      <c r="B93" s="138"/>
      <c r="C93" s="103"/>
      <c r="D93" s="114" t="s">
        <v>151</v>
      </c>
      <c r="E93" s="103"/>
      <c r="F93" s="103"/>
      <c r="G93" s="103"/>
      <c r="H93" s="103"/>
      <c r="I93" s="103"/>
      <c r="J93" s="103"/>
      <c r="K93" s="103"/>
      <c r="L93" s="103"/>
      <c r="M93" s="103"/>
      <c r="N93" s="237">
        <f>N213</f>
        <v>0</v>
      </c>
      <c r="O93" s="241"/>
      <c r="P93" s="241"/>
      <c r="Q93" s="241"/>
      <c r="R93" s="139"/>
    </row>
    <row r="94" spans="2:18" s="8" customFormat="1" ht="19.9" customHeight="1">
      <c r="B94" s="138"/>
      <c r="C94" s="103"/>
      <c r="D94" s="114" t="s">
        <v>152</v>
      </c>
      <c r="E94" s="103"/>
      <c r="F94" s="103"/>
      <c r="G94" s="103"/>
      <c r="H94" s="103"/>
      <c r="I94" s="103"/>
      <c r="J94" s="103"/>
      <c r="K94" s="103"/>
      <c r="L94" s="103"/>
      <c r="M94" s="103"/>
      <c r="N94" s="237">
        <f>N218</f>
        <v>0</v>
      </c>
      <c r="O94" s="241"/>
      <c r="P94" s="241"/>
      <c r="Q94" s="241"/>
      <c r="R94" s="139"/>
    </row>
    <row r="95" spans="2:18" s="8" customFormat="1" ht="19.9" customHeight="1">
      <c r="B95" s="138"/>
      <c r="C95" s="103"/>
      <c r="D95" s="114" t="s">
        <v>153</v>
      </c>
      <c r="E95" s="103"/>
      <c r="F95" s="103"/>
      <c r="G95" s="103"/>
      <c r="H95" s="103"/>
      <c r="I95" s="103"/>
      <c r="J95" s="103"/>
      <c r="K95" s="103"/>
      <c r="L95" s="103"/>
      <c r="M95" s="103"/>
      <c r="N95" s="237">
        <f>N242</f>
        <v>0</v>
      </c>
      <c r="O95" s="241"/>
      <c r="P95" s="241"/>
      <c r="Q95" s="241"/>
      <c r="R95" s="139"/>
    </row>
    <row r="96" spans="2:18" s="8" customFormat="1" ht="19.9" customHeight="1">
      <c r="B96" s="138"/>
      <c r="C96" s="103"/>
      <c r="D96" s="114" t="s">
        <v>154</v>
      </c>
      <c r="E96" s="103"/>
      <c r="F96" s="103"/>
      <c r="G96" s="103"/>
      <c r="H96" s="103"/>
      <c r="I96" s="103"/>
      <c r="J96" s="103"/>
      <c r="K96" s="103"/>
      <c r="L96" s="103"/>
      <c r="M96" s="103"/>
      <c r="N96" s="237">
        <f>N272</f>
        <v>0</v>
      </c>
      <c r="O96" s="241"/>
      <c r="P96" s="241"/>
      <c r="Q96" s="241"/>
      <c r="R96" s="139"/>
    </row>
    <row r="97" spans="2:18" s="8" customFormat="1" ht="19.9" customHeight="1">
      <c r="B97" s="138"/>
      <c r="C97" s="103"/>
      <c r="D97" s="114" t="s">
        <v>155</v>
      </c>
      <c r="E97" s="103"/>
      <c r="F97" s="103"/>
      <c r="G97" s="103"/>
      <c r="H97" s="103"/>
      <c r="I97" s="103"/>
      <c r="J97" s="103"/>
      <c r="K97" s="103"/>
      <c r="L97" s="103"/>
      <c r="M97" s="103"/>
      <c r="N97" s="237">
        <f>N361</f>
        <v>0</v>
      </c>
      <c r="O97" s="241"/>
      <c r="P97" s="241"/>
      <c r="Q97" s="241"/>
      <c r="R97" s="139"/>
    </row>
    <row r="98" spans="2:18" s="8" customFormat="1" ht="19.9" customHeight="1">
      <c r="B98" s="138"/>
      <c r="C98" s="103"/>
      <c r="D98" s="114" t="s">
        <v>156</v>
      </c>
      <c r="E98" s="103"/>
      <c r="F98" s="103"/>
      <c r="G98" s="103"/>
      <c r="H98" s="103"/>
      <c r="I98" s="103"/>
      <c r="J98" s="103"/>
      <c r="K98" s="103"/>
      <c r="L98" s="103"/>
      <c r="M98" s="103"/>
      <c r="N98" s="237">
        <f>N406</f>
        <v>0</v>
      </c>
      <c r="O98" s="241"/>
      <c r="P98" s="241"/>
      <c r="Q98" s="241"/>
      <c r="R98" s="139"/>
    </row>
    <row r="99" spans="2:18" s="7" customFormat="1" ht="21.75" customHeight="1">
      <c r="B99" s="134"/>
      <c r="C99" s="135"/>
      <c r="D99" s="136" t="s">
        <v>157</v>
      </c>
      <c r="E99" s="135"/>
      <c r="F99" s="135"/>
      <c r="G99" s="135"/>
      <c r="H99" s="135"/>
      <c r="I99" s="135"/>
      <c r="J99" s="135"/>
      <c r="K99" s="135"/>
      <c r="L99" s="135"/>
      <c r="M99" s="135"/>
      <c r="N99" s="284">
        <f>N408</f>
        <v>0</v>
      </c>
      <c r="O99" s="319"/>
      <c r="P99" s="319"/>
      <c r="Q99" s="319"/>
      <c r="R99" s="137"/>
    </row>
    <row r="100" spans="2:18" s="1" customFormat="1" ht="21.75" customHeight="1">
      <c r="B100" s="39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1"/>
    </row>
    <row r="101" spans="2:21" s="1" customFormat="1" ht="29.25" customHeight="1">
      <c r="B101" s="39"/>
      <c r="C101" s="133" t="s">
        <v>158</v>
      </c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320">
        <f>ROUND(N102+N103+N104+N105+N106+N107,2)</f>
        <v>0</v>
      </c>
      <c r="O101" s="321"/>
      <c r="P101" s="321"/>
      <c r="Q101" s="321"/>
      <c r="R101" s="41"/>
      <c r="T101" s="140"/>
      <c r="U101" s="141" t="s">
        <v>47</v>
      </c>
    </row>
    <row r="102" spans="2:65" s="1" customFormat="1" ht="18" customHeight="1">
      <c r="B102" s="142"/>
      <c r="C102" s="143"/>
      <c r="D102" s="244" t="s">
        <v>159</v>
      </c>
      <c r="E102" s="317"/>
      <c r="F102" s="317"/>
      <c r="G102" s="317"/>
      <c r="H102" s="317"/>
      <c r="I102" s="143"/>
      <c r="J102" s="143"/>
      <c r="K102" s="143"/>
      <c r="L102" s="143"/>
      <c r="M102" s="143"/>
      <c r="N102" s="236">
        <f>ROUND(N89*T102,2)</f>
        <v>0</v>
      </c>
      <c r="O102" s="318"/>
      <c r="P102" s="318"/>
      <c r="Q102" s="318"/>
      <c r="R102" s="145"/>
      <c r="S102" s="143"/>
      <c r="T102" s="146"/>
      <c r="U102" s="147" t="s">
        <v>48</v>
      </c>
      <c r="V102" s="148"/>
      <c r="W102" s="148"/>
      <c r="X102" s="148"/>
      <c r="Y102" s="148"/>
      <c r="Z102" s="148"/>
      <c r="AA102" s="148"/>
      <c r="AB102" s="148"/>
      <c r="AC102" s="148"/>
      <c r="AD102" s="148"/>
      <c r="AE102" s="148"/>
      <c r="AF102" s="148"/>
      <c r="AG102" s="148"/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49" t="s">
        <v>122</v>
      </c>
      <c r="AZ102" s="148"/>
      <c r="BA102" s="148"/>
      <c r="BB102" s="148"/>
      <c r="BC102" s="148"/>
      <c r="BD102" s="148"/>
      <c r="BE102" s="150">
        <f aca="true" t="shared" si="0" ref="BE102:BE107">IF(U102="základní",N102,0)</f>
        <v>0</v>
      </c>
      <c r="BF102" s="150">
        <f aca="true" t="shared" si="1" ref="BF102:BF107">IF(U102="snížená",N102,0)</f>
        <v>0</v>
      </c>
      <c r="BG102" s="150">
        <f aca="true" t="shared" si="2" ref="BG102:BG107">IF(U102="zákl. přenesená",N102,0)</f>
        <v>0</v>
      </c>
      <c r="BH102" s="150">
        <f aca="true" t="shared" si="3" ref="BH102:BH107">IF(U102="sníž. přenesená",N102,0)</f>
        <v>0</v>
      </c>
      <c r="BI102" s="150">
        <f aca="true" t="shared" si="4" ref="BI102:BI107">IF(U102="nulová",N102,0)</f>
        <v>0</v>
      </c>
      <c r="BJ102" s="149" t="s">
        <v>90</v>
      </c>
      <c r="BK102" s="148"/>
      <c r="BL102" s="148"/>
      <c r="BM102" s="148"/>
    </row>
    <row r="103" spans="2:65" s="1" customFormat="1" ht="18" customHeight="1">
      <c r="B103" s="142"/>
      <c r="C103" s="143"/>
      <c r="D103" s="244" t="s">
        <v>160</v>
      </c>
      <c r="E103" s="317"/>
      <c r="F103" s="317"/>
      <c r="G103" s="317"/>
      <c r="H103" s="317"/>
      <c r="I103" s="143"/>
      <c r="J103" s="143"/>
      <c r="K103" s="143"/>
      <c r="L103" s="143"/>
      <c r="M103" s="143"/>
      <c r="N103" s="236">
        <f>ROUND(N89*T103,2)</f>
        <v>0</v>
      </c>
      <c r="O103" s="318"/>
      <c r="P103" s="318"/>
      <c r="Q103" s="318"/>
      <c r="R103" s="145"/>
      <c r="S103" s="143"/>
      <c r="T103" s="146"/>
      <c r="U103" s="147" t="s">
        <v>48</v>
      </c>
      <c r="V103" s="148"/>
      <c r="W103" s="148"/>
      <c r="X103" s="148"/>
      <c r="Y103" s="148"/>
      <c r="Z103" s="148"/>
      <c r="AA103" s="148"/>
      <c r="AB103" s="148"/>
      <c r="AC103" s="148"/>
      <c r="AD103" s="148"/>
      <c r="AE103" s="148"/>
      <c r="AF103" s="148"/>
      <c r="AG103" s="148"/>
      <c r="AH103" s="148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  <c r="AT103" s="148"/>
      <c r="AU103" s="148"/>
      <c r="AV103" s="148"/>
      <c r="AW103" s="148"/>
      <c r="AX103" s="148"/>
      <c r="AY103" s="149" t="s">
        <v>122</v>
      </c>
      <c r="AZ103" s="148"/>
      <c r="BA103" s="148"/>
      <c r="BB103" s="148"/>
      <c r="BC103" s="148"/>
      <c r="BD103" s="148"/>
      <c r="BE103" s="150">
        <f t="shared" si="0"/>
        <v>0</v>
      </c>
      <c r="BF103" s="150">
        <f t="shared" si="1"/>
        <v>0</v>
      </c>
      <c r="BG103" s="150">
        <f t="shared" si="2"/>
        <v>0</v>
      </c>
      <c r="BH103" s="150">
        <f t="shared" si="3"/>
        <v>0</v>
      </c>
      <c r="BI103" s="150">
        <f t="shared" si="4"/>
        <v>0</v>
      </c>
      <c r="BJ103" s="149" t="s">
        <v>90</v>
      </c>
      <c r="BK103" s="148"/>
      <c r="BL103" s="148"/>
      <c r="BM103" s="148"/>
    </row>
    <row r="104" spans="2:65" s="1" customFormat="1" ht="18" customHeight="1">
      <c r="B104" s="142"/>
      <c r="C104" s="143"/>
      <c r="D104" s="244" t="s">
        <v>161</v>
      </c>
      <c r="E104" s="317"/>
      <c r="F104" s="317"/>
      <c r="G104" s="317"/>
      <c r="H104" s="317"/>
      <c r="I104" s="143"/>
      <c r="J104" s="143"/>
      <c r="K104" s="143"/>
      <c r="L104" s="143"/>
      <c r="M104" s="143"/>
      <c r="N104" s="236">
        <f>ROUND(N89*T104,2)</f>
        <v>0</v>
      </c>
      <c r="O104" s="318"/>
      <c r="P104" s="318"/>
      <c r="Q104" s="318"/>
      <c r="R104" s="145"/>
      <c r="S104" s="143"/>
      <c r="T104" s="146"/>
      <c r="U104" s="147" t="s">
        <v>48</v>
      </c>
      <c r="V104" s="148"/>
      <c r="W104" s="148"/>
      <c r="X104" s="148"/>
      <c r="Y104" s="148"/>
      <c r="Z104" s="148"/>
      <c r="AA104" s="148"/>
      <c r="AB104" s="148"/>
      <c r="AC104" s="148"/>
      <c r="AD104" s="148"/>
      <c r="AE104" s="148"/>
      <c r="AF104" s="148"/>
      <c r="AG104" s="148"/>
      <c r="AH104" s="148"/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  <c r="AY104" s="149" t="s">
        <v>122</v>
      </c>
      <c r="AZ104" s="148"/>
      <c r="BA104" s="148"/>
      <c r="BB104" s="148"/>
      <c r="BC104" s="148"/>
      <c r="BD104" s="148"/>
      <c r="BE104" s="150">
        <f t="shared" si="0"/>
        <v>0</v>
      </c>
      <c r="BF104" s="150">
        <f t="shared" si="1"/>
        <v>0</v>
      </c>
      <c r="BG104" s="150">
        <f t="shared" si="2"/>
        <v>0</v>
      </c>
      <c r="BH104" s="150">
        <f t="shared" si="3"/>
        <v>0</v>
      </c>
      <c r="BI104" s="150">
        <f t="shared" si="4"/>
        <v>0</v>
      </c>
      <c r="BJ104" s="149" t="s">
        <v>90</v>
      </c>
      <c r="BK104" s="148"/>
      <c r="BL104" s="148"/>
      <c r="BM104" s="148"/>
    </row>
    <row r="105" spans="2:65" s="1" customFormat="1" ht="18" customHeight="1">
      <c r="B105" s="142"/>
      <c r="C105" s="143"/>
      <c r="D105" s="244" t="s">
        <v>162</v>
      </c>
      <c r="E105" s="317"/>
      <c r="F105" s="317"/>
      <c r="G105" s="317"/>
      <c r="H105" s="317"/>
      <c r="I105" s="143"/>
      <c r="J105" s="143"/>
      <c r="K105" s="143"/>
      <c r="L105" s="143"/>
      <c r="M105" s="143"/>
      <c r="N105" s="236">
        <f>ROUND(N89*T105,2)</f>
        <v>0</v>
      </c>
      <c r="O105" s="318"/>
      <c r="P105" s="318"/>
      <c r="Q105" s="318"/>
      <c r="R105" s="145"/>
      <c r="S105" s="143"/>
      <c r="T105" s="146"/>
      <c r="U105" s="147" t="s">
        <v>48</v>
      </c>
      <c r="V105" s="148"/>
      <c r="W105" s="148"/>
      <c r="X105" s="148"/>
      <c r="Y105" s="148"/>
      <c r="Z105" s="148"/>
      <c r="AA105" s="148"/>
      <c r="AB105" s="148"/>
      <c r="AC105" s="148"/>
      <c r="AD105" s="148"/>
      <c r="AE105" s="148"/>
      <c r="AF105" s="148"/>
      <c r="AG105" s="148"/>
      <c r="AH105" s="148"/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  <c r="AT105" s="148"/>
      <c r="AU105" s="148"/>
      <c r="AV105" s="148"/>
      <c r="AW105" s="148"/>
      <c r="AX105" s="148"/>
      <c r="AY105" s="149" t="s">
        <v>122</v>
      </c>
      <c r="AZ105" s="148"/>
      <c r="BA105" s="148"/>
      <c r="BB105" s="148"/>
      <c r="BC105" s="148"/>
      <c r="BD105" s="148"/>
      <c r="BE105" s="150">
        <f t="shared" si="0"/>
        <v>0</v>
      </c>
      <c r="BF105" s="150">
        <f t="shared" si="1"/>
        <v>0</v>
      </c>
      <c r="BG105" s="150">
        <f t="shared" si="2"/>
        <v>0</v>
      </c>
      <c r="BH105" s="150">
        <f t="shared" si="3"/>
        <v>0</v>
      </c>
      <c r="BI105" s="150">
        <f t="shared" si="4"/>
        <v>0</v>
      </c>
      <c r="BJ105" s="149" t="s">
        <v>90</v>
      </c>
      <c r="BK105" s="148"/>
      <c r="BL105" s="148"/>
      <c r="BM105" s="148"/>
    </row>
    <row r="106" spans="2:65" s="1" customFormat="1" ht="18" customHeight="1">
      <c r="B106" s="142"/>
      <c r="C106" s="143"/>
      <c r="D106" s="244" t="s">
        <v>163</v>
      </c>
      <c r="E106" s="317"/>
      <c r="F106" s="317"/>
      <c r="G106" s="317"/>
      <c r="H106" s="317"/>
      <c r="I106" s="143"/>
      <c r="J106" s="143"/>
      <c r="K106" s="143"/>
      <c r="L106" s="143"/>
      <c r="M106" s="143"/>
      <c r="N106" s="236">
        <f>ROUND(N89*T106,2)</f>
        <v>0</v>
      </c>
      <c r="O106" s="318"/>
      <c r="P106" s="318"/>
      <c r="Q106" s="318"/>
      <c r="R106" s="145"/>
      <c r="S106" s="143"/>
      <c r="T106" s="146"/>
      <c r="U106" s="147" t="s">
        <v>48</v>
      </c>
      <c r="V106" s="148"/>
      <c r="W106" s="148"/>
      <c r="X106" s="148"/>
      <c r="Y106" s="148"/>
      <c r="Z106" s="148"/>
      <c r="AA106" s="148"/>
      <c r="AB106" s="148"/>
      <c r="AC106" s="148"/>
      <c r="AD106" s="148"/>
      <c r="AE106" s="148"/>
      <c r="AF106" s="148"/>
      <c r="AG106" s="148"/>
      <c r="AH106" s="148"/>
      <c r="AI106" s="148"/>
      <c r="AJ106" s="148"/>
      <c r="AK106" s="148"/>
      <c r="AL106" s="148"/>
      <c r="AM106" s="148"/>
      <c r="AN106" s="148"/>
      <c r="AO106" s="148"/>
      <c r="AP106" s="148"/>
      <c r="AQ106" s="148"/>
      <c r="AR106" s="148"/>
      <c r="AS106" s="148"/>
      <c r="AT106" s="148"/>
      <c r="AU106" s="148"/>
      <c r="AV106" s="148"/>
      <c r="AW106" s="148"/>
      <c r="AX106" s="148"/>
      <c r="AY106" s="149" t="s">
        <v>122</v>
      </c>
      <c r="AZ106" s="148"/>
      <c r="BA106" s="148"/>
      <c r="BB106" s="148"/>
      <c r="BC106" s="148"/>
      <c r="BD106" s="148"/>
      <c r="BE106" s="150">
        <f t="shared" si="0"/>
        <v>0</v>
      </c>
      <c r="BF106" s="150">
        <f t="shared" si="1"/>
        <v>0</v>
      </c>
      <c r="BG106" s="150">
        <f t="shared" si="2"/>
        <v>0</v>
      </c>
      <c r="BH106" s="150">
        <f t="shared" si="3"/>
        <v>0</v>
      </c>
      <c r="BI106" s="150">
        <f t="shared" si="4"/>
        <v>0</v>
      </c>
      <c r="BJ106" s="149" t="s">
        <v>90</v>
      </c>
      <c r="BK106" s="148"/>
      <c r="BL106" s="148"/>
      <c r="BM106" s="148"/>
    </row>
    <row r="107" spans="2:65" s="1" customFormat="1" ht="18" customHeight="1">
      <c r="B107" s="142"/>
      <c r="C107" s="143"/>
      <c r="D107" s="144" t="s">
        <v>164</v>
      </c>
      <c r="E107" s="143"/>
      <c r="F107" s="143"/>
      <c r="G107" s="143"/>
      <c r="H107" s="143"/>
      <c r="I107" s="143"/>
      <c r="J107" s="143"/>
      <c r="K107" s="143"/>
      <c r="L107" s="143"/>
      <c r="M107" s="143"/>
      <c r="N107" s="236">
        <f>ROUND(N89*T107,2)</f>
        <v>0</v>
      </c>
      <c r="O107" s="318"/>
      <c r="P107" s="318"/>
      <c r="Q107" s="318"/>
      <c r="R107" s="145"/>
      <c r="S107" s="143"/>
      <c r="T107" s="151"/>
      <c r="U107" s="152" t="s">
        <v>48</v>
      </c>
      <c r="V107" s="148"/>
      <c r="W107" s="148"/>
      <c r="X107" s="148"/>
      <c r="Y107" s="148"/>
      <c r="Z107" s="148"/>
      <c r="AA107" s="148"/>
      <c r="AB107" s="148"/>
      <c r="AC107" s="148"/>
      <c r="AD107" s="148"/>
      <c r="AE107" s="148"/>
      <c r="AF107" s="148"/>
      <c r="AG107" s="148"/>
      <c r="AH107" s="148"/>
      <c r="AI107" s="148"/>
      <c r="AJ107" s="148"/>
      <c r="AK107" s="148"/>
      <c r="AL107" s="148"/>
      <c r="AM107" s="148"/>
      <c r="AN107" s="148"/>
      <c r="AO107" s="148"/>
      <c r="AP107" s="148"/>
      <c r="AQ107" s="148"/>
      <c r="AR107" s="148"/>
      <c r="AS107" s="148"/>
      <c r="AT107" s="148"/>
      <c r="AU107" s="148"/>
      <c r="AV107" s="148"/>
      <c r="AW107" s="148"/>
      <c r="AX107" s="148"/>
      <c r="AY107" s="149" t="s">
        <v>165</v>
      </c>
      <c r="AZ107" s="148"/>
      <c r="BA107" s="148"/>
      <c r="BB107" s="148"/>
      <c r="BC107" s="148"/>
      <c r="BD107" s="148"/>
      <c r="BE107" s="150">
        <f t="shared" si="0"/>
        <v>0</v>
      </c>
      <c r="BF107" s="150">
        <f t="shared" si="1"/>
        <v>0</v>
      </c>
      <c r="BG107" s="150">
        <f t="shared" si="2"/>
        <v>0</v>
      </c>
      <c r="BH107" s="150">
        <f t="shared" si="3"/>
        <v>0</v>
      </c>
      <c r="BI107" s="150">
        <f t="shared" si="4"/>
        <v>0</v>
      </c>
      <c r="BJ107" s="149" t="s">
        <v>90</v>
      </c>
      <c r="BK107" s="148"/>
      <c r="BL107" s="148"/>
      <c r="BM107" s="148"/>
    </row>
    <row r="108" spans="2:18" s="1" customFormat="1" ht="13.5"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1"/>
    </row>
    <row r="109" spans="2:18" s="1" customFormat="1" ht="29.25" customHeight="1">
      <c r="B109" s="39"/>
      <c r="C109" s="124" t="s">
        <v>131</v>
      </c>
      <c r="D109" s="125"/>
      <c r="E109" s="125"/>
      <c r="F109" s="125"/>
      <c r="G109" s="125"/>
      <c r="H109" s="125"/>
      <c r="I109" s="125"/>
      <c r="J109" s="125"/>
      <c r="K109" s="125"/>
      <c r="L109" s="233">
        <f>ROUND(SUM(N89+N101),2)</f>
        <v>0</v>
      </c>
      <c r="M109" s="233"/>
      <c r="N109" s="233"/>
      <c r="O109" s="233"/>
      <c r="P109" s="233"/>
      <c r="Q109" s="233"/>
      <c r="R109" s="41"/>
    </row>
    <row r="110" spans="2:18" s="1" customFormat="1" ht="6.95" customHeight="1">
      <c r="B110" s="63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5"/>
    </row>
    <row r="114" spans="2:18" s="1" customFormat="1" ht="6.95" customHeight="1">
      <c r="B114" s="66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8"/>
    </row>
    <row r="115" spans="2:18" s="1" customFormat="1" ht="36.95" customHeight="1">
      <c r="B115" s="39"/>
      <c r="C115" s="242" t="s">
        <v>166</v>
      </c>
      <c r="D115" s="312"/>
      <c r="E115" s="312"/>
      <c r="F115" s="312"/>
      <c r="G115" s="312"/>
      <c r="H115" s="312"/>
      <c r="I115" s="312"/>
      <c r="J115" s="312"/>
      <c r="K115" s="312"/>
      <c r="L115" s="312"/>
      <c r="M115" s="312"/>
      <c r="N115" s="312"/>
      <c r="O115" s="312"/>
      <c r="P115" s="312"/>
      <c r="Q115" s="312"/>
      <c r="R115" s="41"/>
    </row>
    <row r="116" spans="2:18" s="1" customFormat="1" ht="6.95" customHeight="1"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1"/>
    </row>
    <row r="117" spans="2:18" s="1" customFormat="1" ht="30" customHeight="1">
      <c r="B117" s="39"/>
      <c r="C117" s="34" t="s">
        <v>19</v>
      </c>
      <c r="D117" s="40"/>
      <c r="E117" s="40"/>
      <c r="F117" s="310" t="str">
        <f>F6</f>
        <v>Rekonstrukce komunikace - ul. Vančurova v Šumperku - II. etapa, CÚ 2017</v>
      </c>
      <c r="G117" s="311"/>
      <c r="H117" s="311"/>
      <c r="I117" s="311"/>
      <c r="J117" s="311"/>
      <c r="K117" s="311"/>
      <c r="L117" s="311"/>
      <c r="M117" s="311"/>
      <c r="N117" s="311"/>
      <c r="O117" s="311"/>
      <c r="P117" s="311"/>
      <c r="Q117" s="40"/>
      <c r="R117" s="41"/>
    </row>
    <row r="118" spans="2:18" ht="30" customHeight="1">
      <c r="B118" s="26"/>
      <c r="C118" s="34" t="s">
        <v>138</v>
      </c>
      <c r="D118" s="30"/>
      <c r="E118" s="30"/>
      <c r="F118" s="310" t="s">
        <v>139</v>
      </c>
      <c r="G118" s="273"/>
      <c r="H118" s="273"/>
      <c r="I118" s="273"/>
      <c r="J118" s="273"/>
      <c r="K118" s="273"/>
      <c r="L118" s="273"/>
      <c r="M118" s="273"/>
      <c r="N118" s="273"/>
      <c r="O118" s="273"/>
      <c r="P118" s="273"/>
      <c r="Q118" s="30"/>
      <c r="R118" s="27"/>
    </row>
    <row r="119" spans="2:18" s="1" customFormat="1" ht="36.95" customHeight="1">
      <c r="B119" s="39"/>
      <c r="C119" s="73" t="s">
        <v>140</v>
      </c>
      <c r="D119" s="40"/>
      <c r="E119" s="40"/>
      <c r="F119" s="254" t="str">
        <f>F8</f>
        <v>SO 101 - Komunikace vozidlové - MK</v>
      </c>
      <c r="G119" s="312"/>
      <c r="H119" s="312"/>
      <c r="I119" s="312"/>
      <c r="J119" s="312"/>
      <c r="K119" s="312"/>
      <c r="L119" s="312"/>
      <c r="M119" s="312"/>
      <c r="N119" s="312"/>
      <c r="O119" s="312"/>
      <c r="P119" s="312"/>
      <c r="Q119" s="40"/>
      <c r="R119" s="41"/>
    </row>
    <row r="120" spans="2:18" s="1" customFormat="1" ht="6.95" customHeight="1"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1"/>
    </row>
    <row r="121" spans="2:18" s="1" customFormat="1" ht="18" customHeight="1">
      <c r="B121" s="39"/>
      <c r="C121" s="34" t="s">
        <v>23</v>
      </c>
      <c r="D121" s="40"/>
      <c r="E121" s="40"/>
      <c r="F121" s="32" t="str">
        <f>F10</f>
        <v>Šumperk</v>
      </c>
      <c r="G121" s="40"/>
      <c r="H121" s="40"/>
      <c r="I121" s="40"/>
      <c r="J121" s="40"/>
      <c r="K121" s="34" t="s">
        <v>25</v>
      </c>
      <c r="L121" s="40"/>
      <c r="M121" s="313" t="str">
        <f>IF(O10="","",O10)</f>
        <v>14. 4. 2017</v>
      </c>
      <c r="N121" s="313"/>
      <c r="O121" s="313"/>
      <c r="P121" s="313"/>
      <c r="Q121" s="40"/>
      <c r="R121" s="41"/>
    </row>
    <row r="122" spans="2:18" s="1" customFormat="1" ht="6.95" customHeight="1"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1"/>
    </row>
    <row r="123" spans="2:18" s="1" customFormat="1" ht="15">
      <c r="B123" s="39"/>
      <c r="C123" s="34" t="s">
        <v>27</v>
      </c>
      <c r="D123" s="40"/>
      <c r="E123" s="40"/>
      <c r="F123" s="32" t="str">
        <f>E13</f>
        <v>Město Šumperk, nám. Míru 1, 787 01 Šumperk</v>
      </c>
      <c r="G123" s="40"/>
      <c r="H123" s="40"/>
      <c r="I123" s="40"/>
      <c r="J123" s="40"/>
      <c r="K123" s="34" t="s">
        <v>36</v>
      </c>
      <c r="L123" s="40"/>
      <c r="M123" s="272" t="str">
        <f>E19</f>
        <v>Cekr CZ s.r.o. , Mazalova 57/2, Šumperk</v>
      </c>
      <c r="N123" s="272"/>
      <c r="O123" s="272"/>
      <c r="P123" s="272"/>
      <c r="Q123" s="272"/>
      <c r="R123" s="41"/>
    </row>
    <row r="124" spans="2:18" s="1" customFormat="1" ht="14.45" customHeight="1">
      <c r="B124" s="39"/>
      <c r="C124" s="34" t="s">
        <v>34</v>
      </c>
      <c r="D124" s="40"/>
      <c r="E124" s="40"/>
      <c r="F124" s="32" t="str">
        <f>IF(E16="","",E16)</f>
        <v>Vyplň údaj</v>
      </c>
      <c r="G124" s="40"/>
      <c r="H124" s="40"/>
      <c r="I124" s="40"/>
      <c r="J124" s="40"/>
      <c r="K124" s="34" t="s">
        <v>41</v>
      </c>
      <c r="L124" s="40"/>
      <c r="M124" s="272" t="str">
        <f>E22</f>
        <v>Sv. Čech</v>
      </c>
      <c r="N124" s="272"/>
      <c r="O124" s="272"/>
      <c r="P124" s="272"/>
      <c r="Q124" s="272"/>
      <c r="R124" s="41"/>
    </row>
    <row r="125" spans="2:18" s="1" customFormat="1" ht="10.35" customHeight="1"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1"/>
    </row>
    <row r="126" spans="2:27" s="9" customFormat="1" ht="29.25" customHeight="1">
      <c r="B126" s="153"/>
      <c r="C126" s="154" t="s">
        <v>167</v>
      </c>
      <c r="D126" s="155" t="s">
        <v>168</v>
      </c>
      <c r="E126" s="155" t="s">
        <v>65</v>
      </c>
      <c r="F126" s="314" t="s">
        <v>169</v>
      </c>
      <c r="G126" s="314"/>
      <c r="H126" s="314"/>
      <c r="I126" s="314"/>
      <c r="J126" s="155" t="s">
        <v>170</v>
      </c>
      <c r="K126" s="155" t="s">
        <v>171</v>
      </c>
      <c r="L126" s="315" t="s">
        <v>172</v>
      </c>
      <c r="M126" s="315"/>
      <c r="N126" s="314" t="s">
        <v>145</v>
      </c>
      <c r="O126" s="314"/>
      <c r="P126" s="314"/>
      <c r="Q126" s="316"/>
      <c r="R126" s="156"/>
      <c r="T126" s="80" t="s">
        <v>173</v>
      </c>
      <c r="U126" s="81" t="s">
        <v>47</v>
      </c>
      <c r="V126" s="81" t="s">
        <v>174</v>
      </c>
      <c r="W126" s="81" t="s">
        <v>175</v>
      </c>
      <c r="X126" s="81" t="s">
        <v>176</v>
      </c>
      <c r="Y126" s="81" t="s">
        <v>177</v>
      </c>
      <c r="Z126" s="81" t="s">
        <v>178</v>
      </c>
      <c r="AA126" s="82" t="s">
        <v>179</v>
      </c>
    </row>
    <row r="127" spans="2:63" s="1" customFormat="1" ht="29.25" customHeight="1">
      <c r="B127" s="39"/>
      <c r="C127" s="84" t="s">
        <v>142</v>
      </c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282">
        <f>BK127</f>
        <v>0</v>
      </c>
      <c r="O127" s="283"/>
      <c r="P127" s="283"/>
      <c r="Q127" s="283"/>
      <c r="R127" s="41"/>
      <c r="T127" s="83"/>
      <c r="U127" s="55"/>
      <c r="V127" s="55"/>
      <c r="W127" s="157">
        <f>W128+W408</f>
        <v>0</v>
      </c>
      <c r="X127" s="55"/>
      <c r="Y127" s="157">
        <f>Y128+Y408</f>
        <v>1086.688505</v>
      </c>
      <c r="Z127" s="55"/>
      <c r="AA127" s="158">
        <f>AA128+AA408</f>
        <v>953.296</v>
      </c>
      <c r="AT127" s="22" t="s">
        <v>82</v>
      </c>
      <c r="AU127" s="22" t="s">
        <v>147</v>
      </c>
      <c r="BK127" s="159">
        <f>BK128+BK408</f>
        <v>0</v>
      </c>
    </row>
    <row r="128" spans="2:63" s="10" customFormat="1" ht="37.35" customHeight="1">
      <c r="B128" s="160"/>
      <c r="C128" s="161"/>
      <c r="D128" s="162" t="s">
        <v>148</v>
      </c>
      <c r="E128" s="162"/>
      <c r="F128" s="162"/>
      <c r="G128" s="162"/>
      <c r="H128" s="162"/>
      <c r="I128" s="162"/>
      <c r="J128" s="162"/>
      <c r="K128" s="162"/>
      <c r="L128" s="162"/>
      <c r="M128" s="162"/>
      <c r="N128" s="284">
        <f>BK128</f>
        <v>0</v>
      </c>
      <c r="O128" s="285"/>
      <c r="P128" s="285"/>
      <c r="Q128" s="285"/>
      <c r="R128" s="163"/>
      <c r="T128" s="164"/>
      <c r="U128" s="161"/>
      <c r="V128" s="161"/>
      <c r="W128" s="165">
        <f>W129+W204+W213+W218+W242+W272+W361+W406</f>
        <v>0</v>
      </c>
      <c r="X128" s="161"/>
      <c r="Y128" s="165">
        <f>Y129+Y204+Y213+Y218+Y242+Y272+Y361+Y406</f>
        <v>1086.688505</v>
      </c>
      <c r="Z128" s="161"/>
      <c r="AA128" s="166">
        <f>AA129+AA204+AA213+AA218+AA242+AA272+AA361+AA406</f>
        <v>953.296</v>
      </c>
      <c r="AR128" s="167" t="s">
        <v>90</v>
      </c>
      <c r="AT128" s="168" t="s">
        <v>82</v>
      </c>
      <c r="AU128" s="168" t="s">
        <v>83</v>
      </c>
      <c r="AY128" s="167" t="s">
        <v>180</v>
      </c>
      <c r="BK128" s="169">
        <f>BK129+BK204+BK213+BK218+BK242+BK272+BK361+BK406</f>
        <v>0</v>
      </c>
    </row>
    <row r="129" spans="2:63" s="10" customFormat="1" ht="19.9" customHeight="1">
      <c r="B129" s="160"/>
      <c r="C129" s="161"/>
      <c r="D129" s="170" t="s">
        <v>149</v>
      </c>
      <c r="E129" s="170"/>
      <c r="F129" s="170"/>
      <c r="G129" s="170"/>
      <c r="H129" s="170"/>
      <c r="I129" s="170"/>
      <c r="J129" s="170"/>
      <c r="K129" s="170"/>
      <c r="L129" s="170"/>
      <c r="M129" s="170"/>
      <c r="N129" s="286">
        <f>BK129</f>
        <v>0</v>
      </c>
      <c r="O129" s="287"/>
      <c r="P129" s="287"/>
      <c r="Q129" s="287"/>
      <c r="R129" s="163"/>
      <c r="T129" s="164"/>
      <c r="U129" s="161"/>
      <c r="V129" s="161"/>
      <c r="W129" s="165">
        <f>SUM(W130:W203)</f>
        <v>0</v>
      </c>
      <c r="X129" s="161"/>
      <c r="Y129" s="165">
        <f>SUM(Y130:Y203)</f>
        <v>951.1360900000001</v>
      </c>
      <c r="Z129" s="161"/>
      <c r="AA129" s="166">
        <f>SUM(AA130:AA203)</f>
        <v>953.296</v>
      </c>
      <c r="AR129" s="167" t="s">
        <v>90</v>
      </c>
      <c r="AT129" s="168" t="s">
        <v>82</v>
      </c>
      <c r="AU129" s="168" t="s">
        <v>90</v>
      </c>
      <c r="AY129" s="167" t="s">
        <v>180</v>
      </c>
      <c r="BK129" s="169">
        <f>SUM(BK130:BK203)</f>
        <v>0</v>
      </c>
    </row>
    <row r="130" spans="2:65" s="1" customFormat="1" ht="28.9" customHeight="1">
      <c r="B130" s="142"/>
      <c r="C130" s="171" t="s">
        <v>90</v>
      </c>
      <c r="D130" s="171" t="s">
        <v>181</v>
      </c>
      <c r="E130" s="172" t="s">
        <v>182</v>
      </c>
      <c r="F130" s="294" t="s">
        <v>183</v>
      </c>
      <c r="G130" s="294"/>
      <c r="H130" s="294"/>
      <c r="I130" s="294"/>
      <c r="J130" s="173" t="s">
        <v>184</v>
      </c>
      <c r="K130" s="174">
        <v>301</v>
      </c>
      <c r="L130" s="295">
        <v>0</v>
      </c>
      <c r="M130" s="295"/>
      <c r="N130" s="296">
        <f>ROUND(L130*K130,2)</f>
        <v>0</v>
      </c>
      <c r="O130" s="296"/>
      <c r="P130" s="296"/>
      <c r="Q130" s="296"/>
      <c r="R130" s="145"/>
      <c r="T130" s="175" t="s">
        <v>5</v>
      </c>
      <c r="U130" s="48" t="s">
        <v>48</v>
      </c>
      <c r="V130" s="40"/>
      <c r="W130" s="176">
        <f>V130*K130</f>
        <v>0</v>
      </c>
      <c r="X130" s="176">
        <v>0</v>
      </c>
      <c r="Y130" s="176">
        <f>X130*K130</f>
        <v>0</v>
      </c>
      <c r="Z130" s="176">
        <v>0.4</v>
      </c>
      <c r="AA130" s="177">
        <f>Z130*K130</f>
        <v>120.4</v>
      </c>
      <c r="AR130" s="22" t="s">
        <v>185</v>
      </c>
      <c r="AT130" s="22" t="s">
        <v>181</v>
      </c>
      <c r="AU130" s="22" t="s">
        <v>95</v>
      </c>
      <c r="AY130" s="22" t="s">
        <v>180</v>
      </c>
      <c r="BE130" s="118">
        <f>IF(U130="základní",N130,0)</f>
        <v>0</v>
      </c>
      <c r="BF130" s="118">
        <f>IF(U130="snížená",N130,0)</f>
        <v>0</v>
      </c>
      <c r="BG130" s="118">
        <f>IF(U130="zákl. přenesená",N130,0)</f>
        <v>0</v>
      </c>
      <c r="BH130" s="118">
        <f>IF(U130="sníž. přenesená",N130,0)</f>
        <v>0</v>
      </c>
      <c r="BI130" s="118">
        <f>IF(U130="nulová",N130,0)</f>
        <v>0</v>
      </c>
      <c r="BJ130" s="22" t="s">
        <v>90</v>
      </c>
      <c r="BK130" s="118">
        <f>ROUND(L130*K130,2)</f>
        <v>0</v>
      </c>
      <c r="BL130" s="22" t="s">
        <v>185</v>
      </c>
      <c r="BM130" s="22" t="s">
        <v>186</v>
      </c>
    </row>
    <row r="131" spans="2:51" s="11" customFormat="1" ht="20.45" customHeight="1">
      <c r="B131" s="178"/>
      <c r="C131" s="179"/>
      <c r="D131" s="179"/>
      <c r="E131" s="180" t="s">
        <v>5</v>
      </c>
      <c r="F131" s="288" t="s">
        <v>187</v>
      </c>
      <c r="G131" s="289"/>
      <c r="H131" s="289"/>
      <c r="I131" s="289"/>
      <c r="J131" s="179"/>
      <c r="K131" s="181" t="s">
        <v>5</v>
      </c>
      <c r="L131" s="179"/>
      <c r="M131" s="179"/>
      <c r="N131" s="179"/>
      <c r="O131" s="179"/>
      <c r="P131" s="179"/>
      <c r="Q131" s="179"/>
      <c r="R131" s="182"/>
      <c r="T131" s="183"/>
      <c r="U131" s="179"/>
      <c r="V131" s="179"/>
      <c r="W131" s="179"/>
      <c r="X131" s="179"/>
      <c r="Y131" s="179"/>
      <c r="Z131" s="179"/>
      <c r="AA131" s="184"/>
      <c r="AT131" s="185" t="s">
        <v>188</v>
      </c>
      <c r="AU131" s="185" t="s">
        <v>95</v>
      </c>
      <c r="AV131" s="11" t="s">
        <v>90</v>
      </c>
      <c r="AW131" s="11" t="s">
        <v>40</v>
      </c>
      <c r="AX131" s="11" t="s">
        <v>83</v>
      </c>
      <c r="AY131" s="185" t="s">
        <v>180</v>
      </c>
    </row>
    <row r="132" spans="2:51" s="12" customFormat="1" ht="20.45" customHeight="1">
      <c r="B132" s="186"/>
      <c r="C132" s="187"/>
      <c r="D132" s="187"/>
      <c r="E132" s="188" t="s">
        <v>5</v>
      </c>
      <c r="F132" s="290" t="s">
        <v>189</v>
      </c>
      <c r="G132" s="291"/>
      <c r="H132" s="291"/>
      <c r="I132" s="291"/>
      <c r="J132" s="187"/>
      <c r="K132" s="189">
        <v>301</v>
      </c>
      <c r="L132" s="187"/>
      <c r="M132" s="187"/>
      <c r="N132" s="187"/>
      <c r="O132" s="187"/>
      <c r="P132" s="187"/>
      <c r="Q132" s="187"/>
      <c r="R132" s="190"/>
      <c r="T132" s="191"/>
      <c r="U132" s="187"/>
      <c r="V132" s="187"/>
      <c r="W132" s="187"/>
      <c r="X132" s="187"/>
      <c r="Y132" s="187"/>
      <c r="Z132" s="187"/>
      <c r="AA132" s="192"/>
      <c r="AT132" s="193" t="s">
        <v>188</v>
      </c>
      <c r="AU132" s="193" t="s">
        <v>95</v>
      </c>
      <c r="AV132" s="12" t="s">
        <v>95</v>
      </c>
      <c r="AW132" s="12" t="s">
        <v>40</v>
      </c>
      <c r="AX132" s="12" t="s">
        <v>83</v>
      </c>
      <c r="AY132" s="193" t="s">
        <v>180</v>
      </c>
    </row>
    <row r="133" spans="2:51" s="13" customFormat="1" ht="20.45" customHeight="1">
      <c r="B133" s="194"/>
      <c r="C133" s="195"/>
      <c r="D133" s="195"/>
      <c r="E133" s="196" t="s">
        <v>5</v>
      </c>
      <c r="F133" s="292" t="s">
        <v>190</v>
      </c>
      <c r="G133" s="293"/>
      <c r="H133" s="293"/>
      <c r="I133" s="293"/>
      <c r="J133" s="195"/>
      <c r="K133" s="197">
        <v>301</v>
      </c>
      <c r="L133" s="195"/>
      <c r="M133" s="195"/>
      <c r="N133" s="195"/>
      <c r="O133" s="195"/>
      <c r="P133" s="195"/>
      <c r="Q133" s="195"/>
      <c r="R133" s="198"/>
      <c r="T133" s="199"/>
      <c r="U133" s="195"/>
      <c r="V133" s="195"/>
      <c r="W133" s="195"/>
      <c r="X133" s="195"/>
      <c r="Y133" s="195"/>
      <c r="Z133" s="195"/>
      <c r="AA133" s="200"/>
      <c r="AT133" s="201" t="s">
        <v>188</v>
      </c>
      <c r="AU133" s="201" t="s">
        <v>95</v>
      </c>
      <c r="AV133" s="13" t="s">
        <v>185</v>
      </c>
      <c r="AW133" s="13" t="s">
        <v>40</v>
      </c>
      <c r="AX133" s="13" t="s">
        <v>90</v>
      </c>
      <c r="AY133" s="201" t="s">
        <v>180</v>
      </c>
    </row>
    <row r="134" spans="2:65" s="1" customFormat="1" ht="28.9" customHeight="1">
      <c r="B134" s="142"/>
      <c r="C134" s="171" t="s">
        <v>95</v>
      </c>
      <c r="D134" s="171" t="s">
        <v>181</v>
      </c>
      <c r="E134" s="172" t="s">
        <v>191</v>
      </c>
      <c r="F134" s="294" t="s">
        <v>192</v>
      </c>
      <c r="G134" s="294"/>
      <c r="H134" s="294"/>
      <c r="I134" s="294"/>
      <c r="J134" s="173" t="s">
        <v>184</v>
      </c>
      <c r="K134" s="174">
        <v>959</v>
      </c>
      <c r="L134" s="295">
        <v>0</v>
      </c>
      <c r="M134" s="295"/>
      <c r="N134" s="296">
        <f>ROUND(L134*K134,2)</f>
        <v>0</v>
      </c>
      <c r="O134" s="296"/>
      <c r="P134" s="296"/>
      <c r="Q134" s="296"/>
      <c r="R134" s="145"/>
      <c r="T134" s="175" t="s">
        <v>5</v>
      </c>
      <c r="U134" s="48" t="s">
        <v>48</v>
      </c>
      <c r="V134" s="40"/>
      <c r="W134" s="176">
        <f>V134*K134</f>
        <v>0</v>
      </c>
      <c r="X134" s="176">
        <v>0</v>
      </c>
      <c r="Y134" s="176">
        <f>X134*K134</f>
        <v>0</v>
      </c>
      <c r="Z134" s="176">
        <v>0.72</v>
      </c>
      <c r="AA134" s="177">
        <f>Z134*K134</f>
        <v>690.48</v>
      </c>
      <c r="AR134" s="22" t="s">
        <v>185</v>
      </c>
      <c r="AT134" s="22" t="s">
        <v>181</v>
      </c>
      <c r="AU134" s="22" t="s">
        <v>95</v>
      </c>
      <c r="AY134" s="22" t="s">
        <v>180</v>
      </c>
      <c r="BE134" s="118">
        <f>IF(U134="základní",N134,0)</f>
        <v>0</v>
      </c>
      <c r="BF134" s="118">
        <f>IF(U134="snížená",N134,0)</f>
        <v>0</v>
      </c>
      <c r="BG134" s="118">
        <f>IF(U134="zákl. přenesená",N134,0)</f>
        <v>0</v>
      </c>
      <c r="BH134" s="118">
        <f>IF(U134="sníž. přenesená",N134,0)</f>
        <v>0</v>
      </c>
      <c r="BI134" s="118">
        <f>IF(U134="nulová",N134,0)</f>
        <v>0</v>
      </c>
      <c r="BJ134" s="22" t="s">
        <v>90</v>
      </c>
      <c r="BK134" s="118">
        <f>ROUND(L134*K134,2)</f>
        <v>0</v>
      </c>
      <c r="BL134" s="22" t="s">
        <v>185</v>
      </c>
      <c r="BM134" s="22" t="s">
        <v>193</v>
      </c>
    </row>
    <row r="135" spans="2:51" s="11" customFormat="1" ht="20.45" customHeight="1">
      <c r="B135" s="178"/>
      <c r="C135" s="179"/>
      <c r="D135" s="179"/>
      <c r="E135" s="180" t="s">
        <v>5</v>
      </c>
      <c r="F135" s="288" t="s">
        <v>194</v>
      </c>
      <c r="G135" s="289"/>
      <c r="H135" s="289"/>
      <c r="I135" s="289"/>
      <c r="J135" s="179"/>
      <c r="K135" s="181" t="s">
        <v>5</v>
      </c>
      <c r="L135" s="179"/>
      <c r="M135" s="179"/>
      <c r="N135" s="179"/>
      <c r="O135" s="179"/>
      <c r="P135" s="179"/>
      <c r="Q135" s="179"/>
      <c r="R135" s="182"/>
      <c r="T135" s="183"/>
      <c r="U135" s="179"/>
      <c r="V135" s="179"/>
      <c r="W135" s="179"/>
      <c r="X135" s="179"/>
      <c r="Y135" s="179"/>
      <c r="Z135" s="179"/>
      <c r="AA135" s="184"/>
      <c r="AT135" s="185" t="s">
        <v>188</v>
      </c>
      <c r="AU135" s="185" t="s">
        <v>95</v>
      </c>
      <c r="AV135" s="11" t="s">
        <v>90</v>
      </c>
      <c r="AW135" s="11" t="s">
        <v>40</v>
      </c>
      <c r="AX135" s="11" t="s">
        <v>83</v>
      </c>
      <c r="AY135" s="185" t="s">
        <v>180</v>
      </c>
    </row>
    <row r="136" spans="2:51" s="12" customFormat="1" ht="20.45" customHeight="1">
      <c r="B136" s="186"/>
      <c r="C136" s="187"/>
      <c r="D136" s="187"/>
      <c r="E136" s="188" t="s">
        <v>5</v>
      </c>
      <c r="F136" s="290" t="s">
        <v>195</v>
      </c>
      <c r="G136" s="291"/>
      <c r="H136" s="291"/>
      <c r="I136" s="291"/>
      <c r="J136" s="187"/>
      <c r="K136" s="189">
        <v>959</v>
      </c>
      <c r="L136" s="187"/>
      <c r="M136" s="187"/>
      <c r="N136" s="187"/>
      <c r="O136" s="187"/>
      <c r="P136" s="187"/>
      <c r="Q136" s="187"/>
      <c r="R136" s="190"/>
      <c r="T136" s="191"/>
      <c r="U136" s="187"/>
      <c r="V136" s="187"/>
      <c r="W136" s="187"/>
      <c r="X136" s="187"/>
      <c r="Y136" s="187"/>
      <c r="Z136" s="187"/>
      <c r="AA136" s="192"/>
      <c r="AT136" s="193" t="s">
        <v>188</v>
      </c>
      <c r="AU136" s="193" t="s">
        <v>95</v>
      </c>
      <c r="AV136" s="12" t="s">
        <v>95</v>
      </c>
      <c r="AW136" s="12" t="s">
        <v>40</v>
      </c>
      <c r="AX136" s="12" t="s">
        <v>83</v>
      </c>
      <c r="AY136" s="193" t="s">
        <v>180</v>
      </c>
    </row>
    <row r="137" spans="2:51" s="13" customFormat="1" ht="20.45" customHeight="1">
      <c r="B137" s="194"/>
      <c r="C137" s="195"/>
      <c r="D137" s="195"/>
      <c r="E137" s="196" t="s">
        <v>5</v>
      </c>
      <c r="F137" s="292" t="s">
        <v>190</v>
      </c>
      <c r="G137" s="293"/>
      <c r="H137" s="293"/>
      <c r="I137" s="293"/>
      <c r="J137" s="195"/>
      <c r="K137" s="197">
        <v>959</v>
      </c>
      <c r="L137" s="195"/>
      <c r="M137" s="195"/>
      <c r="N137" s="195"/>
      <c r="O137" s="195"/>
      <c r="P137" s="195"/>
      <c r="Q137" s="195"/>
      <c r="R137" s="198"/>
      <c r="T137" s="199"/>
      <c r="U137" s="195"/>
      <c r="V137" s="195"/>
      <c r="W137" s="195"/>
      <c r="X137" s="195"/>
      <c r="Y137" s="195"/>
      <c r="Z137" s="195"/>
      <c r="AA137" s="200"/>
      <c r="AT137" s="201" t="s">
        <v>188</v>
      </c>
      <c r="AU137" s="201" t="s">
        <v>95</v>
      </c>
      <c r="AV137" s="13" t="s">
        <v>185</v>
      </c>
      <c r="AW137" s="13" t="s">
        <v>40</v>
      </c>
      <c r="AX137" s="13" t="s">
        <v>90</v>
      </c>
      <c r="AY137" s="201" t="s">
        <v>180</v>
      </c>
    </row>
    <row r="138" spans="2:65" s="1" customFormat="1" ht="28.9" customHeight="1">
      <c r="B138" s="142"/>
      <c r="C138" s="171" t="s">
        <v>196</v>
      </c>
      <c r="D138" s="171" t="s">
        <v>181</v>
      </c>
      <c r="E138" s="172" t="s">
        <v>197</v>
      </c>
      <c r="F138" s="294" t="s">
        <v>198</v>
      </c>
      <c r="G138" s="294"/>
      <c r="H138" s="294"/>
      <c r="I138" s="294"/>
      <c r="J138" s="173" t="s">
        <v>184</v>
      </c>
      <c r="K138" s="174">
        <v>301</v>
      </c>
      <c r="L138" s="295">
        <v>0</v>
      </c>
      <c r="M138" s="295"/>
      <c r="N138" s="296">
        <f>ROUND(L138*K138,2)</f>
        <v>0</v>
      </c>
      <c r="O138" s="296"/>
      <c r="P138" s="296"/>
      <c r="Q138" s="296"/>
      <c r="R138" s="145"/>
      <c r="T138" s="175" t="s">
        <v>5</v>
      </c>
      <c r="U138" s="48" t="s">
        <v>48</v>
      </c>
      <c r="V138" s="40"/>
      <c r="W138" s="176">
        <f>V138*K138</f>
        <v>0</v>
      </c>
      <c r="X138" s="176">
        <v>9E-05</v>
      </c>
      <c r="Y138" s="176">
        <f>X138*K138</f>
        <v>0.027090000000000003</v>
      </c>
      <c r="Z138" s="176">
        <v>0.256</v>
      </c>
      <c r="AA138" s="177">
        <f>Z138*K138</f>
        <v>77.056</v>
      </c>
      <c r="AR138" s="22" t="s">
        <v>185</v>
      </c>
      <c r="AT138" s="22" t="s">
        <v>181</v>
      </c>
      <c r="AU138" s="22" t="s">
        <v>95</v>
      </c>
      <c r="AY138" s="22" t="s">
        <v>180</v>
      </c>
      <c r="BE138" s="118">
        <f>IF(U138="základní",N138,0)</f>
        <v>0</v>
      </c>
      <c r="BF138" s="118">
        <f>IF(U138="snížená",N138,0)</f>
        <v>0</v>
      </c>
      <c r="BG138" s="118">
        <f>IF(U138="zákl. přenesená",N138,0)</f>
        <v>0</v>
      </c>
      <c r="BH138" s="118">
        <f>IF(U138="sníž. přenesená",N138,0)</f>
        <v>0</v>
      </c>
      <c r="BI138" s="118">
        <f>IF(U138="nulová",N138,0)</f>
        <v>0</v>
      </c>
      <c r="BJ138" s="22" t="s">
        <v>90</v>
      </c>
      <c r="BK138" s="118">
        <f>ROUND(L138*K138,2)</f>
        <v>0</v>
      </c>
      <c r="BL138" s="22" t="s">
        <v>185</v>
      </c>
      <c r="BM138" s="22" t="s">
        <v>199</v>
      </c>
    </row>
    <row r="139" spans="2:51" s="11" customFormat="1" ht="20.45" customHeight="1">
      <c r="B139" s="178"/>
      <c r="C139" s="179"/>
      <c r="D139" s="179"/>
      <c r="E139" s="180" t="s">
        <v>5</v>
      </c>
      <c r="F139" s="288" t="s">
        <v>200</v>
      </c>
      <c r="G139" s="289"/>
      <c r="H139" s="289"/>
      <c r="I139" s="289"/>
      <c r="J139" s="179"/>
      <c r="K139" s="181" t="s">
        <v>5</v>
      </c>
      <c r="L139" s="179"/>
      <c r="M139" s="179"/>
      <c r="N139" s="179"/>
      <c r="O139" s="179"/>
      <c r="P139" s="179"/>
      <c r="Q139" s="179"/>
      <c r="R139" s="182"/>
      <c r="T139" s="183"/>
      <c r="U139" s="179"/>
      <c r="V139" s="179"/>
      <c r="W139" s="179"/>
      <c r="X139" s="179"/>
      <c r="Y139" s="179"/>
      <c r="Z139" s="179"/>
      <c r="AA139" s="184"/>
      <c r="AT139" s="185" t="s">
        <v>188</v>
      </c>
      <c r="AU139" s="185" t="s">
        <v>95</v>
      </c>
      <c r="AV139" s="11" t="s">
        <v>90</v>
      </c>
      <c r="AW139" s="11" t="s">
        <v>40</v>
      </c>
      <c r="AX139" s="11" t="s">
        <v>83</v>
      </c>
      <c r="AY139" s="185" t="s">
        <v>180</v>
      </c>
    </row>
    <row r="140" spans="2:51" s="12" customFormat="1" ht="20.45" customHeight="1">
      <c r="B140" s="186"/>
      <c r="C140" s="187"/>
      <c r="D140" s="187"/>
      <c r="E140" s="188" t="s">
        <v>5</v>
      </c>
      <c r="F140" s="290" t="s">
        <v>189</v>
      </c>
      <c r="G140" s="291"/>
      <c r="H140" s="291"/>
      <c r="I140" s="291"/>
      <c r="J140" s="187"/>
      <c r="K140" s="189">
        <v>301</v>
      </c>
      <c r="L140" s="187"/>
      <c r="M140" s="187"/>
      <c r="N140" s="187"/>
      <c r="O140" s="187"/>
      <c r="P140" s="187"/>
      <c r="Q140" s="187"/>
      <c r="R140" s="190"/>
      <c r="T140" s="191"/>
      <c r="U140" s="187"/>
      <c r="V140" s="187"/>
      <c r="W140" s="187"/>
      <c r="X140" s="187"/>
      <c r="Y140" s="187"/>
      <c r="Z140" s="187"/>
      <c r="AA140" s="192"/>
      <c r="AT140" s="193" t="s">
        <v>188</v>
      </c>
      <c r="AU140" s="193" t="s">
        <v>95</v>
      </c>
      <c r="AV140" s="12" t="s">
        <v>95</v>
      </c>
      <c r="AW140" s="12" t="s">
        <v>40</v>
      </c>
      <c r="AX140" s="12" t="s">
        <v>83</v>
      </c>
      <c r="AY140" s="193" t="s">
        <v>180</v>
      </c>
    </row>
    <row r="141" spans="2:51" s="13" customFormat="1" ht="20.45" customHeight="1">
      <c r="B141" s="194"/>
      <c r="C141" s="195"/>
      <c r="D141" s="195"/>
      <c r="E141" s="196" t="s">
        <v>5</v>
      </c>
      <c r="F141" s="292" t="s">
        <v>190</v>
      </c>
      <c r="G141" s="293"/>
      <c r="H141" s="293"/>
      <c r="I141" s="293"/>
      <c r="J141" s="195"/>
      <c r="K141" s="197">
        <v>301</v>
      </c>
      <c r="L141" s="195"/>
      <c r="M141" s="195"/>
      <c r="N141" s="195"/>
      <c r="O141" s="195"/>
      <c r="P141" s="195"/>
      <c r="Q141" s="195"/>
      <c r="R141" s="198"/>
      <c r="T141" s="199"/>
      <c r="U141" s="195"/>
      <c r="V141" s="195"/>
      <c r="W141" s="195"/>
      <c r="X141" s="195"/>
      <c r="Y141" s="195"/>
      <c r="Z141" s="195"/>
      <c r="AA141" s="200"/>
      <c r="AT141" s="201" t="s">
        <v>188</v>
      </c>
      <c r="AU141" s="201" t="s">
        <v>95</v>
      </c>
      <c r="AV141" s="13" t="s">
        <v>185</v>
      </c>
      <c r="AW141" s="13" t="s">
        <v>40</v>
      </c>
      <c r="AX141" s="13" t="s">
        <v>90</v>
      </c>
      <c r="AY141" s="201" t="s">
        <v>180</v>
      </c>
    </row>
    <row r="142" spans="2:65" s="1" customFormat="1" ht="28.9" customHeight="1">
      <c r="B142" s="142"/>
      <c r="C142" s="171" t="s">
        <v>185</v>
      </c>
      <c r="D142" s="171" t="s">
        <v>181</v>
      </c>
      <c r="E142" s="172" t="s">
        <v>201</v>
      </c>
      <c r="F142" s="294" t="s">
        <v>202</v>
      </c>
      <c r="G142" s="294"/>
      <c r="H142" s="294"/>
      <c r="I142" s="294"/>
      <c r="J142" s="173" t="s">
        <v>203</v>
      </c>
      <c r="K142" s="174">
        <v>279</v>
      </c>
      <c r="L142" s="295">
        <v>0</v>
      </c>
      <c r="M142" s="295"/>
      <c r="N142" s="296">
        <f>ROUND(L142*K142,2)</f>
        <v>0</v>
      </c>
      <c r="O142" s="296"/>
      <c r="P142" s="296"/>
      <c r="Q142" s="296"/>
      <c r="R142" s="145"/>
      <c r="T142" s="175" t="s">
        <v>5</v>
      </c>
      <c r="U142" s="48" t="s">
        <v>48</v>
      </c>
      <c r="V142" s="40"/>
      <c r="W142" s="176">
        <f>V142*K142</f>
        <v>0</v>
      </c>
      <c r="X142" s="176">
        <v>0</v>
      </c>
      <c r="Y142" s="176">
        <f>X142*K142</f>
        <v>0</v>
      </c>
      <c r="Z142" s="176">
        <v>0.205</v>
      </c>
      <c r="AA142" s="177">
        <f>Z142*K142</f>
        <v>57.19499999999999</v>
      </c>
      <c r="AR142" s="22" t="s">
        <v>185</v>
      </c>
      <c r="AT142" s="22" t="s">
        <v>181</v>
      </c>
      <c r="AU142" s="22" t="s">
        <v>95</v>
      </c>
      <c r="AY142" s="22" t="s">
        <v>180</v>
      </c>
      <c r="BE142" s="118">
        <f>IF(U142="základní",N142,0)</f>
        <v>0</v>
      </c>
      <c r="BF142" s="118">
        <f>IF(U142="snížená",N142,0)</f>
        <v>0</v>
      </c>
      <c r="BG142" s="118">
        <f>IF(U142="zákl. přenesená",N142,0)</f>
        <v>0</v>
      </c>
      <c r="BH142" s="118">
        <f>IF(U142="sníž. přenesená",N142,0)</f>
        <v>0</v>
      </c>
      <c r="BI142" s="118">
        <f>IF(U142="nulová",N142,0)</f>
        <v>0</v>
      </c>
      <c r="BJ142" s="22" t="s">
        <v>90</v>
      </c>
      <c r="BK142" s="118">
        <f>ROUND(L142*K142,2)</f>
        <v>0</v>
      </c>
      <c r="BL142" s="22" t="s">
        <v>185</v>
      </c>
      <c r="BM142" s="22" t="s">
        <v>204</v>
      </c>
    </row>
    <row r="143" spans="2:51" s="11" customFormat="1" ht="20.45" customHeight="1">
      <c r="B143" s="178"/>
      <c r="C143" s="179"/>
      <c r="D143" s="179"/>
      <c r="E143" s="180" t="s">
        <v>5</v>
      </c>
      <c r="F143" s="288" t="s">
        <v>205</v>
      </c>
      <c r="G143" s="289"/>
      <c r="H143" s="289"/>
      <c r="I143" s="289"/>
      <c r="J143" s="179"/>
      <c r="K143" s="181" t="s">
        <v>5</v>
      </c>
      <c r="L143" s="179"/>
      <c r="M143" s="179"/>
      <c r="N143" s="179"/>
      <c r="O143" s="179"/>
      <c r="P143" s="179"/>
      <c r="Q143" s="179"/>
      <c r="R143" s="182"/>
      <c r="T143" s="183"/>
      <c r="U143" s="179"/>
      <c r="V143" s="179"/>
      <c r="W143" s="179"/>
      <c r="X143" s="179"/>
      <c r="Y143" s="179"/>
      <c r="Z143" s="179"/>
      <c r="AA143" s="184"/>
      <c r="AT143" s="185" t="s">
        <v>188</v>
      </c>
      <c r="AU143" s="185" t="s">
        <v>95</v>
      </c>
      <c r="AV143" s="11" t="s">
        <v>90</v>
      </c>
      <c r="AW143" s="11" t="s">
        <v>40</v>
      </c>
      <c r="AX143" s="11" t="s">
        <v>83</v>
      </c>
      <c r="AY143" s="185" t="s">
        <v>180</v>
      </c>
    </row>
    <row r="144" spans="2:51" s="12" customFormat="1" ht="20.45" customHeight="1">
      <c r="B144" s="186"/>
      <c r="C144" s="187"/>
      <c r="D144" s="187"/>
      <c r="E144" s="188" t="s">
        <v>5</v>
      </c>
      <c r="F144" s="290" t="s">
        <v>206</v>
      </c>
      <c r="G144" s="291"/>
      <c r="H144" s="291"/>
      <c r="I144" s="291"/>
      <c r="J144" s="187"/>
      <c r="K144" s="189">
        <v>279</v>
      </c>
      <c r="L144" s="187"/>
      <c r="M144" s="187"/>
      <c r="N144" s="187"/>
      <c r="O144" s="187"/>
      <c r="P144" s="187"/>
      <c r="Q144" s="187"/>
      <c r="R144" s="190"/>
      <c r="T144" s="191"/>
      <c r="U144" s="187"/>
      <c r="V144" s="187"/>
      <c r="W144" s="187"/>
      <c r="X144" s="187"/>
      <c r="Y144" s="187"/>
      <c r="Z144" s="187"/>
      <c r="AA144" s="192"/>
      <c r="AT144" s="193" t="s">
        <v>188</v>
      </c>
      <c r="AU144" s="193" t="s">
        <v>95</v>
      </c>
      <c r="AV144" s="12" t="s">
        <v>95</v>
      </c>
      <c r="AW144" s="12" t="s">
        <v>40</v>
      </c>
      <c r="AX144" s="12" t="s">
        <v>83</v>
      </c>
      <c r="AY144" s="193" t="s">
        <v>180</v>
      </c>
    </row>
    <row r="145" spans="2:51" s="13" customFormat="1" ht="20.45" customHeight="1">
      <c r="B145" s="194"/>
      <c r="C145" s="195"/>
      <c r="D145" s="195"/>
      <c r="E145" s="196" t="s">
        <v>5</v>
      </c>
      <c r="F145" s="292" t="s">
        <v>190</v>
      </c>
      <c r="G145" s="293"/>
      <c r="H145" s="293"/>
      <c r="I145" s="293"/>
      <c r="J145" s="195"/>
      <c r="K145" s="197">
        <v>279</v>
      </c>
      <c r="L145" s="195"/>
      <c r="M145" s="195"/>
      <c r="N145" s="195"/>
      <c r="O145" s="195"/>
      <c r="P145" s="195"/>
      <c r="Q145" s="195"/>
      <c r="R145" s="198"/>
      <c r="T145" s="199"/>
      <c r="U145" s="195"/>
      <c r="V145" s="195"/>
      <c r="W145" s="195"/>
      <c r="X145" s="195"/>
      <c r="Y145" s="195"/>
      <c r="Z145" s="195"/>
      <c r="AA145" s="200"/>
      <c r="AT145" s="201" t="s">
        <v>188</v>
      </c>
      <c r="AU145" s="201" t="s">
        <v>95</v>
      </c>
      <c r="AV145" s="13" t="s">
        <v>185</v>
      </c>
      <c r="AW145" s="13" t="s">
        <v>40</v>
      </c>
      <c r="AX145" s="13" t="s">
        <v>90</v>
      </c>
      <c r="AY145" s="201" t="s">
        <v>180</v>
      </c>
    </row>
    <row r="146" spans="2:65" s="1" customFormat="1" ht="20.45" customHeight="1">
      <c r="B146" s="142"/>
      <c r="C146" s="171" t="s">
        <v>207</v>
      </c>
      <c r="D146" s="171" t="s">
        <v>181</v>
      </c>
      <c r="E146" s="172" t="s">
        <v>208</v>
      </c>
      <c r="F146" s="294" t="s">
        <v>209</v>
      </c>
      <c r="G146" s="294"/>
      <c r="H146" s="294"/>
      <c r="I146" s="294"/>
      <c r="J146" s="173" t="s">
        <v>203</v>
      </c>
      <c r="K146" s="174">
        <v>71</v>
      </c>
      <c r="L146" s="295">
        <v>0</v>
      </c>
      <c r="M146" s="295"/>
      <c r="N146" s="296">
        <f>ROUND(L146*K146,2)</f>
        <v>0</v>
      </c>
      <c r="O146" s="296"/>
      <c r="P146" s="296"/>
      <c r="Q146" s="296"/>
      <c r="R146" s="145"/>
      <c r="T146" s="175" t="s">
        <v>5</v>
      </c>
      <c r="U146" s="48" t="s">
        <v>48</v>
      </c>
      <c r="V146" s="40"/>
      <c r="W146" s="176">
        <f>V146*K146</f>
        <v>0</v>
      </c>
      <c r="X146" s="176">
        <v>0</v>
      </c>
      <c r="Y146" s="176">
        <f>X146*K146</f>
        <v>0</v>
      </c>
      <c r="Z146" s="176">
        <v>0.115</v>
      </c>
      <c r="AA146" s="177">
        <f>Z146*K146</f>
        <v>8.165000000000001</v>
      </c>
      <c r="AR146" s="22" t="s">
        <v>185</v>
      </c>
      <c r="AT146" s="22" t="s">
        <v>181</v>
      </c>
      <c r="AU146" s="22" t="s">
        <v>95</v>
      </c>
      <c r="AY146" s="22" t="s">
        <v>180</v>
      </c>
      <c r="BE146" s="118">
        <f>IF(U146="základní",N146,0)</f>
        <v>0</v>
      </c>
      <c r="BF146" s="118">
        <f>IF(U146="snížená",N146,0)</f>
        <v>0</v>
      </c>
      <c r="BG146" s="118">
        <f>IF(U146="zákl. přenesená",N146,0)</f>
        <v>0</v>
      </c>
      <c r="BH146" s="118">
        <f>IF(U146="sníž. přenesená",N146,0)</f>
        <v>0</v>
      </c>
      <c r="BI146" s="118">
        <f>IF(U146="nulová",N146,0)</f>
        <v>0</v>
      </c>
      <c r="BJ146" s="22" t="s">
        <v>90</v>
      </c>
      <c r="BK146" s="118">
        <f>ROUND(L146*K146,2)</f>
        <v>0</v>
      </c>
      <c r="BL146" s="22" t="s">
        <v>185</v>
      </c>
      <c r="BM146" s="22" t="s">
        <v>210</v>
      </c>
    </row>
    <row r="147" spans="2:51" s="11" customFormat="1" ht="20.45" customHeight="1">
      <c r="B147" s="178"/>
      <c r="C147" s="179"/>
      <c r="D147" s="179"/>
      <c r="E147" s="180" t="s">
        <v>5</v>
      </c>
      <c r="F147" s="288" t="s">
        <v>211</v>
      </c>
      <c r="G147" s="289"/>
      <c r="H147" s="289"/>
      <c r="I147" s="289"/>
      <c r="J147" s="179"/>
      <c r="K147" s="181" t="s">
        <v>5</v>
      </c>
      <c r="L147" s="179"/>
      <c r="M147" s="179"/>
      <c r="N147" s="179"/>
      <c r="O147" s="179"/>
      <c r="P147" s="179"/>
      <c r="Q147" s="179"/>
      <c r="R147" s="182"/>
      <c r="T147" s="183"/>
      <c r="U147" s="179"/>
      <c r="V147" s="179"/>
      <c r="W147" s="179"/>
      <c r="X147" s="179"/>
      <c r="Y147" s="179"/>
      <c r="Z147" s="179"/>
      <c r="AA147" s="184"/>
      <c r="AT147" s="185" t="s">
        <v>188</v>
      </c>
      <c r="AU147" s="185" t="s">
        <v>95</v>
      </c>
      <c r="AV147" s="11" t="s">
        <v>90</v>
      </c>
      <c r="AW147" s="11" t="s">
        <v>40</v>
      </c>
      <c r="AX147" s="11" t="s">
        <v>83</v>
      </c>
      <c r="AY147" s="185" t="s">
        <v>180</v>
      </c>
    </row>
    <row r="148" spans="2:51" s="12" customFormat="1" ht="20.45" customHeight="1">
      <c r="B148" s="186"/>
      <c r="C148" s="187"/>
      <c r="D148" s="187"/>
      <c r="E148" s="188" t="s">
        <v>5</v>
      </c>
      <c r="F148" s="290" t="s">
        <v>212</v>
      </c>
      <c r="G148" s="291"/>
      <c r="H148" s="291"/>
      <c r="I148" s="291"/>
      <c r="J148" s="187"/>
      <c r="K148" s="189">
        <v>71</v>
      </c>
      <c r="L148" s="187"/>
      <c r="M148" s="187"/>
      <c r="N148" s="187"/>
      <c r="O148" s="187"/>
      <c r="P148" s="187"/>
      <c r="Q148" s="187"/>
      <c r="R148" s="190"/>
      <c r="T148" s="191"/>
      <c r="U148" s="187"/>
      <c r="V148" s="187"/>
      <c r="W148" s="187"/>
      <c r="X148" s="187"/>
      <c r="Y148" s="187"/>
      <c r="Z148" s="187"/>
      <c r="AA148" s="192"/>
      <c r="AT148" s="193" t="s">
        <v>188</v>
      </c>
      <c r="AU148" s="193" t="s">
        <v>95</v>
      </c>
      <c r="AV148" s="12" t="s">
        <v>95</v>
      </c>
      <c r="AW148" s="12" t="s">
        <v>40</v>
      </c>
      <c r="AX148" s="12" t="s">
        <v>83</v>
      </c>
      <c r="AY148" s="193" t="s">
        <v>180</v>
      </c>
    </row>
    <row r="149" spans="2:51" s="13" customFormat="1" ht="20.45" customHeight="1">
      <c r="B149" s="194"/>
      <c r="C149" s="195"/>
      <c r="D149" s="195"/>
      <c r="E149" s="196" t="s">
        <v>5</v>
      </c>
      <c r="F149" s="292" t="s">
        <v>190</v>
      </c>
      <c r="G149" s="293"/>
      <c r="H149" s="293"/>
      <c r="I149" s="293"/>
      <c r="J149" s="195"/>
      <c r="K149" s="197">
        <v>71</v>
      </c>
      <c r="L149" s="195"/>
      <c r="M149" s="195"/>
      <c r="N149" s="195"/>
      <c r="O149" s="195"/>
      <c r="P149" s="195"/>
      <c r="Q149" s="195"/>
      <c r="R149" s="198"/>
      <c r="T149" s="199"/>
      <c r="U149" s="195"/>
      <c r="V149" s="195"/>
      <c r="W149" s="195"/>
      <c r="X149" s="195"/>
      <c r="Y149" s="195"/>
      <c r="Z149" s="195"/>
      <c r="AA149" s="200"/>
      <c r="AT149" s="201" t="s">
        <v>188</v>
      </c>
      <c r="AU149" s="201" t="s">
        <v>95</v>
      </c>
      <c r="AV149" s="13" t="s">
        <v>185</v>
      </c>
      <c r="AW149" s="13" t="s">
        <v>40</v>
      </c>
      <c r="AX149" s="13" t="s">
        <v>90</v>
      </c>
      <c r="AY149" s="201" t="s">
        <v>180</v>
      </c>
    </row>
    <row r="150" spans="2:65" s="1" customFormat="1" ht="28.9" customHeight="1">
      <c r="B150" s="142"/>
      <c r="C150" s="171" t="s">
        <v>213</v>
      </c>
      <c r="D150" s="171" t="s">
        <v>181</v>
      </c>
      <c r="E150" s="172" t="s">
        <v>214</v>
      </c>
      <c r="F150" s="294" t="s">
        <v>215</v>
      </c>
      <c r="G150" s="294"/>
      <c r="H150" s="294"/>
      <c r="I150" s="294"/>
      <c r="J150" s="173" t="s">
        <v>216</v>
      </c>
      <c r="K150" s="174">
        <v>504</v>
      </c>
      <c r="L150" s="295">
        <v>0</v>
      </c>
      <c r="M150" s="295"/>
      <c r="N150" s="296">
        <f>ROUND(L150*K150,2)</f>
        <v>0</v>
      </c>
      <c r="O150" s="296"/>
      <c r="P150" s="296"/>
      <c r="Q150" s="296"/>
      <c r="R150" s="145"/>
      <c r="T150" s="175" t="s">
        <v>5</v>
      </c>
      <c r="U150" s="48" t="s">
        <v>48</v>
      </c>
      <c r="V150" s="40"/>
      <c r="W150" s="176">
        <f>V150*K150</f>
        <v>0</v>
      </c>
      <c r="X150" s="176">
        <v>0</v>
      </c>
      <c r="Y150" s="176">
        <f>X150*K150</f>
        <v>0</v>
      </c>
      <c r="Z150" s="176">
        <v>0</v>
      </c>
      <c r="AA150" s="177">
        <f>Z150*K150</f>
        <v>0</v>
      </c>
      <c r="AR150" s="22" t="s">
        <v>185</v>
      </c>
      <c r="AT150" s="22" t="s">
        <v>181</v>
      </c>
      <c r="AU150" s="22" t="s">
        <v>95</v>
      </c>
      <c r="AY150" s="22" t="s">
        <v>180</v>
      </c>
      <c r="BE150" s="118">
        <f>IF(U150="základní",N150,0)</f>
        <v>0</v>
      </c>
      <c r="BF150" s="118">
        <f>IF(U150="snížená",N150,0)</f>
        <v>0</v>
      </c>
      <c r="BG150" s="118">
        <f>IF(U150="zákl. přenesená",N150,0)</f>
        <v>0</v>
      </c>
      <c r="BH150" s="118">
        <f>IF(U150="sníž. přenesená",N150,0)</f>
        <v>0</v>
      </c>
      <c r="BI150" s="118">
        <f>IF(U150="nulová",N150,0)</f>
        <v>0</v>
      </c>
      <c r="BJ150" s="22" t="s">
        <v>90</v>
      </c>
      <c r="BK150" s="118">
        <f>ROUND(L150*K150,2)</f>
        <v>0</v>
      </c>
      <c r="BL150" s="22" t="s">
        <v>185</v>
      </c>
      <c r="BM150" s="22" t="s">
        <v>217</v>
      </c>
    </row>
    <row r="151" spans="2:51" s="11" customFormat="1" ht="28.9" customHeight="1">
      <c r="B151" s="178"/>
      <c r="C151" s="179"/>
      <c r="D151" s="179"/>
      <c r="E151" s="180" t="s">
        <v>5</v>
      </c>
      <c r="F151" s="288" t="s">
        <v>218</v>
      </c>
      <c r="G151" s="289"/>
      <c r="H151" s="289"/>
      <c r="I151" s="289"/>
      <c r="J151" s="179"/>
      <c r="K151" s="181" t="s">
        <v>5</v>
      </c>
      <c r="L151" s="179"/>
      <c r="M151" s="179"/>
      <c r="N151" s="179"/>
      <c r="O151" s="179"/>
      <c r="P151" s="179"/>
      <c r="Q151" s="179"/>
      <c r="R151" s="182"/>
      <c r="T151" s="183"/>
      <c r="U151" s="179"/>
      <c r="V151" s="179"/>
      <c r="W151" s="179"/>
      <c r="X151" s="179"/>
      <c r="Y151" s="179"/>
      <c r="Z151" s="179"/>
      <c r="AA151" s="184"/>
      <c r="AT151" s="185" t="s">
        <v>188</v>
      </c>
      <c r="AU151" s="185" t="s">
        <v>95</v>
      </c>
      <c r="AV151" s="11" t="s">
        <v>90</v>
      </c>
      <c r="AW151" s="11" t="s">
        <v>40</v>
      </c>
      <c r="AX151" s="11" t="s">
        <v>83</v>
      </c>
      <c r="AY151" s="185" t="s">
        <v>180</v>
      </c>
    </row>
    <row r="152" spans="2:51" s="12" customFormat="1" ht="20.45" customHeight="1">
      <c r="B152" s="186"/>
      <c r="C152" s="187"/>
      <c r="D152" s="187"/>
      <c r="E152" s="188" t="s">
        <v>5</v>
      </c>
      <c r="F152" s="290" t="s">
        <v>219</v>
      </c>
      <c r="G152" s="291"/>
      <c r="H152" s="291"/>
      <c r="I152" s="291"/>
      <c r="J152" s="187"/>
      <c r="K152" s="189">
        <v>120.4</v>
      </c>
      <c r="L152" s="187"/>
      <c r="M152" s="187"/>
      <c r="N152" s="187"/>
      <c r="O152" s="187"/>
      <c r="P152" s="187"/>
      <c r="Q152" s="187"/>
      <c r="R152" s="190"/>
      <c r="T152" s="191"/>
      <c r="U152" s="187"/>
      <c r="V152" s="187"/>
      <c r="W152" s="187"/>
      <c r="X152" s="187"/>
      <c r="Y152" s="187"/>
      <c r="Z152" s="187"/>
      <c r="AA152" s="192"/>
      <c r="AT152" s="193" t="s">
        <v>188</v>
      </c>
      <c r="AU152" s="193" t="s">
        <v>95</v>
      </c>
      <c r="AV152" s="12" t="s">
        <v>95</v>
      </c>
      <c r="AW152" s="12" t="s">
        <v>40</v>
      </c>
      <c r="AX152" s="12" t="s">
        <v>83</v>
      </c>
      <c r="AY152" s="193" t="s">
        <v>180</v>
      </c>
    </row>
    <row r="153" spans="2:51" s="14" customFormat="1" ht="20.45" customHeight="1">
      <c r="B153" s="202"/>
      <c r="C153" s="203"/>
      <c r="D153" s="203"/>
      <c r="E153" s="204" t="s">
        <v>5</v>
      </c>
      <c r="F153" s="305" t="s">
        <v>220</v>
      </c>
      <c r="G153" s="306"/>
      <c r="H153" s="306"/>
      <c r="I153" s="306"/>
      <c r="J153" s="203"/>
      <c r="K153" s="205">
        <v>120.4</v>
      </c>
      <c r="L153" s="203"/>
      <c r="M153" s="203"/>
      <c r="N153" s="203"/>
      <c r="O153" s="203"/>
      <c r="P153" s="203"/>
      <c r="Q153" s="203"/>
      <c r="R153" s="206"/>
      <c r="T153" s="207"/>
      <c r="U153" s="203"/>
      <c r="V153" s="203"/>
      <c r="W153" s="203"/>
      <c r="X153" s="203"/>
      <c r="Y153" s="203"/>
      <c r="Z153" s="203"/>
      <c r="AA153" s="208"/>
      <c r="AT153" s="209" t="s">
        <v>188</v>
      </c>
      <c r="AU153" s="209" t="s">
        <v>95</v>
      </c>
      <c r="AV153" s="14" t="s">
        <v>196</v>
      </c>
      <c r="AW153" s="14" t="s">
        <v>40</v>
      </c>
      <c r="AX153" s="14" t="s">
        <v>83</v>
      </c>
      <c r="AY153" s="209" t="s">
        <v>180</v>
      </c>
    </row>
    <row r="154" spans="2:51" s="11" customFormat="1" ht="28.9" customHeight="1">
      <c r="B154" s="178"/>
      <c r="C154" s="179"/>
      <c r="D154" s="179"/>
      <c r="E154" s="180" t="s">
        <v>5</v>
      </c>
      <c r="F154" s="303" t="s">
        <v>218</v>
      </c>
      <c r="G154" s="304"/>
      <c r="H154" s="304"/>
      <c r="I154" s="304"/>
      <c r="J154" s="179"/>
      <c r="K154" s="181" t="s">
        <v>5</v>
      </c>
      <c r="L154" s="179"/>
      <c r="M154" s="179"/>
      <c r="N154" s="179"/>
      <c r="O154" s="179"/>
      <c r="P154" s="179"/>
      <c r="Q154" s="179"/>
      <c r="R154" s="182"/>
      <c r="T154" s="183"/>
      <c r="U154" s="179"/>
      <c r="V154" s="179"/>
      <c r="W154" s="179"/>
      <c r="X154" s="179"/>
      <c r="Y154" s="179"/>
      <c r="Z154" s="179"/>
      <c r="AA154" s="184"/>
      <c r="AT154" s="185" t="s">
        <v>188</v>
      </c>
      <c r="AU154" s="185" t="s">
        <v>95</v>
      </c>
      <c r="AV154" s="11" t="s">
        <v>90</v>
      </c>
      <c r="AW154" s="11" t="s">
        <v>40</v>
      </c>
      <c r="AX154" s="11" t="s">
        <v>83</v>
      </c>
      <c r="AY154" s="185" t="s">
        <v>180</v>
      </c>
    </row>
    <row r="155" spans="2:51" s="12" customFormat="1" ht="20.45" customHeight="1">
      <c r="B155" s="186"/>
      <c r="C155" s="187"/>
      <c r="D155" s="187"/>
      <c r="E155" s="188" t="s">
        <v>5</v>
      </c>
      <c r="F155" s="290" t="s">
        <v>221</v>
      </c>
      <c r="G155" s="291"/>
      <c r="H155" s="291"/>
      <c r="I155" s="291"/>
      <c r="J155" s="187"/>
      <c r="K155" s="189">
        <v>383.6</v>
      </c>
      <c r="L155" s="187"/>
      <c r="M155" s="187"/>
      <c r="N155" s="187"/>
      <c r="O155" s="187"/>
      <c r="P155" s="187"/>
      <c r="Q155" s="187"/>
      <c r="R155" s="190"/>
      <c r="T155" s="191"/>
      <c r="U155" s="187"/>
      <c r="V155" s="187"/>
      <c r="W155" s="187"/>
      <c r="X155" s="187"/>
      <c r="Y155" s="187"/>
      <c r="Z155" s="187"/>
      <c r="AA155" s="192"/>
      <c r="AT155" s="193" t="s">
        <v>188</v>
      </c>
      <c r="AU155" s="193" t="s">
        <v>95</v>
      </c>
      <c r="AV155" s="12" t="s">
        <v>95</v>
      </c>
      <c r="AW155" s="12" t="s">
        <v>40</v>
      </c>
      <c r="AX155" s="12" t="s">
        <v>83</v>
      </c>
      <c r="AY155" s="193" t="s">
        <v>180</v>
      </c>
    </row>
    <row r="156" spans="2:51" s="14" customFormat="1" ht="20.45" customHeight="1">
      <c r="B156" s="202"/>
      <c r="C156" s="203"/>
      <c r="D156" s="203"/>
      <c r="E156" s="204" t="s">
        <v>5</v>
      </c>
      <c r="F156" s="305" t="s">
        <v>220</v>
      </c>
      <c r="G156" s="306"/>
      <c r="H156" s="306"/>
      <c r="I156" s="306"/>
      <c r="J156" s="203"/>
      <c r="K156" s="205">
        <v>383.6</v>
      </c>
      <c r="L156" s="203"/>
      <c r="M156" s="203"/>
      <c r="N156" s="203"/>
      <c r="O156" s="203"/>
      <c r="P156" s="203"/>
      <c r="Q156" s="203"/>
      <c r="R156" s="206"/>
      <c r="T156" s="207"/>
      <c r="U156" s="203"/>
      <c r="V156" s="203"/>
      <c r="W156" s="203"/>
      <c r="X156" s="203"/>
      <c r="Y156" s="203"/>
      <c r="Z156" s="203"/>
      <c r="AA156" s="208"/>
      <c r="AT156" s="209" t="s">
        <v>188</v>
      </c>
      <c r="AU156" s="209" t="s">
        <v>95</v>
      </c>
      <c r="AV156" s="14" t="s">
        <v>196</v>
      </c>
      <c r="AW156" s="14" t="s">
        <v>40</v>
      </c>
      <c r="AX156" s="14" t="s">
        <v>83</v>
      </c>
      <c r="AY156" s="209" t="s">
        <v>180</v>
      </c>
    </row>
    <row r="157" spans="2:51" s="13" customFormat="1" ht="20.45" customHeight="1">
      <c r="B157" s="194"/>
      <c r="C157" s="195"/>
      <c r="D157" s="195"/>
      <c r="E157" s="196" t="s">
        <v>5</v>
      </c>
      <c r="F157" s="292" t="s">
        <v>190</v>
      </c>
      <c r="G157" s="293"/>
      <c r="H157" s="293"/>
      <c r="I157" s="293"/>
      <c r="J157" s="195"/>
      <c r="K157" s="197">
        <v>504</v>
      </c>
      <c r="L157" s="195"/>
      <c r="M157" s="195"/>
      <c r="N157" s="195"/>
      <c r="O157" s="195"/>
      <c r="P157" s="195"/>
      <c r="Q157" s="195"/>
      <c r="R157" s="198"/>
      <c r="T157" s="199"/>
      <c r="U157" s="195"/>
      <c r="V157" s="195"/>
      <c r="W157" s="195"/>
      <c r="X157" s="195"/>
      <c r="Y157" s="195"/>
      <c r="Z157" s="195"/>
      <c r="AA157" s="200"/>
      <c r="AT157" s="201" t="s">
        <v>188</v>
      </c>
      <c r="AU157" s="201" t="s">
        <v>95</v>
      </c>
      <c r="AV157" s="13" t="s">
        <v>185</v>
      </c>
      <c r="AW157" s="13" t="s">
        <v>40</v>
      </c>
      <c r="AX157" s="13" t="s">
        <v>90</v>
      </c>
      <c r="AY157" s="201" t="s">
        <v>180</v>
      </c>
    </row>
    <row r="158" spans="2:65" s="1" customFormat="1" ht="28.9" customHeight="1">
      <c r="B158" s="142"/>
      <c r="C158" s="171" t="s">
        <v>222</v>
      </c>
      <c r="D158" s="171" t="s">
        <v>181</v>
      </c>
      <c r="E158" s="172" t="s">
        <v>223</v>
      </c>
      <c r="F158" s="294" t="s">
        <v>224</v>
      </c>
      <c r="G158" s="294"/>
      <c r="H158" s="294"/>
      <c r="I158" s="294"/>
      <c r="J158" s="173" t="s">
        <v>216</v>
      </c>
      <c r="K158" s="174">
        <v>28.8</v>
      </c>
      <c r="L158" s="295">
        <v>0</v>
      </c>
      <c r="M158" s="295"/>
      <c r="N158" s="296">
        <f>ROUND(L158*K158,2)</f>
        <v>0</v>
      </c>
      <c r="O158" s="296"/>
      <c r="P158" s="296"/>
      <c r="Q158" s="296"/>
      <c r="R158" s="145"/>
      <c r="T158" s="175" t="s">
        <v>5</v>
      </c>
      <c r="U158" s="48" t="s">
        <v>48</v>
      </c>
      <c r="V158" s="40"/>
      <c r="W158" s="176">
        <f>V158*K158</f>
        <v>0</v>
      </c>
      <c r="X158" s="176">
        <v>0</v>
      </c>
      <c r="Y158" s="176">
        <f>X158*K158</f>
        <v>0</v>
      </c>
      <c r="Z158" s="176">
        <v>0</v>
      </c>
      <c r="AA158" s="177">
        <f>Z158*K158</f>
        <v>0</v>
      </c>
      <c r="AR158" s="22" t="s">
        <v>185</v>
      </c>
      <c r="AT158" s="22" t="s">
        <v>181</v>
      </c>
      <c r="AU158" s="22" t="s">
        <v>95</v>
      </c>
      <c r="AY158" s="22" t="s">
        <v>180</v>
      </c>
      <c r="BE158" s="118">
        <f>IF(U158="základní",N158,0)</f>
        <v>0</v>
      </c>
      <c r="BF158" s="118">
        <f>IF(U158="snížená",N158,0)</f>
        <v>0</v>
      </c>
      <c r="BG158" s="118">
        <f>IF(U158="zákl. přenesená",N158,0)</f>
        <v>0</v>
      </c>
      <c r="BH158" s="118">
        <f>IF(U158="sníž. přenesená",N158,0)</f>
        <v>0</v>
      </c>
      <c r="BI158" s="118">
        <f>IF(U158="nulová",N158,0)</f>
        <v>0</v>
      </c>
      <c r="BJ158" s="22" t="s">
        <v>90</v>
      </c>
      <c r="BK158" s="118">
        <f>ROUND(L158*K158,2)</f>
        <v>0</v>
      </c>
      <c r="BL158" s="22" t="s">
        <v>185</v>
      </c>
      <c r="BM158" s="22" t="s">
        <v>225</v>
      </c>
    </row>
    <row r="159" spans="2:51" s="11" customFormat="1" ht="28.9" customHeight="1">
      <c r="B159" s="178"/>
      <c r="C159" s="179"/>
      <c r="D159" s="179"/>
      <c r="E159" s="180" t="s">
        <v>5</v>
      </c>
      <c r="F159" s="288" t="s">
        <v>226</v>
      </c>
      <c r="G159" s="289"/>
      <c r="H159" s="289"/>
      <c r="I159" s="289"/>
      <c r="J159" s="179"/>
      <c r="K159" s="181" t="s">
        <v>5</v>
      </c>
      <c r="L159" s="179"/>
      <c r="M159" s="179"/>
      <c r="N159" s="179"/>
      <c r="O159" s="179"/>
      <c r="P159" s="179"/>
      <c r="Q159" s="179"/>
      <c r="R159" s="182"/>
      <c r="T159" s="183"/>
      <c r="U159" s="179"/>
      <c r="V159" s="179"/>
      <c r="W159" s="179"/>
      <c r="X159" s="179"/>
      <c r="Y159" s="179"/>
      <c r="Z159" s="179"/>
      <c r="AA159" s="184"/>
      <c r="AT159" s="185" t="s">
        <v>188</v>
      </c>
      <c r="AU159" s="185" t="s">
        <v>95</v>
      </c>
      <c r="AV159" s="11" t="s">
        <v>90</v>
      </c>
      <c r="AW159" s="11" t="s">
        <v>40</v>
      </c>
      <c r="AX159" s="11" t="s">
        <v>83</v>
      </c>
      <c r="AY159" s="185" t="s">
        <v>180</v>
      </c>
    </row>
    <row r="160" spans="2:51" s="12" customFormat="1" ht="20.45" customHeight="1">
      <c r="B160" s="186"/>
      <c r="C160" s="187"/>
      <c r="D160" s="187"/>
      <c r="E160" s="188" t="s">
        <v>5</v>
      </c>
      <c r="F160" s="290" t="s">
        <v>227</v>
      </c>
      <c r="G160" s="291"/>
      <c r="H160" s="291"/>
      <c r="I160" s="291"/>
      <c r="J160" s="187"/>
      <c r="K160" s="189">
        <v>28.8</v>
      </c>
      <c r="L160" s="187"/>
      <c r="M160" s="187"/>
      <c r="N160" s="187"/>
      <c r="O160" s="187"/>
      <c r="P160" s="187"/>
      <c r="Q160" s="187"/>
      <c r="R160" s="190"/>
      <c r="T160" s="191"/>
      <c r="U160" s="187"/>
      <c r="V160" s="187"/>
      <c r="W160" s="187"/>
      <c r="X160" s="187"/>
      <c r="Y160" s="187"/>
      <c r="Z160" s="187"/>
      <c r="AA160" s="192"/>
      <c r="AT160" s="193" t="s">
        <v>188</v>
      </c>
      <c r="AU160" s="193" t="s">
        <v>95</v>
      </c>
      <c r="AV160" s="12" t="s">
        <v>95</v>
      </c>
      <c r="AW160" s="12" t="s">
        <v>40</v>
      </c>
      <c r="AX160" s="12" t="s">
        <v>83</v>
      </c>
      <c r="AY160" s="193" t="s">
        <v>180</v>
      </c>
    </row>
    <row r="161" spans="2:51" s="13" customFormat="1" ht="20.45" customHeight="1">
      <c r="B161" s="194"/>
      <c r="C161" s="195"/>
      <c r="D161" s="195"/>
      <c r="E161" s="196" t="s">
        <v>5</v>
      </c>
      <c r="F161" s="292" t="s">
        <v>190</v>
      </c>
      <c r="G161" s="293"/>
      <c r="H161" s="293"/>
      <c r="I161" s="293"/>
      <c r="J161" s="195"/>
      <c r="K161" s="197">
        <v>28.8</v>
      </c>
      <c r="L161" s="195"/>
      <c r="M161" s="195"/>
      <c r="N161" s="195"/>
      <c r="O161" s="195"/>
      <c r="P161" s="195"/>
      <c r="Q161" s="195"/>
      <c r="R161" s="198"/>
      <c r="T161" s="199"/>
      <c r="U161" s="195"/>
      <c r="V161" s="195"/>
      <c r="W161" s="195"/>
      <c r="X161" s="195"/>
      <c r="Y161" s="195"/>
      <c r="Z161" s="195"/>
      <c r="AA161" s="200"/>
      <c r="AT161" s="201" t="s">
        <v>188</v>
      </c>
      <c r="AU161" s="201" t="s">
        <v>95</v>
      </c>
      <c r="AV161" s="13" t="s">
        <v>185</v>
      </c>
      <c r="AW161" s="13" t="s">
        <v>40</v>
      </c>
      <c r="AX161" s="13" t="s">
        <v>90</v>
      </c>
      <c r="AY161" s="201" t="s">
        <v>180</v>
      </c>
    </row>
    <row r="162" spans="2:65" s="1" customFormat="1" ht="28.9" customHeight="1">
      <c r="B162" s="142"/>
      <c r="C162" s="171" t="s">
        <v>228</v>
      </c>
      <c r="D162" s="171" t="s">
        <v>181</v>
      </c>
      <c r="E162" s="172" t="s">
        <v>229</v>
      </c>
      <c r="F162" s="294" t="s">
        <v>230</v>
      </c>
      <c r="G162" s="294"/>
      <c r="H162" s="294"/>
      <c r="I162" s="294"/>
      <c r="J162" s="173" t="s">
        <v>216</v>
      </c>
      <c r="K162" s="174">
        <v>532.8</v>
      </c>
      <c r="L162" s="295">
        <v>0</v>
      </c>
      <c r="M162" s="295"/>
      <c r="N162" s="296">
        <f>ROUND(L162*K162,2)</f>
        <v>0</v>
      </c>
      <c r="O162" s="296"/>
      <c r="P162" s="296"/>
      <c r="Q162" s="296"/>
      <c r="R162" s="145"/>
      <c r="T162" s="175" t="s">
        <v>5</v>
      </c>
      <c r="U162" s="48" t="s">
        <v>48</v>
      </c>
      <c r="V162" s="40"/>
      <c r="W162" s="176">
        <f>V162*K162</f>
        <v>0</v>
      </c>
      <c r="X162" s="176">
        <v>0</v>
      </c>
      <c r="Y162" s="176">
        <f>X162*K162</f>
        <v>0</v>
      </c>
      <c r="Z162" s="176">
        <v>0</v>
      </c>
      <c r="AA162" s="177">
        <f>Z162*K162</f>
        <v>0</v>
      </c>
      <c r="AR162" s="22" t="s">
        <v>185</v>
      </c>
      <c r="AT162" s="22" t="s">
        <v>181</v>
      </c>
      <c r="AU162" s="22" t="s">
        <v>95</v>
      </c>
      <c r="AY162" s="22" t="s">
        <v>180</v>
      </c>
      <c r="BE162" s="118">
        <f>IF(U162="základní",N162,0)</f>
        <v>0</v>
      </c>
      <c r="BF162" s="118">
        <f>IF(U162="snížená",N162,0)</f>
        <v>0</v>
      </c>
      <c r="BG162" s="118">
        <f>IF(U162="zákl. přenesená",N162,0)</f>
        <v>0</v>
      </c>
      <c r="BH162" s="118">
        <f>IF(U162="sníž. přenesená",N162,0)</f>
        <v>0</v>
      </c>
      <c r="BI162" s="118">
        <f>IF(U162="nulová",N162,0)</f>
        <v>0</v>
      </c>
      <c r="BJ162" s="22" t="s">
        <v>90</v>
      </c>
      <c r="BK162" s="118">
        <f>ROUND(L162*K162,2)</f>
        <v>0</v>
      </c>
      <c r="BL162" s="22" t="s">
        <v>185</v>
      </c>
      <c r="BM162" s="22" t="s">
        <v>231</v>
      </c>
    </row>
    <row r="163" spans="2:51" s="11" customFormat="1" ht="28.9" customHeight="1">
      <c r="B163" s="178"/>
      <c r="C163" s="179"/>
      <c r="D163" s="179"/>
      <c r="E163" s="180" t="s">
        <v>5</v>
      </c>
      <c r="F163" s="288" t="s">
        <v>232</v>
      </c>
      <c r="G163" s="289"/>
      <c r="H163" s="289"/>
      <c r="I163" s="289"/>
      <c r="J163" s="179"/>
      <c r="K163" s="181" t="s">
        <v>5</v>
      </c>
      <c r="L163" s="179"/>
      <c r="M163" s="179"/>
      <c r="N163" s="179"/>
      <c r="O163" s="179"/>
      <c r="P163" s="179"/>
      <c r="Q163" s="179"/>
      <c r="R163" s="182"/>
      <c r="T163" s="183"/>
      <c r="U163" s="179"/>
      <c r="V163" s="179"/>
      <c r="W163" s="179"/>
      <c r="X163" s="179"/>
      <c r="Y163" s="179"/>
      <c r="Z163" s="179"/>
      <c r="AA163" s="184"/>
      <c r="AT163" s="185" t="s">
        <v>188</v>
      </c>
      <c r="AU163" s="185" t="s">
        <v>95</v>
      </c>
      <c r="AV163" s="11" t="s">
        <v>90</v>
      </c>
      <c r="AW163" s="11" t="s">
        <v>40</v>
      </c>
      <c r="AX163" s="11" t="s">
        <v>83</v>
      </c>
      <c r="AY163" s="185" t="s">
        <v>180</v>
      </c>
    </row>
    <row r="164" spans="2:51" s="12" customFormat="1" ht="20.45" customHeight="1">
      <c r="B164" s="186"/>
      <c r="C164" s="187"/>
      <c r="D164" s="187"/>
      <c r="E164" s="188" t="s">
        <v>5</v>
      </c>
      <c r="F164" s="290" t="s">
        <v>233</v>
      </c>
      <c r="G164" s="291"/>
      <c r="H164" s="291"/>
      <c r="I164" s="291"/>
      <c r="J164" s="187"/>
      <c r="K164" s="189">
        <v>532.8</v>
      </c>
      <c r="L164" s="187"/>
      <c r="M164" s="187"/>
      <c r="N164" s="187"/>
      <c r="O164" s="187"/>
      <c r="P164" s="187"/>
      <c r="Q164" s="187"/>
      <c r="R164" s="190"/>
      <c r="T164" s="191"/>
      <c r="U164" s="187"/>
      <c r="V164" s="187"/>
      <c r="W164" s="187"/>
      <c r="X164" s="187"/>
      <c r="Y164" s="187"/>
      <c r="Z164" s="187"/>
      <c r="AA164" s="192"/>
      <c r="AT164" s="193" t="s">
        <v>188</v>
      </c>
      <c r="AU164" s="193" t="s">
        <v>95</v>
      </c>
      <c r="AV164" s="12" t="s">
        <v>95</v>
      </c>
      <c r="AW164" s="12" t="s">
        <v>40</v>
      </c>
      <c r="AX164" s="12" t="s">
        <v>83</v>
      </c>
      <c r="AY164" s="193" t="s">
        <v>180</v>
      </c>
    </row>
    <row r="165" spans="2:51" s="13" customFormat="1" ht="20.45" customHeight="1">
      <c r="B165" s="194"/>
      <c r="C165" s="195"/>
      <c r="D165" s="195"/>
      <c r="E165" s="196" t="s">
        <v>5</v>
      </c>
      <c r="F165" s="292" t="s">
        <v>190</v>
      </c>
      <c r="G165" s="293"/>
      <c r="H165" s="293"/>
      <c r="I165" s="293"/>
      <c r="J165" s="195"/>
      <c r="K165" s="197">
        <v>532.8</v>
      </c>
      <c r="L165" s="195"/>
      <c r="M165" s="195"/>
      <c r="N165" s="195"/>
      <c r="O165" s="195"/>
      <c r="P165" s="195"/>
      <c r="Q165" s="195"/>
      <c r="R165" s="198"/>
      <c r="T165" s="199"/>
      <c r="U165" s="195"/>
      <c r="V165" s="195"/>
      <c r="W165" s="195"/>
      <c r="X165" s="195"/>
      <c r="Y165" s="195"/>
      <c r="Z165" s="195"/>
      <c r="AA165" s="200"/>
      <c r="AT165" s="201" t="s">
        <v>188</v>
      </c>
      <c r="AU165" s="201" t="s">
        <v>95</v>
      </c>
      <c r="AV165" s="13" t="s">
        <v>185</v>
      </c>
      <c r="AW165" s="13" t="s">
        <v>40</v>
      </c>
      <c r="AX165" s="13" t="s">
        <v>90</v>
      </c>
      <c r="AY165" s="201" t="s">
        <v>180</v>
      </c>
    </row>
    <row r="166" spans="2:65" s="1" customFormat="1" ht="28.9" customHeight="1">
      <c r="B166" s="142"/>
      <c r="C166" s="171" t="s">
        <v>234</v>
      </c>
      <c r="D166" s="171" t="s">
        <v>181</v>
      </c>
      <c r="E166" s="172" t="s">
        <v>235</v>
      </c>
      <c r="F166" s="294" t="s">
        <v>236</v>
      </c>
      <c r="G166" s="294"/>
      <c r="H166" s="294"/>
      <c r="I166" s="294"/>
      <c r="J166" s="173" t="s">
        <v>216</v>
      </c>
      <c r="K166" s="174">
        <v>504</v>
      </c>
      <c r="L166" s="295">
        <v>0</v>
      </c>
      <c r="M166" s="295"/>
      <c r="N166" s="296">
        <f>ROUND(L166*K166,2)</f>
        <v>0</v>
      </c>
      <c r="O166" s="296"/>
      <c r="P166" s="296"/>
      <c r="Q166" s="296"/>
      <c r="R166" s="145"/>
      <c r="T166" s="175" t="s">
        <v>5</v>
      </c>
      <c r="U166" s="48" t="s">
        <v>48</v>
      </c>
      <c r="V166" s="40"/>
      <c r="W166" s="176">
        <f>V166*K166</f>
        <v>0</v>
      </c>
      <c r="X166" s="176">
        <v>0</v>
      </c>
      <c r="Y166" s="176">
        <f>X166*K166</f>
        <v>0</v>
      </c>
      <c r="Z166" s="176">
        <v>0</v>
      </c>
      <c r="AA166" s="177">
        <f>Z166*K166</f>
        <v>0</v>
      </c>
      <c r="AR166" s="22" t="s">
        <v>185</v>
      </c>
      <c r="AT166" s="22" t="s">
        <v>181</v>
      </c>
      <c r="AU166" s="22" t="s">
        <v>95</v>
      </c>
      <c r="AY166" s="22" t="s">
        <v>180</v>
      </c>
      <c r="BE166" s="118">
        <f>IF(U166="základní",N166,0)</f>
        <v>0</v>
      </c>
      <c r="BF166" s="118">
        <f>IF(U166="snížená",N166,0)</f>
        <v>0</v>
      </c>
      <c r="BG166" s="118">
        <f>IF(U166="zákl. přenesená",N166,0)</f>
        <v>0</v>
      </c>
      <c r="BH166" s="118">
        <f>IF(U166="sníž. přenesená",N166,0)</f>
        <v>0</v>
      </c>
      <c r="BI166" s="118">
        <f>IF(U166="nulová",N166,0)</f>
        <v>0</v>
      </c>
      <c r="BJ166" s="22" t="s">
        <v>90</v>
      </c>
      <c r="BK166" s="118">
        <f>ROUND(L166*K166,2)</f>
        <v>0</v>
      </c>
      <c r="BL166" s="22" t="s">
        <v>185</v>
      </c>
      <c r="BM166" s="22" t="s">
        <v>237</v>
      </c>
    </row>
    <row r="167" spans="2:51" s="11" customFormat="1" ht="28.9" customHeight="1">
      <c r="B167" s="178"/>
      <c r="C167" s="179"/>
      <c r="D167" s="179"/>
      <c r="E167" s="180" t="s">
        <v>5</v>
      </c>
      <c r="F167" s="288" t="s">
        <v>218</v>
      </c>
      <c r="G167" s="289"/>
      <c r="H167" s="289"/>
      <c r="I167" s="289"/>
      <c r="J167" s="179"/>
      <c r="K167" s="181" t="s">
        <v>5</v>
      </c>
      <c r="L167" s="179"/>
      <c r="M167" s="179"/>
      <c r="N167" s="179"/>
      <c r="O167" s="179"/>
      <c r="P167" s="179"/>
      <c r="Q167" s="179"/>
      <c r="R167" s="182"/>
      <c r="T167" s="183"/>
      <c r="U167" s="179"/>
      <c r="V167" s="179"/>
      <c r="W167" s="179"/>
      <c r="X167" s="179"/>
      <c r="Y167" s="179"/>
      <c r="Z167" s="179"/>
      <c r="AA167" s="184"/>
      <c r="AT167" s="185" t="s">
        <v>188</v>
      </c>
      <c r="AU167" s="185" t="s">
        <v>95</v>
      </c>
      <c r="AV167" s="11" t="s">
        <v>90</v>
      </c>
      <c r="AW167" s="11" t="s">
        <v>40</v>
      </c>
      <c r="AX167" s="11" t="s">
        <v>83</v>
      </c>
      <c r="AY167" s="185" t="s">
        <v>180</v>
      </c>
    </row>
    <row r="168" spans="2:51" s="12" customFormat="1" ht="20.45" customHeight="1">
      <c r="B168" s="186"/>
      <c r="C168" s="187"/>
      <c r="D168" s="187"/>
      <c r="E168" s="188" t="s">
        <v>5</v>
      </c>
      <c r="F168" s="290" t="s">
        <v>219</v>
      </c>
      <c r="G168" s="291"/>
      <c r="H168" s="291"/>
      <c r="I168" s="291"/>
      <c r="J168" s="187"/>
      <c r="K168" s="189">
        <v>120.4</v>
      </c>
      <c r="L168" s="187"/>
      <c r="M168" s="187"/>
      <c r="N168" s="187"/>
      <c r="O168" s="187"/>
      <c r="P168" s="187"/>
      <c r="Q168" s="187"/>
      <c r="R168" s="190"/>
      <c r="T168" s="191"/>
      <c r="U168" s="187"/>
      <c r="V168" s="187"/>
      <c r="W168" s="187"/>
      <c r="X168" s="187"/>
      <c r="Y168" s="187"/>
      <c r="Z168" s="187"/>
      <c r="AA168" s="192"/>
      <c r="AT168" s="193" t="s">
        <v>188</v>
      </c>
      <c r="AU168" s="193" t="s">
        <v>95</v>
      </c>
      <c r="AV168" s="12" t="s">
        <v>95</v>
      </c>
      <c r="AW168" s="12" t="s">
        <v>40</v>
      </c>
      <c r="AX168" s="12" t="s">
        <v>83</v>
      </c>
      <c r="AY168" s="193" t="s">
        <v>180</v>
      </c>
    </row>
    <row r="169" spans="2:51" s="14" customFormat="1" ht="20.45" customHeight="1">
      <c r="B169" s="202"/>
      <c r="C169" s="203"/>
      <c r="D169" s="203"/>
      <c r="E169" s="204" t="s">
        <v>5</v>
      </c>
      <c r="F169" s="305" t="s">
        <v>220</v>
      </c>
      <c r="G169" s="306"/>
      <c r="H169" s="306"/>
      <c r="I169" s="306"/>
      <c r="J169" s="203"/>
      <c r="K169" s="205">
        <v>120.4</v>
      </c>
      <c r="L169" s="203"/>
      <c r="M169" s="203"/>
      <c r="N169" s="203"/>
      <c r="O169" s="203"/>
      <c r="P169" s="203"/>
      <c r="Q169" s="203"/>
      <c r="R169" s="206"/>
      <c r="T169" s="207"/>
      <c r="U169" s="203"/>
      <c r="V169" s="203"/>
      <c r="W169" s="203"/>
      <c r="X169" s="203"/>
      <c r="Y169" s="203"/>
      <c r="Z169" s="203"/>
      <c r="AA169" s="208"/>
      <c r="AT169" s="209" t="s">
        <v>188</v>
      </c>
      <c r="AU169" s="209" t="s">
        <v>95</v>
      </c>
      <c r="AV169" s="14" t="s">
        <v>196</v>
      </c>
      <c r="AW169" s="14" t="s">
        <v>40</v>
      </c>
      <c r="AX169" s="14" t="s">
        <v>83</v>
      </c>
      <c r="AY169" s="209" t="s">
        <v>180</v>
      </c>
    </row>
    <row r="170" spans="2:51" s="11" customFormat="1" ht="28.9" customHeight="1">
      <c r="B170" s="178"/>
      <c r="C170" s="179"/>
      <c r="D170" s="179"/>
      <c r="E170" s="180" t="s">
        <v>5</v>
      </c>
      <c r="F170" s="303" t="s">
        <v>218</v>
      </c>
      <c r="G170" s="304"/>
      <c r="H170" s="304"/>
      <c r="I170" s="304"/>
      <c r="J170" s="179"/>
      <c r="K170" s="181" t="s">
        <v>5</v>
      </c>
      <c r="L170" s="179"/>
      <c r="M170" s="179"/>
      <c r="N170" s="179"/>
      <c r="O170" s="179"/>
      <c r="P170" s="179"/>
      <c r="Q170" s="179"/>
      <c r="R170" s="182"/>
      <c r="T170" s="183"/>
      <c r="U170" s="179"/>
      <c r="V170" s="179"/>
      <c r="W170" s="179"/>
      <c r="X170" s="179"/>
      <c r="Y170" s="179"/>
      <c r="Z170" s="179"/>
      <c r="AA170" s="184"/>
      <c r="AT170" s="185" t="s">
        <v>188</v>
      </c>
      <c r="AU170" s="185" t="s">
        <v>95</v>
      </c>
      <c r="AV170" s="11" t="s">
        <v>90</v>
      </c>
      <c r="AW170" s="11" t="s">
        <v>40</v>
      </c>
      <c r="AX170" s="11" t="s">
        <v>83</v>
      </c>
      <c r="AY170" s="185" t="s">
        <v>180</v>
      </c>
    </row>
    <row r="171" spans="2:51" s="12" customFormat="1" ht="20.45" customHeight="1">
      <c r="B171" s="186"/>
      <c r="C171" s="187"/>
      <c r="D171" s="187"/>
      <c r="E171" s="188" t="s">
        <v>5</v>
      </c>
      <c r="F171" s="290" t="s">
        <v>221</v>
      </c>
      <c r="G171" s="291"/>
      <c r="H171" s="291"/>
      <c r="I171" s="291"/>
      <c r="J171" s="187"/>
      <c r="K171" s="189">
        <v>383.6</v>
      </c>
      <c r="L171" s="187"/>
      <c r="M171" s="187"/>
      <c r="N171" s="187"/>
      <c r="O171" s="187"/>
      <c r="P171" s="187"/>
      <c r="Q171" s="187"/>
      <c r="R171" s="190"/>
      <c r="T171" s="191"/>
      <c r="U171" s="187"/>
      <c r="V171" s="187"/>
      <c r="W171" s="187"/>
      <c r="X171" s="187"/>
      <c r="Y171" s="187"/>
      <c r="Z171" s="187"/>
      <c r="AA171" s="192"/>
      <c r="AT171" s="193" t="s">
        <v>188</v>
      </c>
      <c r="AU171" s="193" t="s">
        <v>95</v>
      </c>
      <c r="AV171" s="12" t="s">
        <v>95</v>
      </c>
      <c r="AW171" s="12" t="s">
        <v>40</v>
      </c>
      <c r="AX171" s="12" t="s">
        <v>83</v>
      </c>
      <c r="AY171" s="193" t="s">
        <v>180</v>
      </c>
    </row>
    <row r="172" spans="2:51" s="14" customFormat="1" ht="20.45" customHeight="1">
      <c r="B172" s="202"/>
      <c r="C172" s="203"/>
      <c r="D172" s="203"/>
      <c r="E172" s="204" t="s">
        <v>5</v>
      </c>
      <c r="F172" s="305" t="s">
        <v>220</v>
      </c>
      <c r="G172" s="306"/>
      <c r="H172" s="306"/>
      <c r="I172" s="306"/>
      <c r="J172" s="203"/>
      <c r="K172" s="205">
        <v>383.6</v>
      </c>
      <c r="L172" s="203"/>
      <c r="M172" s="203"/>
      <c r="N172" s="203"/>
      <c r="O172" s="203"/>
      <c r="P172" s="203"/>
      <c r="Q172" s="203"/>
      <c r="R172" s="206"/>
      <c r="T172" s="207"/>
      <c r="U172" s="203"/>
      <c r="V172" s="203"/>
      <c r="W172" s="203"/>
      <c r="X172" s="203"/>
      <c r="Y172" s="203"/>
      <c r="Z172" s="203"/>
      <c r="AA172" s="208"/>
      <c r="AT172" s="209" t="s">
        <v>188</v>
      </c>
      <c r="AU172" s="209" t="s">
        <v>95</v>
      </c>
      <c r="AV172" s="14" t="s">
        <v>196</v>
      </c>
      <c r="AW172" s="14" t="s">
        <v>40</v>
      </c>
      <c r="AX172" s="14" t="s">
        <v>83</v>
      </c>
      <c r="AY172" s="209" t="s">
        <v>180</v>
      </c>
    </row>
    <row r="173" spans="2:51" s="13" customFormat="1" ht="20.45" customHeight="1">
      <c r="B173" s="194"/>
      <c r="C173" s="195"/>
      <c r="D173" s="195"/>
      <c r="E173" s="196" t="s">
        <v>5</v>
      </c>
      <c r="F173" s="292" t="s">
        <v>190</v>
      </c>
      <c r="G173" s="293"/>
      <c r="H173" s="293"/>
      <c r="I173" s="293"/>
      <c r="J173" s="195"/>
      <c r="K173" s="197">
        <v>504</v>
      </c>
      <c r="L173" s="195"/>
      <c r="M173" s="195"/>
      <c r="N173" s="195"/>
      <c r="O173" s="195"/>
      <c r="P173" s="195"/>
      <c r="Q173" s="195"/>
      <c r="R173" s="198"/>
      <c r="T173" s="199"/>
      <c r="U173" s="195"/>
      <c r="V173" s="195"/>
      <c r="W173" s="195"/>
      <c r="X173" s="195"/>
      <c r="Y173" s="195"/>
      <c r="Z173" s="195"/>
      <c r="AA173" s="200"/>
      <c r="AT173" s="201" t="s">
        <v>188</v>
      </c>
      <c r="AU173" s="201" t="s">
        <v>95</v>
      </c>
      <c r="AV173" s="13" t="s">
        <v>185</v>
      </c>
      <c r="AW173" s="13" t="s">
        <v>40</v>
      </c>
      <c r="AX173" s="13" t="s">
        <v>90</v>
      </c>
      <c r="AY173" s="201" t="s">
        <v>180</v>
      </c>
    </row>
    <row r="174" spans="2:65" s="1" customFormat="1" ht="20.45" customHeight="1">
      <c r="B174" s="142"/>
      <c r="C174" s="210" t="s">
        <v>238</v>
      </c>
      <c r="D174" s="210" t="s">
        <v>239</v>
      </c>
      <c r="E174" s="211" t="s">
        <v>240</v>
      </c>
      <c r="F174" s="307" t="s">
        <v>241</v>
      </c>
      <c r="G174" s="307"/>
      <c r="H174" s="307"/>
      <c r="I174" s="307"/>
      <c r="J174" s="212" t="s">
        <v>242</v>
      </c>
      <c r="K174" s="213">
        <v>907.2</v>
      </c>
      <c r="L174" s="308">
        <v>0</v>
      </c>
      <c r="M174" s="308"/>
      <c r="N174" s="309">
        <f>ROUND(L174*K174,2)</f>
        <v>0</v>
      </c>
      <c r="O174" s="296"/>
      <c r="P174" s="296"/>
      <c r="Q174" s="296"/>
      <c r="R174" s="145"/>
      <c r="T174" s="175" t="s">
        <v>5</v>
      </c>
      <c r="U174" s="48" t="s">
        <v>48</v>
      </c>
      <c r="V174" s="40"/>
      <c r="W174" s="176">
        <f>V174*K174</f>
        <v>0</v>
      </c>
      <c r="X174" s="176">
        <v>1</v>
      </c>
      <c r="Y174" s="176">
        <f>X174*K174</f>
        <v>907.2</v>
      </c>
      <c r="Z174" s="176">
        <v>0</v>
      </c>
      <c r="AA174" s="177">
        <f>Z174*K174</f>
        <v>0</v>
      </c>
      <c r="AR174" s="22" t="s">
        <v>228</v>
      </c>
      <c r="AT174" s="22" t="s">
        <v>239</v>
      </c>
      <c r="AU174" s="22" t="s">
        <v>95</v>
      </c>
      <c r="AY174" s="22" t="s">
        <v>180</v>
      </c>
      <c r="BE174" s="118">
        <f>IF(U174="základní",N174,0)</f>
        <v>0</v>
      </c>
      <c r="BF174" s="118">
        <f>IF(U174="snížená",N174,0)</f>
        <v>0</v>
      </c>
      <c r="BG174" s="118">
        <f>IF(U174="zákl. přenesená",N174,0)</f>
        <v>0</v>
      </c>
      <c r="BH174" s="118">
        <f>IF(U174="sníž. přenesená",N174,0)</f>
        <v>0</v>
      </c>
      <c r="BI174" s="118">
        <f>IF(U174="nulová",N174,0)</f>
        <v>0</v>
      </c>
      <c r="BJ174" s="22" t="s">
        <v>90</v>
      </c>
      <c r="BK174" s="118">
        <f>ROUND(L174*K174,2)</f>
        <v>0</v>
      </c>
      <c r="BL174" s="22" t="s">
        <v>185</v>
      </c>
      <c r="BM174" s="22" t="s">
        <v>243</v>
      </c>
    </row>
    <row r="175" spans="2:51" s="11" customFormat="1" ht="28.9" customHeight="1">
      <c r="B175" s="178"/>
      <c r="C175" s="179"/>
      <c r="D175" s="179"/>
      <c r="E175" s="180" t="s">
        <v>5</v>
      </c>
      <c r="F175" s="288" t="s">
        <v>218</v>
      </c>
      <c r="G175" s="289"/>
      <c r="H175" s="289"/>
      <c r="I175" s="289"/>
      <c r="J175" s="179"/>
      <c r="K175" s="181" t="s">
        <v>5</v>
      </c>
      <c r="L175" s="179"/>
      <c r="M175" s="179"/>
      <c r="N175" s="179"/>
      <c r="O175" s="179"/>
      <c r="P175" s="179"/>
      <c r="Q175" s="179"/>
      <c r="R175" s="182"/>
      <c r="T175" s="183"/>
      <c r="U175" s="179"/>
      <c r="V175" s="179"/>
      <c r="W175" s="179"/>
      <c r="X175" s="179"/>
      <c r="Y175" s="179"/>
      <c r="Z175" s="179"/>
      <c r="AA175" s="184"/>
      <c r="AT175" s="185" t="s">
        <v>188</v>
      </c>
      <c r="AU175" s="185" t="s">
        <v>95</v>
      </c>
      <c r="AV175" s="11" t="s">
        <v>90</v>
      </c>
      <c r="AW175" s="11" t="s">
        <v>40</v>
      </c>
      <c r="AX175" s="11" t="s">
        <v>83</v>
      </c>
      <c r="AY175" s="185" t="s">
        <v>180</v>
      </c>
    </row>
    <row r="176" spans="2:51" s="12" customFormat="1" ht="20.45" customHeight="1">
      <c r="B176" s="186"/>
      <c r="C176" s="187"/>
      <c r="D176" s="187"/>
      <c r="E176" s="188" t="s">
        <v>5</v>
      </c>
      <c r="F176" s="290" t="s">
        <v>244</v>
      </c>
      <c r="G176" s="291"/>
      <c r="H176" s="291"/>
      <c r="I176" s="291"/>
      <c r="J176" s="187"/>
      <c r="K176" s="189">
        <v>216.72</v>
      </c>
      <c r="L176" s="187"/>
      <c r="M176" s="187"/>
      <c r="N176" s="187"/>
      <c r="O176" s="187"/>
      <c r="P176" s="187"/>
      <c r="Q176" s="187"/>
      <c r="R176" s="190"/>
      <c r="T176" s="191"/>
      <c r="U176" s="187"/>
      <c r="V176" s="187"/>
      <c r="W176" s="187"/>
      <c r="X176" s="187"/>
      <c r="Y176" s="187"/>
      <c r="Z176" s="187"/>
      <c r="AA176" s="192"/>
      <c r="AT176" s="193" t="s">
        <v>188</v>
      </c>
      <c r="AU176" s="193" t="s">
        <v>95</v>
      </c>
      <c r="AV176" s="12" t="s">
        <v>95</v>
      </c>
      <c r="AW176" s="12" t="s">
        <v>40</v>
      </c>
      <c r="AX176" s="12" t="s">
        <v>83</v>
      </c>
      <c r="AY176" s="193" t="s">
        <v>180</v>
      </c>
    </row>
    <row r="177" spans="2:51" s="14" customFormat="1" ht="20.45" customHeight="1">
      <c r="B177" s="202"/>
      <c r="C177" s="203"/>
      <c r="D177" s="203"/>
      <c r="E177" s="204" t="s">
        <v>5</v>
      </c>
      <c r="F177" s="305" t="s">
        <v>220</v>
      </c>
      <c r="G177" s="306"/>
      <c r="H177" s="306"/>
      <c r="I177" s="306"/>
      <c r="J177" s="203"/>
      <c r="K177" s="205">
        <v>216.72</v>
      </c>
      <c r="L177" s="203"/>
      <c r="M177" s="203"/>
      <c r="N177" s="203"/>
      <c r="O177" s="203"/>
      <c r="P177" s="203"/>
      <c r="Q177" s="203"/>
      <c r="R177" s="206"/>
      <c r="T177" s="207"/>
      <c r="U177" s="203"/>
      <c r="V177" s="203"/>
      <c r="W177" s="203"/>
      <c r="X177" s="203"/>
      <c r="Y177" s="203"/>
      <c r="Z177" s="203"/>
      <c r="AA177" s="208"/>
      <c r="AT177" s="209" t="s">
        <v>188</v>
      </c>
      <c r="AU177" s="209" t="s">
        <v>95</v>
      </c>
      <c r="AV177" s="14" t="s">
        <v>196</v>
      </c>
      <c r="AW177" s="14" t="s">
        <v>40</v>
      </c>
      <c r="AX177" s="14" t="s">
        <v>83</v>
      </c>
      <c r="AY177" s="209" t="s">
        <v>180</v>
      </c>
    </row>
    <row r="178" spans="2:51" s="11" customFormat="1" ht="28.9" customHeight="1">
      <c r="B178" s="178"/>
      <c r="C178" s="179"/>
      <c r="D178" s="179"/>
      <c r="E178" s="180" t="s">
        <v>5</v>
      </c>
      <c r="F178" s="303" t="s">
        <v>218</v>
      </c>
      <c r="G178" s="304"/>
      <c r="H178" s="304"/>
      <c r="I178" s="304"/>
      <c r="J178" s="179"/>
      <c r="K178" s="181" t="s">
        <v>5</v>
      </c>
      <c r="L178" s="179"/>
      <c r="M178" s="179"/>
      <c r="N178" s="179"/>
      <c r="O178" s="179"/>
      <c r="P178" s="179"/>
      <c r="Q178" s="179"/>
      <c r="R178" s="182"/>
      <c r="T178" s="183"/>
      <c r="U178" s="179"/>
      <c r="V178" s="179"/>
      <c r="W178" s="179"/>
      <c r="X178" s="179"/>
      <c r="Y178" s="179"/>
      <c r="Z178" s="179"/>
      <c r="AA178" s="184"/>
      <c r="AT178" s="185" t="s">
        <v>188</v>
      </c>
      <c r="AU178" s="185" t="s">
        <v>95</v>
      </c>
      <c r="AV178" s="11" t="s">
        <v>90</v>
      </c>
      <c r="AW178" s="11" t="s">
        <v>40</v>
      </c>
      <c r="AX178" s="11" t="s">
        <v>83</v>
      </c>
      <c r="AY178" s="185" t="s">
        <v>180</v>
      </c>
    </row>
    <row r="179" spans="2:51" s="12" customFormat="1" ht="20.45" customHeight="1">
      <c r="B179" s="186"/>
      <c r="C179" s="187"/>
      <c r="D179" s="187"/>
      <c r="E179" s="188" t="s">
        <v>5</v>
      </c>
      <c r="F179" s="290" t="s">
        <v>245</v>
      </c>
      <c r="G179" s="291"/>
      <c r="H179" s="291"/>
      <c r="I179" s="291"/>
      <c r="J179" s="187"/>
      <c r="K179" s="189">
        <v>690.48</v>
      </c>
      <c r="L179" s="187"/>
      <c r="M179" s="187"/>
      <c r="N179" s="187"/>
      <c r="O179" s="187"/>
      <c r="P179" s="187"/>
      <c r="Q179" s="187"/>
      <c r="R179" s="190"/>
      <c r="T179" s="191"/>
      <c r="U179" s="187"/>
      <c r="V179" s="187"/>
      <c r="W179" s="187"/>
      <c r="X179" s="187"/>
      <c r="Y179" s="187"/>
      <c r="Z179" s="187"/>
      <c r="AA179" s="192"/>
      <c r="AT179" s="193" t="s">
        <v>188</v>
      </c>
      <c r="AU179" s="193" t="s">
        <v>95</v>
      </c>
      <c r="AV179" s="12" t="s">
        <v>95</v>
      </c>
      <c r="AW179" s="12" t="s">
        <v>40</v>
      </c>
      <c r="AX179" s="12" t="s">
        <v>83</v>
      </c>
      <c r="AY179" s="193" t="s">
        <v>180</v>
      </c>
    </row>
    <row r="180" spans="2:51" s="14" customFormat="1" ht="20.45" customHeight="1">
      <c r="B180" s="202"/>
      <c r="C180" s="203"/>
      <c r="D180" s="203"/>
      <c r="E180" s="204" t="s">
        <v>5</v>
      </c>
      <c r="F180" s="305" t="s">
        <v>220</v>
      </c>
      <c r="G180" s="306"/>
      <c r="H180" s="306"/>
      <c r="I180" s="306"/>
      <c r="J180" s="203"/>
      <c r="K180" s="205">
        <v>690.48</v>
      </c>
      <c r="L180" s="203"/>
      <c r="M180" s="203"/>
      <c r="N180" s="203"/>
      <c r="O180" s="203"/>
      <c r="P180" s="203"/>
      <c r="Q180" s="203"/>
      <c r="R180" s="206"/>
      <c r="T180" s="207"/>
      <c r="U180" s="203"/>
      <c r="V180" s="203"/>
      <c r="W180" s="203"/>
      <c r="X180" s="203"/>
      <c r="Y180" s="203"/>
      <c r="Z180" s="203"/>
      <c r="AA180" s="208"/>
      <c r="AT180" s="209" t="s">
        <v>188</v>
      </c>
      <c r="AU180" s="209" t="s">
        <v>95</v>
      </c>
      <c r="AV180" s="14" t="s">
        <v>196</v>
      </c>
      <c r="AW180" s="14" t="s">
        <v>40</v>
      </c>
      <c r="AX180" s="14" t="s">
        <v>83</v>
      </c>
      <c r="AY180" s="209" t="s">
        <v>180</v>
      </c>
    </row>
    <row r="181" spans="2:51" s="13" customFormat="1" ht="20.45" customHeight="1">
      <c r="B181" s="194"/>
      <c r="C181" s="195"/>
      <c r="D181" s="195"/>
      <c r="E181" s="196" t="s">
        <v>5</v>
      </c>
      <c r="F181" s="292" t="s">
        <v>190</v>
      </c>
      <c r="G181" s="293"/>
      <c r="H181" s="293"/>
      <c r="I181" s="293"/>
      <c r="J181" s="195"/>
      <c r="K181" s="197">
        <v>907.2</v>
      </c>
      <c r="L181" s="195"/>
      <c r="M181" s="195"/>
      <c r="N181" s="195"/>
      <c r="O181" s="195"/>
      <c r="P181" s="195"/>
      <c r="Q181" s="195"/>
      <c r="R181" s="198"/>
      <c r="T181" s="199"/>
      <c r="U181" s="195"/>
      <c r="V181" s="195"/>
      <c r="W181" s="195"/>
      <c r="X181" s="195"/>
      <c r="Y181" s="195"/>
      <c r="Z181" s="195"/>
      <c r="AA181" s="200"/>
      <c r="AT181" s="201" t="s">
        <v>188</v>
      </c>
      <c r="AU181" s="201" t="s">
        <v>95</v>
      </c>
      <c r="AV181" s="13" t="s">
        <v>185</v>
      </c>
      <c r="AW181" s="13" t="s">
        <v>40</v>
      </c>
      <c r="AX181" s="13" t="s">
        <v>90</v>
      </c>
      <c r="AY181" s="201" t="s">
        <v>180</v>
      </c>
    </row>
    <row r="182" spans="2:65" s="1" customFormat="1" ht="28.9" customHeight="1">
      <c r="B182" s="142"/>
      <c r="C182" s="171" t="s">
        <v>246</v>
      </c>
      <c r="D182" s="171" t="s">
        <v>181</v>
      </c>
      <c r="E182" s="172" t="s">
        <v>247</v>
      </c>
      <c r="F182" s="294" t="s">
        <v>248</v>
      </c>
      <c r="G182" s="294"/>
      <c r="H182" s="294"/>
      <c r="I182" s="294"/>
      <c r="J182" s="173" t="s">
        <v>242</v>
      </c>
      <c r="K182" s="174">
        <v>959.04</v>
      </c>
      <c r="L182" s="295">
        <v>0</v>
      </c>
      <c r="M182" s="295"/>
      <c r="N182" s="296">
        <f>ROUND(L182*K182,2)</f>
        <v>0</v>
      </c>
      <c r="O182" s="296"/>
      <c r="P182" s="296"/>
      <c r="Q182" s="296"/>
      <c r="R182" s="145"/>
      <c r="T182" s="175" t="s">
        <v>5</v>
      </c>
      <c r="U182" s="48" t="s">
        <v>48</v>
      </c>
      <c r="V182" s="40"/>
      <c r="W182" s="176">
        <f>V182*K182</f>
        <v>0</v>
      </c>
      <c r="X182" s="176">
        <v>0</v>
      </c>
      <c r="Y182" s="176">
        <f>X182*K182</f>
        <v>0</v>
      </c>
      <c r="Z182" s="176">
        <v>0</v>
      </c>
      <c r="AA182" s="177">
        <f>Z182*K182</f>
        <v>0</v>
      </c>
      <c r="AR182" s="22" t="s">
        <v>185</v>
      </c>
      <c r="AT182" s="22" t="s">
        <v>181</v>
      </c>
      <c r="AU182" s="22" t="s">
        <v>95</v>
      </c>
      <c r="AY182" s="22" t="s">
        <v>180</v>
      </c>
      <c r="BE182" s="118">
        <f>IF(U182="základní",N182,0)</f>
        <v>0</v>
      </c>
      <c r="BF182" s="118">
        <f>IF(U182="snížená",N182,0)</f>
        <v>0</v>
      </c>
      <c r="BG182" s="118">
        <f>IF(U182="zákl. přenesená",N182,0)</f>
        <v>0</v>
      </c>
      <c r="BH182" s="118">
        <f>IF(U182="sníž. přenesená",N182,0)</f>
        <v>0</v>
      </c>
      <c r="BI182" s="118">
        <f>IF(U182="nulová",N182,0)</f>
        <v>0</v>
      </c>
      <c r="BJ182" s="22" t="s">
        <v>90</v>
      </c>
      <c r="BK182" s="118">
        <f>ROUND(L182*K182,2)</f>
        <v>0</v>
      </c>
      <c r="BL182" s="22" t="s">
        <v>185</v>
      </c>
      <c r="BM182" s="22" t="s">
        <v>249</v>
      </c>
    </row>
    <row r="183" spans="2:51" s="11" customFormat="1" ht="28.9" customHeight="1">
      <c r="B183" s="178"/>
      <c r="C183" s="179"/>
      <c r="D183" s="179"/>
      <c r="E183" s="180" t="s">
        <v>5</v>
      </c>
      <c r="F183" s="288" t="s">
        <v>232</v>
      </c>
      <c r="G183" s="289"/>
      <c r="H183" s="289"/>
      <c r="I183" s="289"/>
      <c r="J183" s="179"/>
      <c r="K183" s="181" t="s">
        <v>5</v>
      </c>
      <c r="L183" s="179"/>
      <c r="M183" s="179"/>
      <c r="N183" s="179"/>
      <c r="O183" s="179"/>
      <c r="P183" s="179"/>
      <c r="Q183" s="179"/>
      <c r="R183" s="182"/>
      <c r="T183" s="183"/>
      <c r="U183" s="179"/>
      <c r="V183" s="179"/>
      <c r="W183" s="179"/>
      <c r="X183" s="179"/>
      <c r="Y183" s="179"/>
      <c r="Z183" s="179"/>
      <c r="AA183" s="184"/>
      <c r="AT183" s="185" t="s">
        <v>188</v>
      </c>
      <c r="AU183" s="185" t="s">
        <v>95</v>
      </c>
      <c r="AV183" s="11" t="s">
        <v>90</v>
      </c>
      <c r="AW183" s="11" t="s">
        <v>40</v>
      </c>
      <c r="AX183" s="11" t="s">
        <v>83</v>
      </c>
      <c r="AY183" s="185" t="s">
        <v>180</v>
      </c>
    </row>
    <row r="184" spans="2:51" s="12" customFormat="1" ht="20.45" customHeight="1">
      <c r="B184" s="186"/>
      <c r="C184" s="187"/>
      <c r="D184" s="187"/>
      <c r="E184" s="188" t="s">
        <v>5</v>
      </c>
      <c r="F184" s="290" t="s">
        <v>250</v>
      </c>
      <c r="G184" s="291"/>
      <c r="H184" s="291"/>
      <c r="I184" s="291"/>
      <c r="J184" s="187"/>
      <c r="K184" s="189">
        <v>959.04</v>
      </c>
      <c r="L184" s="187"/>
      <c r="M184" s="187"/>
      <c r="N184" s="187"/>
      <c r="O184" s="187"/>
      <c r="P184" s="187"/>
      <c r="Q184" s="187"/>
      <c r="R184" s="190"/>
      <c r="T184" s="191"/>
      <c r="U184" s="187"/>
      <c r="V184" s="187"/>
      <c r="W184" s="187"/>
      <c r="X184" s="187"/>
      <c r="Y184" s="187"/>
      <c r="Z184" s="187"/>
      <c r="AA184" s="192"/>
      <c r="AT184" s="193" t="s">
        <v>188</v>
      </c>
      <c r="AU184" s="193" t="s">
        <v>95</v>
      </c>
      <c r="AV184" s="12" t="s">
        <v>95</v>
      </c>
      <c r="AW184" s="12" t="s">
        <v>40</v>
      </c>
      <c r="AX184" s="12" t="s">
        <v>83</v>
      </c>
      <c r="AY184" s="193" t="s">
        <v>180</v>
      </c>
    </row>
    <row r="185" spans="2:51" s="13" customFormat="1" ht="20.45" customHeight="1">
      <c r="B185" s="194"/>
      <c r="C185" s="195"/>
      <c r="D185" s="195"/>
      <c r="E185" s="196" t="s">
        <v>5</v>
      </c>
      <c r="F185" s="292" t="s">
        <v>190</v>
      </c>
      <c r="G185" s="293"/>
      <c r="H185" s="293"/>
      <c r="I185" s="293"/>
      <c r="J185" s="195"/>
      <c r="K185" s="197">
        <v>959.04</v>
      </c>
      <c r="L185" s="195"/>
      <c r="M185" s="195"/>
      <c r="N185" s="195"/>
      <c r="O185" s="195"/>
      <c r="P185" s="195"/>
      <c r="Q185" s="195"/>
      <c r="R185" s="198"/>
      <c r="T185" s="199"/>
      <c r="U185" s="195"/>
      <c r="V185" s="195"/>
      <c r="W185" s="195"/>
      <c r="X185" s="195"/>
      <c r="Y185" s="195"/>
      <c r="Z185" s="195"/>
      <c r="AA185" s="200"/>
      <c r="AT185" s="201" t="s">
        <v>188</v>
      </c>
      <c r="AU185" s="201" t="s">
        <v>95</v>
      </c>
      <c r="AV185" s="13" t="s">
        <v>185</v>
      </c>
      <c r="AW185" s="13" t="s">
        <v>40</v>
      </c>
      <c r="AX185" s="13" t="s">
        <v>90</v>
      </c>
      <c r="AY185" s="201" t="s">
        <v>180</v>
      </c>
    </row>
    <row r="186" spans="2:65" s="1" customFormat="1" ht="28.9" customHeight="1">
      <c r="B186" s="142"/>
      <c r="C186" s="171" t="s">
        <v>251</v>
      </c>
      <c r="D186" s="171" t="s">
        <v>181</v>
      </c>
      <c r="E186" s="172" t="s">
        <v>252</v>
      </c>
      <c r="F186" s="294" t="s">
        <v>253</v>
      </c>
      <c r="G186" s="294"/>
      <c r="H186" s="294"/>
      <c r="I186" s="294"/>
      <c r="J186" s="173" t="s">
        <v>216</v>
      </c>
      <c r="K186" s="174">
        <v>12</v>
      </c>
      <c r="L186" s="295">
        <v>0</v>
      </c>
      <c r="M186" s="295"/>
      <c r="N186" s="296">
        <f>ROUND(L186*K186,2)</f>
        <v>0</v>
      </c>
      <c r="O186" s="296"/>
      <c r="P186" s="296"/>
      <c r="Q186" s="296"/>
      <c r="R186" s="145"/>
      <c r="T186" s="175" t="s">
        <v>5</v>
      </c>
      <c r="U186" s="48" t="s">
        <v>48</v>
      </c>
      <c r="V186" s="40"/>
      <c r="W186" s="176">
        <f>V186*K186</f>
        <v>0</v>
      </c>
      <c r="X186" s="176">
        <v>0</v>
      </c>
      <c r="Y186" s="176">
        <f>X186*K186</f>
        <v>0</v>
      </c>
      <c r="Z186" s="176">
        <v>0</v>
      </c>
      <c r="AA186" s="177">
        <f>Z186*K186</f>
        <v>0</v>
      </c>
      <c r="AR186" s="22" t="s">
        <v>185</v>
      </c>
      <c r="AT186" s="22" t="s">
        <v>181</v>
      </c>
      <c r="AU186" s="22" t="s">
        <v>95</v>
      </c>
      <c r="AY186" s="22" t="s">
        <v>180</v>
      </c>
      <c r="BE186" s="118">
        <f>IF(U186="základní",N186,0)</f>
        <v>0</v>
      </c>
      <c r="BF186" s="118">
        <f>IF(U186="snížená",N186,0)</f>
        <v>0</v>
      </c>
      <c r="BG186" s="118">
        <f>IF(U186="zákl. přenesená",N186,0)</f>
        <v>0</v>
      </c>
      <c r="BH186" s="118">
        <f>IF(U186="sníž. přenesená",N186,0)</f>
        <v>0</v>
      </c>
      <c r="BI186" s="118">
        <f>IF(U186="nulová",N186,0)</f>
        <v>0</v>
      </c>
      <c r="BJ186" s="22" t="s">
        <v>90</v>
      </c>
      <c r="BK186" s="118">
        <f>ROUND(L186*K186,2)</f>
        <v>0</v>
      </c>
      <c r="BL186" s="22" t="s">
        <v>185</v>
      </c>
      <c r="BM186" s="22" t="s">
        <v>254</v>
      </c>
    </row>
    <row r="187" spans="2:51" s="11" customFormat="1" ht="28.9" customHeight="1">
      <c r="B187" s="178"/>
      <c r="C187" s="179"/>
      <c r="D187" s="179"/>
      <c r="E187" s="180" t="s">
        <v>5</v>
      </c>
      <c r="F187" s="288" t="s">
        <v>255</v>
      </c>
      <c r="G187" s="289"/>
      <c r="H187" s="289"/>
      <c r="I187" s="289"/>
      <c r="J187" s="179"/>
      <c r="K187" s="181" t="s">
        <v>5</v>
      </c>
      <c r="L187" s="179"/>
      <c r="M187" s="179"/>
      <c r="N187" s="179"/>
      <c r="O187" s="179"/>
      <c r="P187" s="179"/>
      <c r="Q187" s="179"/>
      <c r="R187" s="182"/>
      <c r="T187" s="183"/>
      <c r="U187" s="179"/>
      <c r="V187" s="179"/>
      <c r="W187" s="179"/>
      <c r="X187" s="179"/>
      <c r="Y187" s="179"/>
      <c r="Z187" s="179"/>
      <c r="AA187" s="184"/>
      <c r="AT187" s="185" t="s">
        <v>188</v>
      </c>
      <c r="AU187" s="185" t="s">
        <v>95</v>
      </c>
      <c r="AV187" s="11" t="s">
        <v>90</v>
      </c>
      <c r="AW187" s="11" t="s">
        <v>40</v>
      </c>
      <c r="AX187" s="11" t="s">
        <v>83</v>
      </c>
      <c r="AY187" s="185" t="s">
        <v>180</v>
      </c>
    </row>
    <row r="188" spans="2:51" s="12" customFormat="1" ht="20.45" customHeight="1">
      <c r="B188" s="186"/>
      <c r="C188" s="187"/>
      <c r="D188" s="187"/>
      <c r="E188" s="188" t="s">
        <v>5</v>
      </c>
      <c r="F188" s="290" t="s">
        <v>256</v>
      </c>
      <c r="G188" s="291"/>
      <c r="H188" s="291"/>
      <c r="I188" s="291"/>
      <c r="J188" s="187"/>
      <c r="K188" s="189">
        <v>12</v>
      </c>
      <c r="L188" s="187"/>
      <c r="M188" s="187"/>
      <c r="N188" s="187"/>
      <c r="O188" s="187"/>
      <c r="P188" s="187"/>
      <c r="Q188" s="187"/>
      <c r="R188" s="190"/>
      <c r="T188" s="191"/>
      <c r="U188" s="187"/>
      <c r="V188" s="187"/>
      <c r="W188" s="187"/>
      <c r="X188" s="187"/>
      <c r="Y188" s="187"/>
      <c r="Z188" s="187"/>
      <c r="AA188" s="192"/>
      <c r="AT188" s="193" t="s">
        <v>188</v>
      </c>
      <c r="AU188" s="193" t="s">
        <v>95</v>
      </c>
      <c r="AV188" s="12" t="s">
        <v>95</v>
      </c>
      <c r="AW188" s="12" t="s">
        <v>40</v>
      </c>
      <c r="AX188" s="12" t="s">
        <v>83</v>
      </c>
      <c r="AY188" s="193" t="s">
        <v>180</v>
      </c>
    </row>
    <row r="189" spans="2:51" s="13" customFormat="1" ht="20.45" customHeight="1">
      <c r="B189" s="194"/>
      <c r="C189" s="195"/>
      <c r="D189" s="195"/>
      <c r="E189" s="196" t="s">
        <v>5</v>
      </c>
      <c r="F189" s="292" t="s">
        <v>190</v>
      </c>
      <c r="G189" s="293"/>
      <c r="H189" s="293"/>
      <c r="I189" s="293"/>
      <c r="J189" s="195"/>
      <c r="K189" s="197">
        <v>12</v>
      </c>
      <c r="L189" s="195"/>
      <c r="M189" s="195"/>
      <c r="N189" s="195"/>
      <c r="O189" s="195"/>
      <c r="P189" s="195"/>
      <c r="Q189" s="195"/>
      <c r="R189" s="198"/>
      <c r="T189" s="199"/>
      <c r="U189" s="195"/>
      <c r="V189" s="195"/>
      <c r="W189" s="195"/>
      <c r="X189" s="195"/>
      <c r="Y189" s="195"/>
      <c r="Z189" s="195"/>
      <c r="AA189" s="200"/>
      <c r="AT189" s="201" t="s">
        <v>188</v>
      </c>
      <c r="AU189" s="201" t="s">
        <v>95</v>
      </c>
      <c r="AV189" s="13" t="s">
        <v>185</v>
      </c>
      <c r="AW189" s="13" t="s">
        <v>40</v>
      </c>
      <c r="AX189" s="13" t="s">
        <v>90</v>
      </c>
      <c r="AY189" s="201" t="s">
        <v>180</v>
      </c>
    </row>
    <row r="190" spans="2:65" s="1" customFormat="1" ht="20.45" customHeight="1">
      <c r="B190" s="142"/>
      <c r="C190" s="210" t="s">
        <v>257</v>
      </c>
      <c r="D190" s="210" t="s">
        <v>239</v>
      </c>
      <c r="E190" s="211" t="s">
        <v>258</v>
      </c>
      <c r="F190" s="307" t="s">
        <v>259</v>
      </c>
      <c r="G190" s="307"/>
      <c r="H190" s="307"/>
      <c r="I190" s="307"/>
      <c r="J190" s="212" t="s">
        <v>242</v>
      </c>
      <c r="K190" s="213">
        <v>23.52</v>
      </c>
      <c r="L190" s="308">
        <v>0</v>
      </c>
      <c r="M190" s="308"/>
      <c r="N190" s="309">
        <f>ROUND(L190*K190,2)</f>
        <v>0</v>
      </c>
      <c r="O190" s="296"/>
      <c r="P190" s="296"/>
      <c r="Q190" s="296"/>
      <c r="R190" s="145"/>
      <c r="T190" s="175" t="s">
        <v>5</v>
      </c>
      <c r="U190" s="48" t="s">
        <v>48</v>
      </c>
      <c r="V190" s="40"/>
      <c r="W190" s="176">
        <f>V190*K190</f>
        <v>0</v>
      </c>
      <c r="X190" s="176">
        <v>1</v>
      </c>
      <c r="Y190" s="176">
        <f>X190*K190</f>
        <v>23.52</v>
      </c>
      <c r="Z190" s="176">
        <v>0</v>
      </c>
      <c r="AA190" s="177">
        <f>Z190*K190</f>
        <v>0</v>
      </c>
      <c r="AR190" s="22" t="s">
        <v>228</v>
      </c>
      <c r="AT190" s="22" t="s">
        <v>239</v>
      </c>
      <c r="AU190" s="22" t="s">
        <v>95</v>
      </c>
      <c r="AY190" s="22" t="s">
        <v>180</v>
      </c>
      <c r="BE190" s="118">
        <f>IF(U190="základní",N190,0)</f>
        <v>0</v>
      </c>
      <c r="BF190" s="118">
        <f>IF(U190="snížená",N190,0)</f>
        <v>0</v>
      </c>
      <c r="BG190" s="118">
        <f>IF(U190="zákl. přenesená",N190,0)</f>
        <v>0</v>
      </c>
      <c r="BH190" s="118">
        <f>IF(U190="sníž. přenesená",N190,0)</f>
        <v>0</v>
      </c>
      <c r="BI190" s="118">
        <f>IF(U190="nulová",N190,0)</f>
        <v>0</v>
      </c>
      <c r="BJ190" s="22" t="s">
        <v>90</v>
      </c>
      <c r="BK190" s="118">
        <f>ROUND(L190*K190,2)</f>
        <v>0</v>
      </c>
      <c r="BL190" s="22" t="s">
        <v>185</v>
      </c>
      <c r="BM190" s="22" t="s">
        <v>260</v>
      </c>
    </row>
    <row r="191" spans="2:51" s="11" customFormat="1" ht="28.9" customHeight="1">
      <c r="B191" s="178"/>
      <c r="C191" s="179"/>
      <c r="D191" s="179"/>
      <c r="E191" s="180" t="s">
        <v>5</v>
      </c>
      <c r="F191" s="288" t="s">
        <v>255</v>
      </c>
      <c r="G191" s="289"/>
      <c r="H191" s="289"/>
      <c r="I191" s="289"/>
      <c r="J191" s="179"/>
      <c r="K191" s="181" t="s">
        <v>5</v>
      </c>
      <c r="L191" s="179"/>
      <c r="M191" s="179"/>
      <c r="N191" s="179"/>
      <c r="O191" s="179"/>
      <c r="P191" s="179"/>
      <c r="Q191" s="179"/>
      <c r="R191" s="182"/>
      <c r="T191" s="183"/>
      <c r="U191" s="179"/>
      <c r="V191" s="179"/>
      <c r="W191" s="179"/>
      <c r="X191" s="179"/>
      <c r="Y191" s="179"/>
      <c r="Z191" s="179"/>
      <c r="AA191" s="184"/>
      <c r="AT191" s="185" t="s">
        <v>188</v>
      </c>
      <c r="AU191" s="185" t="s">
        <v>95</v>
      </c>
      <c r="AV191" s="11" t="s">
        <v>90</v>
      </c>
      <c r="AW191" s="11" t="s">
        <v>40</v>
      </c>
      <c r="AX191" s="11" t="s">
        <v>83</v>
      </c>
      <c r="AY191" s="185" t="s">
        <v>180</v>
      </c>
    </row>
    <row r="192" spans="2:51" s="12" customFormat="1" ht="20.45" customHeight="1">
      <c r="B192" s="186"/>
      <c r="C192" s="187"/>
      <c r="D192" s="187"/>
      <c r="E192" s="188" t="s">
        <v>5</v>
      </c>
      <c r="F192" s="290" t="s">
        <v>261</v>
      </c>
      <c r="G192" s="291"/>
      <c r="H192" s="291"/>
      <c r="I192" s="291"/>
      <c r="J192" s="187"/>
      <c r="K192" s="189">
        <v>23.52</v>
      </c>
      <c r="L192" s="187"/>
      <c r="M192" s="187"/>
      <c r="N192" s="187"/>
      <c r="O192" s="187"/>
      <c r="P192" s="187"/>
      <c r="Q192" s="187"/>
      <c r="R192" s="190"/>
      <c r="T192" s="191"/>
      <c r="U192" s="187"/>
      <c r="V192" s="187"/>
      <c r="W192" s="187"/>
      <c r="X192" s="187"/>
      <c r="Y192" s="187"/>
      <c r="Z192" s="187"/>
      <c r="AA192" s="192"/>
      <c r="AT192" s="193" t="s">
        <v>188</v>
      </c>
      <c r="AU192" s="193" t="s">
        <v>95</v>
      </c>
      <c r="AV192" s="12" t="s">
        <v>95</v>
      </c>
      <c r="AW192" s="12" t="s">
        <v>40</v>
      </c>
      <c r="AX192" s="12" t="s">
        <v>83</v>
      </c>
      <c r="AY192" s="193" t="s">
        <v>180</v>
      </c>
    </row>
    <row r="193" spans="2:51" s="13" customFormat="1" ht="20.45" customHeight="1">
      <c r="B193" s="194"/>
      <c r="C193" s="195"/>
      <c r="D193" s="195"/>
      <c r="E193" s="196" t="s">
        <v>5</v>
      </c>
      <c r="F193" s="292" t="s">
        <v>190</v>
      </c>
      <c r="G193" s="293"/>
      <c r="H193" s="293"/>
      <c r="I193" s="293"/>
      <c r="J193" s="195"/>
      <c r="K193" s="197">
        <v>23.52</v>
      </c>
      <c r="L193" s="195"/>
      <c r="M193" s="195"/>
      <c r="N193" s="195"/>
      <c r="O193" s="195"/>
      <c r="P193" s="195"/>
      <c r="Q193" s="195"/>
      <c r="R193" s="198"/>
      <c r="T193" s="199"/>
      <c r="U193" s="195"/>
      <c r="V193" s="195"/>
      <c r="W193" s="195"/>
      <c r="X193" s="195"/>
      <c r="Y193" s="195"/>
      <c r="Z193" s="195"/>
      <c r="AA193" s="200"/>
      <c r="AT193" s="201" t="s">
        <v>188</v>
      </c>
      <c r="AU193" s="201" t="s">
        <v>95</v>
      </c>
      <c r="AV193" s="13" t="s">
        <v>185</v>
      </c>
      <c r="AW193" s="13" t="s">
        <v>40</v>
      </c>
      <c r="AX193" s="13" t="s">
        <v>90</v>
      </c>
      <c r="AY193" s="201" t="s">
        <v>180</v>
      </c>
    </row>
    <row r="194" spans="2:65" s="1" customFormat="1" ht="40.15" customHeight="1">
      <c r="B194" s="142"/>
      <c r="C194" s="171" t="s">
        <v>262</v>
      </c>
      <c r="D194" s="171" t="s">
        <v>181</v>
      </c>
      <c r="E194" s="172" t="s">
        <v>263</v>
      </c>
      <c r="F194" s="294" t="s">
        <v>264</v>
      </c>
      <c r="G194" s="294"/>
      <c r="H194" s="294"/>
      <c r="I194" s="294"/>
      <c r="J194" s="173" t="s">
        <v>216</v>
      </c>
      <c r="K194" s="174">
        <v>10.093</v>
      </c>
      <c r="L194" s="295">
        <v>0</v>
      </c>
      <c r="M194" s="295"/>
      <c r="N194" s="296">
        <f>ROUND(L194*K194,2)</f>
        <v>0</v>
      </c>
      <c r="O194" s="296"/>
      <c r="P194" s="296"/>
      <c r="Q194" s="296"/>
      <c r="R194" s="145"/>
      <c r="T194" s="175" t="s">
        <v>5</v>
      </c>
      <c r="U194" s="48" t="s">
        <v>48</v>
      </c>
      <c r="V194" s="40"/>
      <c r="W194" s="176">
        <f>V194*K194</f>
        <v>0</v>
      </c>
      <c r="X194" s="176">
        <v>0</v>
      </c>
      <c r="Y194" s="176">
        <f>X194*K194</f>
        <v>0</v>
      </c>
      <c r="Z194" s="176">
        <v>0</v>
      </c>
      <c r="AA194" s="177">
        <f>Z194*K194</f>
        <v>0</v>
      </c>
      <c r="AR194" s="22" t="s">
        <v>185</v>
      </c>
      <c r="AT194" s="22" t="s">
        <v>181</v>
      </c>
      <c r="AU194" s="22" t="s">
        <v>95</v>
      </c>
      <c r="AY194" s="22" t="s">
        <v>180</v>
      </c>
      <c r="BE194" s="118">
        <f>IF(U194="základní",N194,0)</f>
        <v>0</v>
      </c>
      <c r="BF194" s="118">
        <f>IF(U194="snížená",N194,0)</f>
        <v>0</v>
      </c>
      <c r="BG194" s="118">
        <f>IF(U194="zákl. přenesená",N194,0)</f>
        <v>0</v>
      </c>
      <c r="BH194" s="118">
        <f>IF(U194="sníž. přenesená",N194,0)</f>
        <v>0</v>
      </c>
      <c r="BI194" s="118">
        <f>IF(U194="nulová",N194,0)</f>
        <v>0</v>
      </c>
      <c r="BJ194" s="22" t="s">
        <v>90</v>
      </c>
      <c r="BK194" s="118">
        <f>ROUND(L194*K194,2)</f>
        <v>0</v>
      </c>
      <c r="BL194" s="22" t="s">
        <v>185</v>
      </c>
      <c r="BM194" s="22" t="s">
        <v>265</v>
      </c>
    </row>
    <row r="195" spans="2:51" s="11" customFormat="1" ht="28.9" customHeight="1">
      <c r="B195" s="178"/>
      <c r="C195" s="179"/>
      <c r="D195" s="179"/>
      <c r="E195" s="180" t="s">
        <v>5</v>
      </c>
      <c r="F195" s="288" t="s">
        <v>266</v>
      </c>
      <c r="G195" s="289"/>
      <c r="H195" s="289"/>
      <c r="I195" s="289"/>
      <c r="J195" s="179"/>
      <c r="K195" s="181" t="s">
        <v>5</v>
      </c>
      <c r="L195" s="179"/>
      <c r="M195" s="179"/>
      <c r="N195" s="179"/>
      <c r="O195" s="179"/>
      <c r="P195" s="179"/>
      <c r="Q195" s="179"/>
      <c r="R195" s="182"/>
      <c r="T195" s="183"/>
      <c r="U195" s="179"/>
      <c r="V195" s="179"/>
      <c r="W195" s="179"/>
      <c r="X195" s="179"/>
      <c r="Y195" s="179"/>
      <c r="Z195" s="179"/>
      <c r="AA195" s="184"/>
      <c r="AT195" s="185" t="s">
        <v>188</v>
      </c>
      <c r="AU195" s="185" t="s">
        <v>95</v>
      </c>
      <c r="AV195" s="11" t="s">
        <v>90</v>
      </c>
      <c r="AW195" s="11" t="s">
        <v>40</v>
      </c>
      <c r="AX195" s="11" t="s">
        <v>83</v>
      </c>
      <c r="AY195" s="185" t="s">
        <v>180</v>
      </c>
    </row>
    <row r="196" spans="2:51" s="12" customFormat="1" ht="20.45" customHeight="1">
      <c r="B196" s="186"/>
      <c r="C196" s="187"/>
      <c r="D196" s="187"/>
      <c r="E196" s="188" t="s">
        <v>5</v>
      </c>
      <c r="F196" s="290" t="s">
        <v>267</v>
      </c>
      <c r="G196" s="291"/>
      <c r="H196" s="291"/>
      <c r="I196" s="291"/>
      <c r="J196" s="187"/>
      <c r="K196" s="189">
        <v>10.8</v>
      </c>
      <c r="L196" s="187"/>
      <c r="M196" s="187"/>
      <c r="N196" s="187"/>
      <c r="O196" s="187"/>
      <c r="P196" s="187"/>
      <c r="Q196" s="187"/>
      <c r="R196" s="190"/>
      <c r="T196" s="191"/>
      <c r="U196" s="187"/>
      <c r="V196" s="187"/>
      <c r="W196" s="187"/>
      <c r="X196" s="187"/>
      <c r="Y196" s="187"/>
      <c r="Z196" s="187"/>
      <c r="AA196" s="192"/>
      <c r="AT196" s="193" t="s">
        <v>188</v>
      </c>
      <c r="AU196" s="193" t="s">
        <v>95</v>
      </c>
      <c r="AV196" s="12" t="s">
        <v>95</v>
      </c>
      <c r="AW196" s="12" t="s">
        <v>40</v>
      </c>
      <c r="AX196" s="12" t="s">
        <v>83</v>
      </c>
      <c r="AY196" s="193" t="s">
        <v>180</v>
      </c>
    </row>
    <row r="197" spans="2:51" s="12" customFormat="1" ht="20.45" customHeight="1">
      <c r="B197" s="186"/>
      <c r="C197" s="187"/>
      <c r="D197" s="187"/>
      <c r="E197" s="188" t="s">
        <v>5</v>
      </c>
      <c r="F197" s="290" t="s">
        <v>268</v>
      </c>
      <c r="G197" s="291"/>
      <c r="H197" s="291"/>
      <c r="I197" s="291"/>
      <c r="J197" s="187"/>
      <c r="K197" s="189">
        <v>-0.707</v>
      </c>
      <c r="L197" s="187"/>
      <c r="M197" s="187"/>
      <c r="N197" s="187"/>
      <c r="O197" s="187"/>
      <c r="P197" s="187"/>
      <c r="Q197" s="187"/>
      <c r="R197" s="190"/>
      <c r="T197" s="191"/>
      <c r="U197" s="187"/>
      <c r="V197" s="187"/>
      <c r="W197" s="187"/>
      <c r="X197" s="187"/>
      <c r="Y197" s="187"/>
      <c r="Z197" s="187"/>
      <c r="AA197" s="192"/>
      <c r="AT197" s="193" t="s">
        <v>188</v>
      </c>
      <c r="AU197" s="193" t="s">
        <v>95</v>
      </c>
      <c r="AV197" s="12" t="s">
        <v>95</v>
      </c>
      <c r="AW197" s="12" t="s">
        <v>40</v>
      </c>
      <c r="AX197" s="12" t="s">
        <v>83</v>
      </c>
      <c r="AY197" s="193" t="s">
        <v>180</v>
      </c>
    </row>
    <row r="198" spans="2:51" s="13" customFormat="1" ht="20.45" customHeight="1">
      <c r="B198" s="194"/>
      <c r="C198" s="195"/>
      <c r="D198" s="195"/>
      <c r="E198" s="196" t="s">
        <v>5</v>
      </c>
      <c r="F198" s="292" t="s">
        <v>190</v>
      </c>
      <c r="G198" s="293"/>
      <c r="H198" s="293"/>
      <c r="I198" s="293"/>
      <c r="J198" s="195"/>
      <c r="K198" s="197">
        <v>10.093</v>
      </c>
      <c r="L198" s="195"/>
      <c r="M198" s="195"/>
      <c r="N198" s="195"/>
      <c r="O198" s="195"/>
      <c r="P198" s="195"/>
      <c r="Q198" s="195"/>
      <c r="R198" s="198"/>
      <c r="T198" s="199"/>
      <c r="U198" s="195"/>
      <c r="V198" s="195"/>
      <c r="W198" s="195"/>
      <c r="X198" s="195"/>
      <c r="Y198" s="195"/>
      <c r="Z198" s="195"/>
      <c r="AA198" s="200"/>
      <c r="AT198" s="201" t="s">
        <v>188</v>
      </c>
      <c r="AU198" s="201" t="s">
        <v>95</v>
      </c>
      <c r="AV198" s="13" t="s">
        <v>185</v>
      </c>
      <c r="AW198" s="13" t="s">
        <v>40</v>
      </c>
      <c r="AX198" s="13" t="s">
        <v>90</v>
      </c>
      <c r="AY198" s="201" t="s">
        <v>180</v>
      </c>
    </row>
    <row r="199" spans="2:65" s="1" customFormat="1" ht="20.45" customHeight="1">
      <c r="B199" s="142"/>
      <c r="C199" s="210" t="s">
        <v>11</v>
      </c>
      <c r="D199" s="210" t="s">
        <v>239</v>
      </c>
      <c r="E199" s="211" t="s">
        <v>269</v>
      </c>
      <c r="F199" s="307" t="s">
        <v>270</v>
      </c>
      <c r="G199" s="307"/>
      <c r="H199" s="307"/>
      <c r="I199" s="307"/>
      <c r="J199" s="212" t="s">
        <v>242</v>
      </c>
      <c r="K199" s="213">
        <v>20.389</v>
      </c>
      <c r="L199" s="308">
        <v>0</v>
      </c>
      <c r="M199" s="308"/>
      <c r="N199" s="309">
        <f>ROUND(L199*K199,2)</f>
        <v>0</v>
      </c>
      <c r="O199" s="296"/>
      <c r="P199" s="296"/>
      <c r="Q199" s="296"/>
      <c r="R199" s="145"/>
      <c r="T199" s="175" t="s">
        <v>5</v>
      </c>
      <c r="U199" s="48" t="s">
        <v>48</v>
      </c>
      <c r="V199" s="40"/>
      <c r="W199" s="176">
        <f>V199*K199</f>
        <v>0</v>
      </c>
      <c r="X199" s="176">
        <v>1</v>
      </c>
      <c r="Y199" s="176">
        <f>X199*K199</f>
        <v>20.389</v>
      </c>
      <c r="Z199" s="176">
        <v>0</v>
      </c>
      <c r="AA199" s="177">
        <f>Z199*K199</f>
        <v>0</v>
      </c>
      <c r="AR199" s="22" t="s">
        <v>228</v>
      </c>
      <c r="AT199" s="22" t="s">
        <v>239</v>
      </c>
      <c r="AU199" s="22" t="s">
        <v>95</v>
      </c>
      <c r="AY199" s="22" t="s">
        <v>180</v>
      </c>
      <c r="BE199" s="118">
        <f>IF(U199="základní",N199,0)</f>
        <v>0</v>
      </c>
      <c r="BF199" s="118">
        <f>IF(U199="snížená",N199,0)</f>
        <v>0</v>
      </c>
      <c r="BG199" s="118">
        <f>IF(U199="zákl. přenesená",N199,0)</f>
        <v>0</v>
      </c>
      <c r="BH199" s="118">
        <f>IF(U199="sníž. přenesená",N199,0)</f>
        <v>0</v>
      </c>
      <c r="BI199" s="118">
        <f>IF(U199="nulová",N199,0)</f>
        <v>0</v>
      </c>
      <c r="BJ199" s="22" t="s">
        <v>90</v>
      </c>
      <c r="BK199" s="118">
        <f>ROUND(L199*K199,2)</f>
        <v>0</v>
      </c>
      <c r="BL199" s="22" t="s">
        <v>185</v>
      </c>
      <c r="BM199" s="22" t="s">
        <v>271</v>
      </c>
    </row>
    <row r="200" spans="2:51" s="11" customFormat="1" ht="28.9" customHeight="1">
      <c r="B200" s="178"/>
      <c r="C200" s="179"/>
      <c r="D200" s="179"/>
      <c r="E200" s="180" t="s">
        <v>5</v>
      </c>
      <c r="F200" s="288" t="s">
        <v>266</v>
      </c>
      <c r="G200" s="289"/>
      <c r="H200" s="289"/>
      <c r="I200" s="289"/>
      <c r="J200" s="179"/>
      <c r="K200" s="181" t="s">
        <v>5</v>
      </c>
      <c r="L200" s="179"/>
      <c r="M200" s="179"/>
      <c r="N200" s="179"/>
      <c r="O200" s="179"/>
      <c r="P200" s="179"/>
      <c r="Q200" s="179"/>
      <c r="R200" s="182"/>
      <c r="T200" s="183"/>
      <c r="U200" s="179"/>
      <c r="V200" s="179"/>
      <c r="W200" s="179"/>
      <c r="X200" s="179"/>
      <c r="Y200" s="179"/>
      <c r="Z200" s="179"/>
      <c r="AA200" s="184"/>
      <c r="AT200" s="185" t="s">
        <v>188</v>
      </c>
      <c r="AU200" s="185" t="s">
        <v>95</v>
      </c>
      <c r="AV200" s="11" t="s">
        <v>90</v>
      </c>
      <c r="AW200" s="11" t="s">
        <v>40</v>
      </c>
      <c r="AX200" s="11" t="s">
        <v>83</v>
      </c>
      <c r="AY200" s="185" t="s">
        <v>180</v>
      </c>
    </row>
    <row r="201" spans="2:51" s="12" customFormat="1" ht="20.45" customHeight="1">
      <c r="B201" s="186"/>
      <c r="C201" s="187"/>
      <c r="D201" s="187"/>
      <c r="E201" s="188" t="s">
        <v>5</v>
      </c>
      <c r="F201" s="290" t="s">
        <v>272</v>
      </c>
      <c r="G201" s="291"/>
      <c r="H201" s="291"/>
      <c r="I201" s="291"/>
      <c r="J201" s="187"/>
      <c r="K201" s="189">
        <v>21.816</v>
      </c>
      <c r="L201" s="187"/>
      <c r="M201" s="187"/>
      <c r="N201" s="187"/>
      <c r="O201" s="187"/>
      <c r="P201" s="187"/>
      <c r="Q201" s="187"/>
      <c r="R201" s="190"/>
      <c r="T201" s="191"/>
      <c r="U201" s="187"/>
      <c r="V201" s="187"/>
      <c r="W201" s="187"/>
      <c r="X201" s="187"/>
      <c r="Y201" s="187"/>
      <c r="Z201" s="187"/>
      <c r="AA201" s="192"/>
      <c r="AT201" s="193" t="s">
        <v>188</v>
      </c>
      <c r="AU201" s="193" t="s">
        <v>95</v>
      </c>
      <c r="AV201" s="12" t="s">
        <v>95</v>
      </c>
      <c r="AW201" s="12" t="s">
        <v>40</v>
      </c>
      <c r="AX201" s="12" t="s">
        <v>83</v>
      </c>
      <c r="AY201" s="193" t="s">
        <v>180</v>
      </c>
    </row>
    <row r="202" spans="2:51" s="12" customFormat="1" ht="20.45" customHeight="1">
      <c r="B202" s="186"/>
      <c r="C202" s="187"/>
      <c r="D202" s="187"/>
      <c r="E202" s="188" t="s">
        <v>5</v>
      </c>
      <c r="F202" s="290" t="s">
        <v>273</v>
      </c>
      <c r="G202" s="291"/>
      <c r="H202" s="291"/>
      <c r="I202" s="291"/>
      <c r="J202" s="187"/>
      <c r="K202" s="189">
        <v>-1.427</v>
      </c>
      <c r="L202" s="187"/>
      <c r="M202" s="187"/>
      <c r="N202" s="187"/>
      <c r="O202" s="187"/>
      <c r="P202" s="187"/>
      <c r="Q202" s="187"/>
      <c r="R202" s="190"/>
      <c r="T202" s="191"/>
      <c r="U202" s="187"/>
      <c r="V202" s="187"/>
      <c r="W202" s="187"/>
      <c r="X202" s="187"/>
      <c r="Y202" s="187"/>
      <c r="Z202" s="187"/>
      <c r="AA202" s="192"/>
      <c r="AT202" s="193" t="s">
        <v>188</v>
      </c>
      <c r="AU202" s="193" t="s">
        <v>95</v>
      </c>
      <c r="AV202" s="12" t="s">
        <v>95</v>
      </c>
      <c r="AW202" s="12" t="s">
        <v>40</v>
      </c>
      <c r="AX202" s="12" t="s">
        <v>83</v>
      </c>
      <c r="AY202" s="193" t="s">
        <v>180</v>
      </c>
    </row>
    <row r="203" spans="2:51" s="13" customFormat="1" ht="20.45" customHeight="1">
      <c r="B203" s="194"/>
      <c r="C203" s="195"/>
      <c r="D203" s="195"/>
      <c r="E203" s="196" t="s">
        <v>5</v>
      </c>
      <c r="F203" s="292" t="s">
        <v>190</v>
      </c>
      <c r="G203" s="293"/>
      <c r="H203" s="293"/>
      <c r="I203" s="293"/>
      <c r="J203" s="195"/>
      <c r="K203" s="197">
        <v>20.389</v>
      </c>
      <c r="L203" s="195"/>
      <c r="M203" s="195"/>
      <c r="N203" s="195"/>
      <c r="O203" s="195"/>
      <c r="P203" s="195"/>
      <c r="Q203" s="195"/>
      <c r="R203" s="198"/>
      <c r="T203" s="199"/>
      <c r="U203" s="195"/>
      <c r="V203" s="195"/>
      <c r="W203" s="195"/>
      <c r="X203" s="195"/>
      <c r="Y203" s="195"/>
      <c r="Z203" s="195"/>
      <c r="AA203" s="200"/>
      <c r="AT203" s="201" t="s">
        <v>188</v>
      </c>
      <c r="AU203" s="201" t="s">
        <v>95</v>
      </c>
      <c r="AV203" s="13" t="s">
        <v>185</v>
      </c>
      <c r="AW203" s="13" t="s">
        <v>40</v>
      </c>
      <c r="AX203" s="13" t="s">
        <v>90</v>
      </c>
      <c r="AY203" s="201" t="s">
        <v>180</v>
      </c>
    </row>
    <row r="204" spans="2:63" s="10" customFormat="1" ht="29.85" customHeight="1">
      <c r="B204" s="160"/>
      <c r="C204" s="161"/>
      <c r="D204" s="170" t="s">
        <v>150</v>
      </c>
      <c r="E204" s="170"/>
      <c r="F204" s="170"/>
      <c r="G204" s="170"/>
      <c r="H204" s="170"/>
      <c r="I204" s="170"/>
      <c r="J204" s="170"/>
      <c r="K204" s="170"/>
      <c r="L204" s="170"/>
      <c r="M204" s="170"/>
      <c r="N204" s="286">
        <f>BK204</f>
        <v>0</v>
      </c>
      <c r="O204" s="287"/>
      <c r="P204" s="287"/>
      <c r="Q204" s="287"/>
      <c r="R204" s="163"/>
      <c r="T204" s="164"/>
      <c r="U204" s="161"/>
      <c r="V204" s="161"/>
      <c r="W204" s="165">
        <f>SUM(W205:W212)</f>
        <v>0</v>
      </c>
      <c r="X204" s="161"/>
      <c r="Y204" s="165">
        <f>SUM(Y205:Y212)</f>
        <v>0</v>
      </c>
      <c r="Z204" s="161"/>
      <c r="AA204" s="166">
        <f>SUM(AA205:AA212)</f>
        <v>0</v>
      </c>
      <c r="AR204" s="167" t="s">
        <v>90</v>
      </c>
      <c r="AT204" s="168" t="s">
        <v>82</v>
      </c>
      <c r="AU204" s="168" t="s">
        <v>90</v>
      </c>
      <c r="AY204" s="167" t="s">
        <v>180</v>
      </c>
      <c r="BK204" s="169">
        <f>SUM(BK205:BK212)</f>
        <v>0</v>
      </c>
    </row>
    <row r="205" spans="2:65" s="1" customFormat="1" ht="40.15" customHeight="1">
      <c r="B205" s="142"/>
      <c r="C205" s="171" t="s">
        <v>274</v>
      </c>
      <c r="D205" s="171" t="s">
        <v>181</v>
      </c>
      <c r="E205" s="172" t="s">
        <v>275</v>
      </c>
      <c r="F205" s="294" t="s">
        <v>276</v>
      </c>
      <c r="G205" s="294"/>
      <c r="H205" s="294"/>
      <c r="I205" s="294"/>
      <c r="J205" s="173" t="s">
        <v>184</v>
      </c>
      <c r="K205" s="174">
        <v>1284</v>
      </c>
      <c r="L205" s="295">
        <v>0</v>
      </c>
      <c r="M205" s="295"/>
      <c r="N205" s="296">
        <f>ROUND(L205*K205,2)</f>
        <v>0</v>
      </c>
      <c r="O205" s="296"/>
      <c r="P205" s="296"/>
      <c r="Q205" s="296"/>
      <c r="R205" s="145"/>
      <c r="T205" s="175" t="s">
        <v>5</v>
      </c>
      <c r="U205" s="48" t="s">
        <v>48</v>
      </c>
      <c r="V205" s="40"/>
      <c r="W205" s="176">
        <f>V205*K205</f>
        <v>0</v>
      </c>
      <c r="X205" s="176">
        <v>0</v>
      </c>
      <c r="Y205" s="176">
        <f>X205*K205</f>
        <v>0</v>
      </c>
      <c r="Z205" s="176">
        <v>0</v>
      </c>
      <c r="AA205" s="177">
        <f>Z205*K205</f>
        <v>0</v>
      </c>
      <c r="AR205" s="22" t="s">
        <v>185</v>
      </c>
      <c r="AT205" s="22" t="s">
        <v>181</v>
      </c>
      <c r="AU205" s="22" t="s">
        <v>95</v>
      </c>
      <c r="AY205" s="22" t="s">
        <v>180</v>
      </c>
      <c r="BE205" s="118">
        <f>IF(U205="základní",N205,0)</f>
        <v>0</v>
      </c>
      <c r="BF205" s="118">
        <f>IF(U205="snížená",N205,0)</f>
        <v>0</v>
      </c>
      <c r="BG205" s="118">
        <f>IF(U205="zákl. přenesená",N205,0)</f>
        <v>0</v>
      </c>
      <c r="BH205" s="118">
        <f>IF(U205="sníž. přenesená",N205,0)</f>
        <v>0</v>
      </c>
      <c r="BI205" s="118">
        <f>IF(U205="nulová",N205,0)</f>
        <v>0</v>
      </c>
      <c r="BJ205" s="22" t="s">
        <v>90</v>
      </c>
      <c r="BK205" s="118">
        <f>ROUND(L205*K205,2)</f>
        <v>0</v>
      </c>
      <c r="BL205" s="22" t="s">
        <v>185</v>
      </c>
      <c r="BM205" s="22" t="s">
        <v>277</v>
      </c>
    </row>
    <row r="206" spans="2:51" s="11" customFormat="1" ht="20.45" customHeight="1">
      <c r="B206" s="178"/>
      <c r="C206" s="179"/>
      <c r="D206" s="179"/>
      <c r="E206" s="180" t="s">
        <v>5</v>
      </c>
      <c r="F206" s="288" t="s">
        <v>278</v>
      </c>
      <c r="G206" s="289"/>
      <c r="H206" s="289"/>
      <c r="I206" s="289"/>
      <c r="J206" s="179"/>
      <c r="K206" s="181" t="s">
        <v>5</v>
      </c>
      <c r="L206" s="179"/>
      <c r="M206" s="179"/>
      <c r="N206" s="179"/>
      <c r="O206" s="179"/>
      <c r="P206" s="179"/>
      <c r="Q206" s="179"/>
      <c r="R206" s="182"/>
      <c r="T206" s="183"/>
      <c r="U206" s="179"/>
      <c r="V206" s="179"/>
      <c r="W206" s="179"/>
      <c r="X206" s="179"/>
      <c r="Y206" s="179"/>
      <c r="Z206" s="179"/>
      <c r="AA206" s="184"/>
      <c r="AT206" s="185" t="s">
        <v>188</v>
      </c>
      <c r="AU206" s="185" t="s">
        <v>95</v>
      </c>
      <c r="AV206" s="11" t="s">
        <v>90</v>
      </c>
      <c r="AW206" s="11" t="s">
        <v>40</v>
      </c>
      <c r="AX206" s="11" t="s">
        <v>83</v>
      </c>
      <c r="AY206" s="185" t="s">
        <v>180</v>
      </c>
    </row>
    <row r="207" spans="2:51" s="12" customFormat="1" ht="20.45" customHeight="1">
      <c r="B207" s="186"/>
      <c r="C207" s="187"/>
      <c r="D207" s="187"/>
      <c r="E207" s="188" t="s">
        <v>5</v>
      </c>
      <c r="F207" s="290" t="s">
        <v>279</v>
      </c>
      <c r="G207" s="291"/>
      <c r="H207" s="291"/>
      <c r="I207" s="291"/>
      <c r="J207" s="187"/>
      <c r="K207" s="189">
        <v>1260</v>
      </c>
      <c r="L207" s="187"/>
      <c r="M207" s="187"/>
      <c r="N207" s="187"/>
      <c r="O207" s="187"/>
      <c r="P207" s="187"/>
      <c r="Q207" s="187"/>
      <c r="R207" s="190"/>
      <c r="T207" s="191"/>
      <c r="U207" s="187"/>
      <c r="V207" s="187"/>
      <c r="W207" s="187"/>
      <c r="X207" s="187"/>
      <c r="Y207" s="187"/>
      <c r="Z207" s="187"/>
      <c r="AA207" s="192"/>
      <c r="AT207" s="193" t="s">
        <v>188</v>
      </c>
      <c r="AU207" s="193" t="s">
        <v>95</v>
      </c>
      <c r="AV207" s="12" t="s">
        <v>95</v>
      </c>
      <c r="AW207" s="12" t="s">
        <v>40</v>
      </c>
      <c r="AX207" s="12" t="s">
        <v>83</v>
      </c>
      <c r="AY207" s="193" t="s">
        <v>180</v>
      </c>
    </row>
    <row r="208" spans="2:51" s="14" customFormat="1" ht="20.45" customHeight="1">
      <c r="B208" s="202"/>
      <c r="C208" s="203"/>
      <c r="D208" s="203"/>
      <c r="E208" s="204" t="s">
        <v>5</v>
      </c>
      <c r="F208" s="305" t="s">
        <v>220</v>
      </c>
      <c r="G208" s="306"/>
      <c r="H208" s="306"/>
      <c r="I208" s="306"/>
      <c r="J208" s="203"/>
      <c r="K208" s="205">
        <v>1260</v>
      </c>
      <c r="L208" s="203"/>
      <c r="M208" s="203"/>
      <c r="N208" s="203"/>
      <c r="O208" s="203"/>
      <c r="P208" s="203"/>
      <c r="Q208" s="203"/>
      <c r="R208" s="206"/>
      <c r="T208" s="207"/>
      <c r="U208" s="203"/>
      <c r="V208" s="203"/>
      <c r="W208" s="203"/>
      <c r="X208" s="203"/>
      <c r="Y208" s="203"/>
      <c r="Z208" s="203"/>
      <c r="AA208" s="208"/>
      <c r="AT208" s="209" t="s">
        <v>188</v>
      </c>
      <c r="AU208" s="209" t="s">
        <v>95</v>
      </c>
      <c r="AV208" s="14" t="s">
        <v>196</v>
      </c>
      <c r="AW208" s="14" t="s">
        <v>40</v>
      </c>
      <c r="AX208" s="14" t="s">
        <v>83</v>
      </c>
      <c r="AY208" s="209" t="s">
        <v>180</v>
      </c>
    </row>
    <row r="209" spans="2:51" s="11" customFormat="1" ht="28.9" customHeight="1">
      <c r="B209" s="178"/>
      <c r="C209" s="179"/>
      <c r="D209" s="179"/>
      <c r="E209" s="180" t="s">
        <v>5</v>
      </c>
      <c r="F209" s="303" t="s">
        <v>226</v>
      </c>
      <c r="G209" s="304"/>
      <c r="H209" s="304"/>
      <c r="I209" s="304"/>
      <c r="J209" s="179"/>
      <c r="K209" s="181" t="s">
        <v>5</v>
      </c>
      <c r="L209" s="179"/>
      <c r="M209" s="179"/>
      <c r="N209" s="179"/>
      <c r="O209" s="179"/>
      <c r="P209" s="179"/>
      <c r="Q209" s="179"/>
      <c r="R209" s="182"/>
      <c r="T209" s="183"/>
      <c r="U209" s="179"/>
      <c r="V209" s="179"/>
      <c r="W209" s="179"/>
      <c r="X209" s="179"/>
      <c r="Y209" s="179"/>
      <c r="Z209" s="179"/>
      <c r="AA209" s="184"/>
      <c r="AT209" s="185" t="s">
        <v>188</v>
      </c>
      <c r="AU209" s="185" t="s">
        <v>95</v>
      </c>
      <c r="AV209" s="11" t="s">
        <v>90</v>
      </c>
      <c r="AW209" s="11" t="s">
        <v>40</v>
      </c>
      <c r="AX209" s="11" t="s">
        <v>83</v>
      </c>
      <c r="AY209" s="185" t="s">
        <v>180</v>
      </c>
    </row>
    <row r="210" spans="2:51" s="12" customFormat="1" ht="20.45" customHeight="1">
      <c r="B210" s="186"/>
      <c r="C210" s="187"/>
      <c r="D210" s="187"/>
      <c r="E210" s="188" t="s">
        <v>5</v>
      </c>
      <c r="F210" s="290" t="s">
        <v>280</v>
      </c>
      <c r="G210" s="291"/>
      <c r="H210" s="291"/>
      <c r="I210" s="291"/>
      <c r="J210" s="187"/>
      <c r="K210" s="189">
        <v>24</v>
      </c>
      <c r="L210" s="187"/>
      <c r="M210" s="187"/>
      <c r="N210" s="187"/>
      <c r="O210" s="187"/>
      <c r="P210" s="187"/>
      <c r="Q210" s="187"/>
      <c r="R210" s="190"/>
      <c r="T210" s="191"/>
      <c r="U210" s="187"/>
      <c r="V210" s="187"/>
      <c r="W210" s="187"/>
      <c r="X210" s="187"/>
      <c r="Y210" s="187"/>
      <c r="Z210" s="187"/>
      <c r="AA210" s="192"/>
      <c r="AT210" s="193" t="s">
        <v>188</v>
      </c>
      <c r="AU210" s="193" t="s">
        <v>95</v>
      </c>
      <c r="AV210" s="12" t="s">
        <v>95</v>
      </c>
      <c r="AW210" s="12" t="s">
        <v>40</v>
      </c>
      <c r="AX210" s="12" t="s">
        <v>83</v>
      </c>
      <c r="AY210" s="193" t="s">
        <v>180</v>
      </c>
    </row>
    <row r="211" spans="2:51" s="14" customFormat="1" ht="20.45" customHeight="1">
      <c r="B211" s="202"/>
      <c r="C211" s="203"/>
      <c r="D211" s="203"/>
      <c r="E211" s="204" t="s">
        <v>5</v>
      </c>
      <c r="F211" s="305" t="s">
        <v>220</v>
      </c>
      <c r="G211" s="306"/>
      <c r="H211" s="306"/>
      <c r="I211" s="306"/>
      <c r="J211" s="203"/>
      <c r="K211" s="205">
        <v>24</v>
      </c>
      <c r="L211" s="203"/>
      <c r="M211" s="203"/>
      <c r="N211" s="203"/>
      <c r="O211" s="203"/>
      <c r="P211" s="203"/>
      <c r="Q211" s="203"/>
      <c r="R211" s="206"/>
      <c r="T211" s="207"/>
      <c r="U211" s="203"/>
      <c r="V211" s="203"/>
      <c r="W211" s="203"/>
      <c r="X211" s="203"/>
      <c r="Y211" s="203"/>
      <c r="Z211" s="203"/>
      <c r="AA211" s="208"/>
      <c r="AT211" s="209" t="s">
        <v>188</v>
      </c>
      <c r="AU211" s="209" t="s">
        <v>95</v>
      </c>
      <c r="AV211" s="14" t="s">
        <v>196</v>
      </c>
      <c r="AW211" s="14" t="s">
        <v>40</v>
      </c>
      <c r="AX211" s="14" t="s">
        <v>83</v>
      </c>
      <c r="AY211" s="209" t="s">
        <v>180</v>
      </c>
    </row>
    <row r="212" spans="2:51" s="13" customFormat="1" ht="20.45" customHeight="1">
      <c r="B212" s="194"/>
      <c r="C212" s="195"/>
      <c r="D212" s="195"/>
      <c r="E212" s="196" t="s">
        <v>5</v>
      </c>
      <c r="F212" s="292" t="s">
        <v>190</v>
      </c>
      <c r="G212" s="293"/>
      <c r="H212" s="293"/>
      <c r="I212" s="293"/>
      <c r="J212" s="195"/>
      <c r="K212" s="197">
        <v>1284</v>
      </c>
      <c r="L212" s="195"/>
      <c r="M212" s="195"/>
      <c r="N212" s="195"/>
      <c r="O212" s="195"/>
      <c r="P212" s="195"/>
      <c r="Q212" s="195"/>
      <c r="R212" s="198"/>
      <c r="T212" s="199"/>
      <c r="U212" s="195"/>
      <c r="V212" s="195"/>
      <c r="W212" s="195"/>
      <c r="X212" s="195"/>
      <c r="Y212" s="195"/>
      <c r="Z212" s="195"/>
      <c r="AA212" s="200"/>
      <c r="AT212" s="201" t="s">
        <v>188</v>
      </c>
      <c r="AU212" s="201" t="s">
        <v>95</v>
      </c>
      <c r="AV212" s="13" t="s">
        <v>185</v>
      </c>
      <c r="AW212" s="13" t="s">
        <v>40</v>
      </c>
      <c r="AX212" s="13" t="s">
        <v>90</v>
      </c>
      <c r="AY212" s="201" t="s">
        <v>180</v>
      </c>
    </row>
    <row r="213" spans="2:63" s="10" customFormat="1" ht="29.85" customHeight="1">
      <c r="B213" s="160"/>
      <c r="C213" s="161"/>
      <c r="D213" s="170" t="s">
        <v>151</v>
      </c>
      <c r="E213" s="170"/>
      <c r="F213" s="170"/>
      <c r="G213" s="170"/>
      <c r="H213" s="170"/>
      <c r="I213" s="170"/>
      <c r="J213" s="170"/>
      <c r="K213" s="170"/>
      <c r="L213" s="170"/>
      <c r="M213" s="170"/>
      <c r="N213" s="286">
        <f>BK213</f>
        <v>0</v>
      </c>
      <c r="O213" s="287"/>
      <c r="P213" s="287"/>
      <c r="Q213" s="287"/>
      <c r="R213" s="163"/>
      <c r="T213" s="164"/>
      <c r="U213" s="161"/>
      <c r="V213" s="161"/>
      <c r="W213" s="165">
        <f>SUM(W214:W217)</f>
        <v>0</v>
      </c>
      <c r="X213" s="161"/>
      <c r="Y213" s="165">
        <f>SUM(Y214:Y217)</f>
        <v>4.537848</v>
      </c>
      <c r="Z213" s="161"/>
      <c r="AA213" s="166">
        <f>SUM(AA214:AA217)</f>
        <v>0</v>
      </c>
      <c r="AR213" s="167" t="s">
        <v>90</v>
      </c>
      <c r="AT213" s="168" t="s">
        <v>82</v>
      </c>
      <c r="AU213" s="168" t="s">
        <v>90</v>
      </c>
      <c r="AY213" s="167" t="s">
        <v>180</v>
      </c>
      <c r="BK213" s="169">
        <f>SUM(BK214:BK217)</f>
        <v>0</v>
      </c>
    </row>
    <row r="214" spans="2:65" s="1" customFormat="1" ht="28.9" customHeight="1">
      <c r="B214" s="142"/>
      <c r="C214" s="171" t="s">
        <v>281</v>
      </c>
      <c r="D214" s="171" t="s">
        <v>181</v>
      </c>
      <c r="E214" s="172" t="s">
        <v>282</v>
      </c>
      <c r="F214" s="294" t="s">
        <v>283</v>
      </c>
      <c r="G214" s="294"/>
      <c r="H214" s="294"/>
      <c r="I214" s="294"/>
      <c r="J214" s="173" t="s">
        <v>216</v>
      </c>
      <c r="K214" s="174">
        <v>2.4</v>
      </c>
      <c r="L214" s="295">
        <v>0</v>
      </c>
      <c r="M214" s="295"/>
      <c r="N214" s="296">
        <f>ROUND(L214*K214,2)</f>
        <v>0</v>
      </c>
      <c r="O214" s="296"/>
      <c r="P214" s="296"/>
      <c r="Q214" s="296"/>
      <c r="R214" s="145"/>
      <c r="T214" s="175" t="s">
        <v>5</v>
      </c>
      <c r="U214" s="48" t="s">
        <v>48</v>
      </c>
      <c r="V214" s="40"/>
      <c r="W214" s="176">
        <f>V214*K214</f>
        <v>0</v>
      </c>
      <c r="X214" s="176">
        <v>1.89077</v>
      </c>
      <c r="Y214" s="176">
        <f>X214*K214</f>
        <v>4.537848</v>
      </c>
      <c r="Z214" s="176">
        <v>0</v>
      </c>
      <c r="AA214" s="177">
        <f>Z214*K214</f>
        <v>0</v>
      </c>
      <c r="AR214" s="22" t="s">
        <v>185</v>
      </c>
      <c r="AT214" s="22" t="s">
        <v>181</v>
      </c>
      <c r="AU214" s="22" t="s">
        <v>95</v>
      </c>
      <c r="AY214" s="22" t="s">
        <v>180</v>
      </c>
      <c r="BE214" s="118">
        <f>IF(U214="základní",N214,0)</f>
        <v>0</v>
      </c>
      <c r="BF214" s="118">
        <f>IF(U214="snížená",N214,0)</f>
        <v>0</v>
      </c>
      <c r="BG214" s="118">
        <f>IF(U214="zákl. přenesená",N214,0)</f>
        <v>0</v>
      </c>
      <c r="BH214" s="118">
        <f>IF(U214="sníž. přenesená",N214,0)</f>
        <v>0</v>
      </c>
      <c r="BI214" s="118">
        <f>IF(U214="nulová",N214,0)</f>
        <v>0</v>
      </c>
      <c r="BJ214" s="22" t="s">
        <v>90</v>
      </c>
      <c r="BK214" s="118">
        <f>ROUND(L214*K214,2)</f>
        <v>0</v>
      </c>
      <c r="BL214" s="22" t="s">
        <v>185</v>
      </c>
      <c r="BM214" s="22" t="s">
        <v>284</v>
      </c>
    </row>
    <row r="215" spans="2:51" s="11" customFormat="1" ht="20.45" customHeight="1">
      <c r="B215" s="178"/>
      <c r="C215" s="179"/>
      <c r="D215" s="179"/>
      <c r="E215" s="180" t="s">
        <v>5</v>
      </c>
      <c r="F215" s="288" t="s">
        <v>285</v>
      </c>
      <c r="G215" s="289"/>
      <c r="H215" s="289"/>
      <c r="I215" s="289"/>
      <c r="J215" s="179"/>
      <c r="K215" s="181" t="s">
        <v>5</v>
      </c>
      <c r="L215" s="179"/>
      <c r="M215" s="179"/>
      <c r="N215" s="179"/>
      <c r="O215" s="179"/>
      <c r="P215" s="179"/>
      <c r="Q215" s="179"/>
      <c r="R215" s="182"/>
      <c r="T215" s="183"/>
      <c r="U215" s="179"/>
      <c r="V215" s="179"/>
      <c r="W215" s="179"/>
      <c r="X215" s="179"/>
      <c r="Y215" s="179"/>
      <c r="Z215" s="179"/>
      <c r="AA215" s="184"/>
      <c r="AT215" s="185" t="s">
        <v>188</v>
      </c>
      <c r="AU215" s="185" t="s">
        <v>95</v>
      </c>
      <c r="AV215" s="11" t="s">
        <v>90</v>
      </c>
      <c r="AW215" s="11" t="s">
        <v>40</v>
      </c>
      <c r="AX215" s="11" t="s">
        <v>83</v>
      </c>
      <c r="AY215" s="185" t="s">
        <v>180</v>
      </c>
    </row>
    <row r="216" spans="2:51" s="12" customFormat="1" ht="20.45" customHeight="1">
      <c r="B216" s="186"/>
      <c r="C216" s="187"/>
      <c r="D216" s="187"/>
      <c r="E216" s="188" t="s">
        <v>5</v>
      </c>
      <c r="F216" s="290" t="s">
        <v>286</v>
      </c>
      <c r="G216" s="291"/>
      <c r="H216" s="291"/>
      <c r="I216" s="291"/>
      <c r="J216" s="187"/>
      <c r="K216" s="189">
        <v>2.4</v>
      </c>
      <c r="L216" s="187"/>
      <c r="M216" s="187"/>
      <c r="N216" s="187"/>
      <c r="O216" s="187"/>
      <c r="P216" s="187"/>
      <c r="Q216" s="187"/>
      <c r="R216" s="190"/>
      <c r="T216" s="191"/>
      <c r="U216" s="187"/>
      <c r="V216" s="187"/>
      <c r="W216" s="187"/>
      <c r="X216" s="187"/>
      <c r="Y216" s="187"/>
      <c r="Z216" s="187"/>
      <c r="AA216" s="192"/>
      <c r="AT216" s="193" t="s">
        <v>188</v>
      </c>
      <c r="AU216" s="193" t="s">
        <v>95</v>
      </c>
      <c r="AV216" s="12" t="s">
        <v>95</v>
      </c>
      <c r="AW216" s="12" t="s">
        <v>40</v>
      </c>
      <c r="AX216" s="12" t="s">
        <v>83</v>
      </c>
      <c r="AY216" s="193" t="s">
        <v>180</v>
      </c>
    </row>
    <row r="217" spans="2:51" s="13" customFormat="1" ht="20.45" customHeight="1">
      <c r="B217" s="194"/>
      <c r="C217" s="195"/>
      <c r="D217" s="195"/>
      <c r="E217" s="196" t="s">
        <v>5</v>
      </c>
      <c r="F217" s="292" t="s">
        <v>190</v>
      </c>
      <c r="G217" s="293"/>
      <c r="H217" s="293"/>
      <c r="I217" s="293"/>
      <c r="J217" s="195"/>
      <c r="K217" s="197">
        <v>2.4</v>
      </c>
      <c r="L217" s="195"/>
      <c r="M217" s="195"/>
      <c r="N217" s="195"/>
      <c r="O217" s="195"/>
      <c r="P217" s="195"/>
      <c r="Q217" s="195"/>
      <c r="R217" s="198"/>
      <c r="T217" s="199"/>
      <c r="U217" s="195"/>
      <c r="V217" s="195"/>
      <c r="W217" s="195"/>
      <c r="X217" s="195"/>
      <c r="Y217" s="195"/>
      <c r="Z217" s="195"/>
      <c r="AA217" s="200"/>
      <c r="AT217" s="201" t="s">
        <v>188</v>
      </c>
      <c r="AU217" s="201" t="s">
        <v>95</v>
      </c>
      <c r="AV217" s="13" t="s">
        <v>185</v>
      </c>
      <c r="AW217" s="13" t="s">
        <v>40</v>
      </c>
      <c r="AX217" s="13" t="s">
        <v>90</v>
      </c>
      <c r="AY217" s="201" t="s">
        <v>180</v>
      </c>
    </row>
    <row r="218" spans="2:63" s="10" customFormat="1" ht="29.85" customHeight="1">
      <c r="B218" s="160"/>
      <c r="C218" s="161"/>
      <c r="D218" s="170" t="s">
        <v>152</v>
      </c>
      <c r="E218" s="170"/>
      <c r="F218" s="170"/>
      <c r="G218" s="170"/>
      <c r="H218" s="170"/>
      <c r="I218" s="170"/>
      <c r="J218" s="170"/>
      <c r="K218" s="170"/>
      <c r="L218" s="170"/>
      <c r="M218" s="170"/>
      <c r="N218" s="286">
        <f>BK218</f>
        <v>0</v>
      </c>
      <c r="O218" s="287"/>
      <c r="P218" s="287"/>
      <c r="Q218" s="287"/>
      <c r="R218" s="163"/>
      <c r="T218" s="164"/>
      <c r="U218" s="161"/>
      <c r="V218" s="161"/>
      <c r="W218" s="165">
        <f>SUM(W219:W241)</f>
        <v>0</v>
      </c>
      <c r="X218" s="161"/>
      <c r="Y218" s="165">
        <f>SUM(Y219:Y241)</f>
        <v>1.395</v>
      </c>
      <c r="Z218" s="161"/>
      <c r="AA218" s="166">
        <f>SUM(AA219:AA241)</f>
        <v>0</v>
      </c>
      <c r="AR218" s="167" t="s">
        <v>90</v>
      </c>
      <c r="AT218" s="168" t="s">
        <v>82</v>
      </c>
      <c r="AU218" s="168" t="s">
        <v>90</v>
      </c>
      <c r="AY218" s="167" t="s">
        <v>180</v>
      </c>
      <c r="BK218" s="169">
        <f>SUM(BK219:BK241)</f>
        <v>0</v>
      </c>
    </row>
    <row r="219" spans="2:65" s="1" customFormat="1" ht="20.45" customHeight="1">
      <c r="B219" s="142"/>
      <c r="C219" s="171" t="s">
        <v>287</v>
      </c>
      <c r="D219" s="171" t="s">
        <v>181</v>
      </c>
      <c r="E219" s="172" t="s">
        <v>288</v>
      </c>
      <c r="F219" s="294" t="s">
        <v>289</v>
      </c>
      <c r="G219" s="294"/>
      <c r="H219" s="294"/>
      <c r="I219" s="294"/>
      <c r="J219" s="173" t="s">
        <v>184</v>
      </c>
      <c r="K219" s="174">
        <v>2520</v>
      </c>
      <c r="L219" s="295">
        <v>0</v>
      </c>
      <c r="M219" s="295"/>
      <c r="N219" s="296">
        <f>ROUND(L219*K219,2)</f>
        <v>0</v>
      </c>
      <c r="O219" s="296"/>
      <c r="P219" s="296"/>
      <c r="Q219" s="296"/>
      <c r="R219" s="145"/>
      <c r="T219" s="175" t="s">
        <v>5</v>
      </c>
      <c r="U219" s="48" t="s">
        <v>48</v>
      </c>
      <c r="V219" s="40"/>
      <c r="W219" s="176">
        <f>V219*K219</f>
        <v>0</v>
      </c>
      <c r="X219" s="176">
        <v>0</v>
      </c>
      <c r="Y219" s="176">
        <f>X219*K219</f>
        <v>0</v>
      </c>
      <c r="Z219" s="176">
        <v>0</v>
      </c>
      <c r="AA219" s="177">
        <f>Z219*K219</f>
        <v>0</v>
      </c>
      <c r="AR219" s="22" t="s">
        <v>185</v>
      </c>
      <c r="AT219" s="22" t="s">
        <v>181</v>
      </c>
      <c r="AU219" s="22" t="s">
        <v>95</v>
      </c>
      <c r="AY219" s="22" t="s">
        <v>180</v>
      </c>
      <c r="BE219" s="118">
        <f>IF(U219="základní",N219,0)</f>
        <v>0</v>
      </c>
      <c r="BF219" s="118">
        <f>IF(U219="snížená",N219,0)</f>
        <v>0</v>
      </c>
      <c r="BG219" s="118">
        <f>IF(U219="zákl. přenesená",N219,0)</f>
        <v>0</v>
      </c>
      <c r="BH219" s="118">
        <f>IF(U219="sníž. přenesená",N219,0)</f>
        <v>0</v>
      </c>
      <c r="BI219" s="118">
        <f>IF(U219="nulová",N219,0)</f>
        <v>0</v>
      </c>
      <c r="BJ219" s="22" t="s">
        <v>90</v>
      </c>
      <c r="BK219" s="118">
        <f>ROUND(L219*K219,2)</f>
        <v>0</v>
      </c>
      <c r="BL219" s="22" t="s">
        <v>185</v>
      </c>
      <c r="BM219" s="22" t="s">
        <v>290</v>
      </c>
    </row>
    <row r="220" spans="2:51" s="11" customFormat="1" ht="20.45" customHeight="1">
      <c r="B220" s="178"/>
      <c r="C220" s="179"/>
      <c r="D220" s="179"/>
      <c r="E220" s="180" t="s">
        <v>5</v>
      </c>
      <c r="F220" s="288" t="s">
        <v>291</v>
      </c>
      <c r="G220" s="289"/>
      <c r="H220" s="289"/>
      <c r="I220" s="289"/>
      <c r="J220" s="179"/>
      <c r="K220" s="181" t="s">
        <v>5</v>
      </c>
      <c r="L220" s="179"/>
      <c r="M220" s="179"/>
      <c r="N220" s="179"/>
      <c r="O220" s="179"/>
      <c r="P220" s="179"/>
      <c r="Q220" s="179"/>
      <c r="R220" s="182"/>
      <c r="T220" s="183"/>
      <c r="U220" s="179"/>
      <c r="V220" s="179"/>
      <c r="W220" s="179"/>
      <c r="X220" s="179"/>
      <c r="Y220" s="179"/>
      <c r="Z220" s="179"/>
      <c r="AA220" s="184"/>
      <c r="AT220" s="185" t="s">
        <v>188</v>
      </c>
      <c r="AU220" s="185" t="s">
        <v>95</v>
      </c>
      <c r="AV220" s="11" t="s">
        <v>90</v>
      </c>
      <c r="AW220" s="11" t="s">
        <v>40</v>
      </c>
      <c r="AX220" s="11" t="s">
        <v>83</v>
      </c>
      <c r="AY220" s="185" t="s">
        <v>180</v>
      </c>
    </row>
    <row r="221" spans="2:51" s="12" customFormat="1" ht="20.45" customHeight="1">
      <c r="B221" s="186"/>
      <c r="C221" s="187"/>
      <c r="D221" s="187"/>
      <c r="E221" s="188" t="s">
        <v>5</v>
      </c>
      <c r="F221" s="290" t="s">
        <v>292</v>
      </c>
      <c r="G221" s="291"/>
      <c r="H221" s="291"/>
      <c r="I221" s="291"/>
      <c r="J221" s="187"/>
      <c r="K221" s="189">
        <v>2520</v>
      </c>
      <c r="L221" s="187"/>
      <c r="M221" s="187"/>
      <c r="N221" s="187"/>
      <c r="O221" s="187"/>
      <c r="P221" s="187"/>
      <c r="Q221" s="187"/>
      <c r="R221" s="190"/>
      <c r="T221" s="191"/>
      <c r="U221" s="187"/>
      <c r="V221" s="187"/>
      <c r="W221" s="187"/>
      <c r="X221" s="187"/>
      <c r="Y221" s="187"/>
      <c r="Z221" s="187"/>
      <c r="AA221" s="192"/>
      <c r="AT221" s="193" t="s">
        <v>188</v>
      </c>
      <c r="AU221" s="193" t="s">
        <v>95</v>
      </c>
      <c r="AV221" s="12" t="s">
        <v>95</v>
      </c>
      <c r="AW221" s="12" t="s">
        <v>40</v>
      </c>
      <c r="AX221" s="12" t="s">
        <v>83</v>
      </c>
      <c r="AY221" s="193" t="s">
        <v>180</v>
      </c>
    </row>
    <row r="222" spans="2:51" s="13" customFormat="1" ht="20.45" customHeight="1">
      <c r="B222" s="194"/>
      <c r="C222" s="195"/>
      <c r="D222" s="195"/>
      <c r="E222" s="196" t="s">
        <v>5</v>
      </c>
      <c r="F222" s="292" t="s">
        <v>190</v>
      </c>
      <c r="G222" s="293"/>
      <c r="H222" s="293"/>
      <c r="I222" s="293"/>
      <c r="J222" s="195"/>
      <c r="K222" s="197">
        <v>2520</v>
      </c>
      <c r="L222" s="195"/>
      <c r="M222" s="195"/>
      <c r="N222" s="195"/>
      <c r="O222" s="195"/>
      <c r="P222" s="195"/>
      <c r="Q222" s="195"/>
      <c r="R222" s="198"/>
      <c r="T222" s="199"/>
      <c r="U222" s="195"/>
      <c r="V222" s="195"/>
      <c r="W222" s="195"/>
      <c r="X222" s="195"/>
      <c r="Y222" s="195"/>
      <c r="Z222" s="195"/>
      <c r="AA222" s="200"/>
      <c r="AT222" s="201" t="s">
        <v>188</v>
      </c>
      <c r="AU222" s="201" t="s">
        <v>95</v>
      </c>
      <c r="AV222" s="13" t="s">
        <v>185</v>
      </c>
      <c r="AW222" s="13" t="s">
        <v>40</v>
      </c>
      <c r="AX222" s="13" t="s">
        <v>90</v>
      </c>
      <c r="AY222" s="201" t="s">
        <v>180</v>
      </c>
    </row>
    <row r="223" spans="2:65" s="1" customFormat="1" ht="40.15" customHeight="1">
      <c r="B223" s="142"/>
      <c r="C223" s="171" t="s">
        <v>293</v>
      </c>
      <c r="D223" s="171" t="s">
        <v>181</v>
      </c>
      <c r="E223" s="172" t="s">
        <v>294</v>
      </c>
      <c r="F223" s="294" t="s">
        <v>295</v>
      </c>
      <c r="G223" s="294"/>
      <c r="H223" s="294"/>
      <c r="I223" s="294"/>
      <c r="J223" s="173" t="s">
        <v>184</v>
      </c>
      <c r="K223" s="174">
        <v>1260</v>
      </c>
      <c r="L223" s="295">
        <v>0</v>
      </c>
      <c r="M223" s="295"/>
      <c r="N223" s="296">
        <f>ROUND(L223*K223,2)</f>
        <v>0</v>
      </c>
      <c r="O223" s="296"/>
      <c r="P223" s="296"/>
      <c r="Q223" s="296"/>
      <c r="R223" s="145"/>
      <c r="T223" s="175" t="s">
        <v>5</v>
      </c>
      <c r="U223" s="48" t="s">
        <v>48</v>
      </c>
      <c r="V223" s="40"/>
      <c r="W223" s="176">
        <f>V223*K223</f>
        <v>0</v>
      </c>
      <c r="X223" s="176">
        <v>0</v>
      </c>
      <c r="Y223" s="176">
        <f>X223*K223</f>
        <v>0</v>
      </c>
      <c r="Z223" s="176">
        <v>0</v>
      </c>
      <c r="AA223" s="177">
        <f>Z223*K223</f>
        <v>0</v>
      </c>
      <c r="AR223" s="22" t="s">
        <v>185</v>
      </c>
      <c r="AT223" s="22" t="s">
        <v>181</v>
      </c>
      <c r="AU223" s="22" t="s">
        <v>95</v>
      </c>
      <c r="AY223" s="22" t="s">
        <v>180</v>
      </c>
      <c r="BE223" s="118">
        <f>IF(U223="základní",N223,0)</f>
        <v>0</v>
      </c>
      <c r="BF223" s="118">
        <f>IF(U223="snížená",N223,0)</f>
        <v>0</v>
      </c>
      <c r="BG223" s="118">
        <f>IF(U223="zákl. přenesená",N223,0)</f>
        <v>0</v>
      </c>
      <c r="BH223" s="118">
        <f>IF(U223="sníž. přenesená",N223,0)</f>
        <v>0</v>
      </c>
      <c r="BI223" s="118">
        <f>IF(U223="nulová",N223,0)</f>
        <v>0</v>
      </c>
      <c r="BJ223" s="22" t="s">
        <v>90</v>
      </c>
      <c r="BK223" s="118">
        <f>ROUND(L223*K223,2)</f>
        <v>0</v>
      </c>
      <c r="BL223" s="22" t="s">
        <v>185</v>
      </c>
      <c r="BM223" s="22" t="s">
        <v>296</v>
      </c>
    </row>
    <row r="224" spans="2:51" s="11" customFormat="1" ht="20.45" customHeight="1">
      <c r="B224" s="178"/>
      <c r="C224" s="179"/>
      <c r="D224" s="179"/>
      <c r="E224" s="180" t="s">
        <v>5</v>
      </c>
      <c r="F224" s="288" t="s">
        <v>291</v>
      </c>
      <c r="G224" s="289"/>
      <c r="H224" s="289"/>
      <c r="I224" s="289"/>
      <c r="J224" s="179"/>
      <c r="K224" s="181" t="s">
        <v>5</v>
      </c>
      <c r="L224" s="179"/>
      <c r="M224" s="179"/>
      <c r="N224" s="179"/>
      <c r="O224" s="179"/>
      <c r="P224" s="179"/>
      <c r="Q224" s="179"/>
      <c r="R224" s="182"/>
      <c r="T224" s="183"/>
      <c r="U224" s="179"/>
      <c r="V224" s="179"/>
      <c r="W224" s="179"/>
      <c r="X224" s="179"/>
      <c r="Y224" s="179"/>
      <c r="Z224" s="179"/>
      <c r="AA224" s="184"/>
      <c r="AT224" s="185" t="s">
        <v>188</v>
      </c>
      <c r="AU224" s="185" t="s">
        <v>95</v>
      </c>
      <c r="AV224" s="11" t="s">
        <v>90</v>
      </c>
      <c r="AW224" s="11" t="s">
        <v>40</v>
      </c>
      <c r="AX224" s="11" t="s">
        <v>83</v>
      </c>
      <c r="AY224" s="185" t="s">
        <v>180</v>
      </c>
    </row>
    <row r="225" spans="2:51" s="12" customFormat="1" ht="20.45" customHeight="1">
      <c r="B225" s="186"/>
      <c r="C225" s="187"/>
      <c r="D225" s="187"/>
      <c r="E225" s="188" t="s">
        <v>5</v>
      </c>
      <c r="F225" s="290" t="s">
        <v>279</v>
      </c>
      <c r="G225" s="291"/>
      <c r="H225" s="291"/>
      <c r="I225" s="291"/>
      <c r="J225" s="187"/>
      <c r="K225" s="189">
        <v>1260</v>
      </c>
      <c r="L225" s="187"/>
      <c r="M225" s="187"/>
      <c r="N225" s="187"/>
      <c r="O225" s="187"/>
      <c r="P225" s="187"/>
      <c r="Q225" s="187"/>
      <c r="R225" s="190"/>
      <c r="T225" s="191"/>
      <c r="U225" s="187"/>
      <c r="V225" s="187"/>
      <c r="W225" s="187"/>
      <c r="X225" s="187"/>
      <c r="Y225" s="187"/>
      <c r="Z225" s="187"/>
      <c r="AA225" s="192"/>
      <c r="AT225" s="193" t="s">
        <v>188</v>
      </c>
      <c r="AU225" s="193" t="s">
        <v>95</v>
      </c>
      <c r="AV225" s="12" t="s">
        <v>95</v>
      </c>
      <c r="AW225" s="12" t="s">
        <v>40</v>
      </c>
      <c r="AX225" s="12" t="s">
        <v>83</v>
      </c>
      <c r="AY225" s="193" t="s">
        <v>180</v>
      </c>
    </row>
    <row r="226" spans="2:51" s="13" customFormat="1" ht="20.45" customHeight="1">
      <c r="B226" s="194"/>
      <c r="C226" s="195"/>
      <c r="D226" s="195"/>
      <c r="E226" s="196" t="s">
        <v>5</v>
      </c>
      <c r="F226" s="292" t="s">
        <v>190</v>
      </c>
      <c r="G226" s="293"/>
      <c r="H226" s="293"/>
      <c r="I226" s="293"/>
      <c r="J226" s="195"/>
      <c r="K226" s="197">
        <v>1260</v>
      </c>
      <c r="L226" s="195"/>
      <c r="M226" s="195"/>
      <c r="N226" s="195"/>
      <c r="O226" s="195"/>
      <c r="P226" s="195"/>
      <c r="Q226" s="195"/>
      <c r="R226" s="198"/>
      <c r="T226" s="199"/>
      <c r="U226" s="195"/>
      <c r="V226" s="195"/>
      <c r="W226" s="195"/>
      <c r="X226" s="195"/>
      <c r="Y226" s="195"/>
      <c r="Z226" s="195"/>
      <c r="AA226" s="200"/>
      <c r="AT226" s="201" t="s">
        <v>188</v>
      </c>
      <c r="AU226" s="201" t="s">
        <v>95</v>
      </c>
      <c r="AV226" s="13" t="s">
        <v>185</v>
      </c>
      <c r="AW226" s="13" t="s">
        <v>40</v>
      </c>
      <c r="AX226" s="13" t="s">
        <v>90</v>
      </c>
      <c r="AY226" s="201" t="s">
        <v>180</v>
      </c>
    </row>
    <row r="227" spans="2:65" s="1" customFormat="1" ht="28.9" customHeight="1">
      <c r="B227" s="142"/>
      <c r="C227" s="171" t="s">
        <v>297</v>
      </c>
      <c r="D227" s="171" t="s">
        <v>181</v>
      </c>
      <c r="E227" s="172" t="s">
        <v>298</v>
      </c>
      <c r="F227" s="294" t="s">
        <v>299</v>
      </c>
      <c r="G227" s="294"/>
      <c r="H227" s="294"/>
      <c r="I227" s="294"/>
      <c r="J227" s="173" t="s">
        <v>184</v>
      </c>
      <c r="K227" s="174">
        <v>1260</v>
      </c>
      <c r="L227" s="295">
        <v>0</v>
      </c>
      <c r="M227" s="295"/>
      <c r="N227" s="296">
        <f>ROUND(L227*K227,2)</f>
        <v>0</v>
      </c>
      <c r="O227" s="296"/>
      <c r="P227" s="296"/>
      <c r="Q227" s="296"/>
      <c r="R227" s="145"/>
      <c r="T227" s="175" t="s">
        <v>5</v>
      </c>
      <c r="U227" s="48" t="s">
        <v>48</v>
      </c>
      <c r="V227" s="40"/>
      <c r="W227" s="176">
        <f>V227*K227</f>
        <v>0</v>
      </c>
      <c r="X227" s="176">
        <v>0.00034</v>
      </c>
      <c r="Y227" s="176">
        <f>X227*K227</f>
        <v>0.4284</v>
      </c>
      <c r="Z227" s="176">
        <v>0</v>
      </c>
      <c r="AA227" s="177">
        <f>Z227*K227</f>
        <v>0</v>
      </c>
      <c r="AR227" s="22" t="s">
        <v>185</v>
      </c>
      <c r="AT227" s="22" t="s">
        <v>181</v>
      </c>
      <c r="AU227" s="22" t="s">
        <v>95</v>
      </c>
      <c r="AY227" s="22" t="s">
        <v>180</v>
      </c>
      <c r="BE227" s="118">
        <f>IF(U227="základní",N227,0)</f>
        <v>0</v>
      </c>
      <c r="BF227" s="118">
        <f>IF(U227="snížená",N227,0)</f>
        <v>0</v>
      </c>
      <c r="BG227" s="118">
        <f>IF(U227="zákl. přenesená",N227,0)</f>
        <v>0</v>
      </c>
      <c r="BH227" s="118">
        <f>IF(U227="sníž. přenesená",N227,0)</f>
        <v>0</v>
      </c>
      <c r="BI227" s="118">
        <f>IF(U227="nulová",N227,0)</f>
        <v>0</v>
      </c>
      <c r="BJ227" s="22" t="s">
        <v>90</v>
      </c>
      <c r="BK227" s="118">
        <f>ROUND(L227*K227,2)</f>
        <v>0</v>
      </c>
      <c r="BL227" s="22" t="s">
        <v>185</v>
      </c>
      <c r="BM227" s="22" t="s">
        <v>300</v>
      </c>
    </row>
    <row r="228" spans="2:51" s="11" customFormat="1" ht="20.45" customHeight="1">
      <c r="B228" s="178"/>
      <c r="C228" s="179"/>
      <c r="D228" s="179"/>
      <c r="E228" s="180" t="s">
        <v>5</v>
      </c>
      <c r="F228" s="288" t="s">
        <v>291</v>
      </c>
      <c r="G228" s="289"/>
      <c r="H228" s="289"/>
      <c r="I228" s="289"/>
      <c r="J228" s="179"/>
      <c r="K228" s="181" t="s">
        <v>5</v>
      </c>
      <c r="L228" s="179"/>
      <c r="M228" s="179"/>
      <c r="N228" s="179"/>
      <c r="O228" s="179"/>
      <c r="P228" s="179"/>
      <c r="Q228" s="179"/>
      <c r="R228" s="182"/>
      <c r="T228" s="183"/>
      <c r="U228" s="179"/>
      <c r="V228" s="179"/>
      <c r="W228" s="179"/>
      <c r="X228" s="179"/>
      <c r="Y228" s="179"/>
      <c r="Z228" s="179"/>
      <c r="AA228" s="184"/>
      <c r="AT228" s="185" t="s">
        <v>188</v>
      </c>
      <c r="AU228" s="185" t="s">
        <v>95</v>
      </c>
      <c r="AV228" s="11" t="s">
        <v>90</v>
      </c>
      <c r="AW228" s="11" t="s">
        <v>40</v>
      </c>
      <c r="AX228" s="11" t="s">
        <v>83</v>
      </c>
      <c r="AY228" s="185" t="s">
        <v>180</v>
      </c>
    </row>
    <row r="229" spans="2:51" s="12" customFormat="1" ht="20.45" customHeight="1">
      <c r="B229" s="186"/>
      <c r="C229" s="187"/>
      <c r="D229" s="187"/>
      <c r="E229" s="188" t="s">
        <v>5</v>
      </c>
      <c r="F229" s="290" t="s">
        <v>279</v>
      </c>
      <c r="G229" s="291"/>
      <c r="H229" s="291"/>
      <c r="I229" s="291"/>
      <c r="J229" s="187"/>
      <c r="K229" s="189">
        <v>1260</v>
      </c>
      <c r="L229" s="187"/>
      <c r="M229" s="187"/>
      <c r="N229" s="187"/>
      <c r="O229" s="187"/>
      <c r="P229" s="187"/>
      <c r="Q229" s="187"/>
      <c r="R229" s="190"/>
      <c r="T229" s="191"/>
      <c r="U229" s="187"/>
      <c r="V229" s="187"/>
      <c r="W229" s="187"/>
      <c r="X229" s="187"/>
      <c r="Y229" s="187"/>
      <c r="Z229" s="187"/>
      <c r="AA229" s="192"/>
      <c r="AT229" s="193" t="s">
        <v>188</v>
      </c>
      <c r="AU229" s="193" t="s">
        <v>95</v>
      </c>
      <c r="AV229" s="12" t="s">
        <v>95</v>
      </c>
      <c r="AW229" s="12" t="s">
        <v>40</v>
      </c>
      <c r="AX229" s="12" t="s">
        <v>83</v>
      </c>
      <c r="AY229" s="193" t="s">
        <v>180</v>
      </c>
    </row>
    <row r="230" spans="2:51" s="13" customFormat="1" ht="20.45" customHeight="1">
      <c r="B230" s="194"/>
      <c r="C230" s="195"/>
      <c r="D230" s="195"/>
      <c r="E230" s="196" t="s">
        <v>5</v>
      </c>
      <c r="F230" s="292" t="s">
        <v>190</v>
      </c>
      <c r="G230" s="293"/>
      <c r="H230" s="293"/>
      <c r="I230" s="293"/>
      <c r="J230" s="195"/>
      <c r="K230" s="197">
        <v>1260</v>
      </c>
      <c r="L230" s="195"/>
      <c r="M230" s="195"/>
      <c r="N230" s="195"/>
      <c r="O230" s="195"/>
      <c r="P230" s="195"/>
      <c r="Q230" s="195"/>
      <c r="R230" s="198"/>
      <c r="T230" s="199"/>
      <c r="U230" s="195"/>
      <c r="V230" s="195"/>
      <c r="W230" s="195"/>
      <c r="X230" s="195"/>
      <c r="Y230" s="195"/>
      <c r="Z230" s="195"/>
      <c r="AA230" s="200"/>
      <c r="AT230" s="201" t="s">
        <v>188</v>
      </c>
      <c r="AU230" s="201" t="s">
        <v>95</v>
      </c>
      <c r="AV230" s="13" t="s">
        <v>185</v>
      </c>
      <c r="AW230" s="13" t="s">
        <v>40</v>
      </c>
      <c r="AX230" s="13" t="s">
        <v>90</v>
      </c>
      <c r="AY230" s="201" t="s">
        <v>180</v>
      </c>
    </row>
    <row r="231" spans="2:65" s="1" customFormat="1" ht="28.9" customHeight="1">
      <c r="B231" s="142"/>
      <c r="C231" s="171" t="s">
        <v>10</v>
      </c>
      <c r="D231" s="171" t="s">
        <v>181</v>
      </c>
      <c r="E231" s="172" t="s">
        <v>301</v>
      </c>
      <c r="F231" s="294" t="s">
        <v>302</v>
      </c>
      <c r="G231" s="294"/>
      <c r="H231" s="294"/>
      <c r="I231" s="294"/>
      <c r="J231" s="173" t="s">
        <v>184</v>
      </c>
      <c r="K231" s="174">
        <v>1260</v>
      </c>
      <c r="L231" s="295">
        <v>0</v>
      </c>
      <c r="M231" s="295"/>
      <c r="N231" s="296">
        <f>ROUND(L231*K231,2)</f>
        <v>0</v>
      </c>
      <c r="O231" s="296"/>
      <c r="P231" s="296"/>
      <c r="Q231" s="296"/>
      <c r="R231" s="145"/>
      <c r="T231" s="175" t="s">
        <v>5</v>
      </c>
      <c r="U231" s="48" t="s">
        <v>48</v>
      </c>
      <c r="V231" s="40"/>
      <c r="W231" s="176">
        <f>V231*K231</f>
        <v>0</v>
      </c>
      <c r="X231" s="176">
        <v>0.00061</v>
      </c>
      <c r="Y231" s="176">
        <f>X231*K231</f>
        <v>0.7686</v>
      </c>
      <c r="Z231" s="176">
        <v>0</v>
      </c>
      <c r="AA231" s="177">
        <f>Z231*K231</f>
        <v>0</v>
      </c>
      <c r="AR231" s="22" t="s">
        <v>185</v>
      </c>
      <c r="AT231" s="22" t="s">
        <v>181</v>
      </c>
      <c r="AU231" s="22" t="s">
        <v>95</v>
      </c>
      <c r="AY231" s="22" t="s">
        <v>180</v>
      </c>
      <c r="BE231" s="118">
        <f>IF(U231="základní",N231,0)</f>
        <v>0</v>
      </c>
      <c r="BF231" s="118">
        <f>IF(U231="snížená",N231,0)</f>
        <v>0</v>
      </c>
      <c r="BG231" s="118">
        <f>IF(U231="zákl. přenesená",N231,0)</f>
        <v>0</v>
      </c>
      <c r="BH231" s="118">
        <f>IF(U231="sníž. přenesená",N231,0)</f>
        <v>0</v>
      </c>
      <c r="BI231" s="118">
        <f>IF(U231="nulová",N231,0)</f>
        <v>0</v>
      </c>
      <c r="BJ231" s="22" t="s">
        <v>90</v>
      </c>
      <c r="BK231" s="118">
        <f>ROUND(L231*K231,2)</f>
        <v>0</v>
      </c>
      <c r="BL231" s="22" t="s">
        <v>185</v>
      </c>
      <c r="BM231" s="22" t="s">
        <v>303</v>
      </c>
    </row>
    <row r="232" spans="2:51" s="11" customFormat="1" ht="20.45" customHeight="1">
      <c r="B232" s="178"/>
      <c r="C232" s="179"/>
      <c r="D232" s="179"/>
      <c r="E232" s="180" t="s">
        <v>5</v>
      </c>
      <c r="F232" s="288" t="s">
        <v>291</v>
      </c>
      <c r="G232" s="289"/>
      <c r="H232" s="289"/>
      <c r="I232" s="289"/>
      <c r="J232" s="179"/>
      <c r="K232" s="181" t="s">
        <v>5</v>
      </c>
      <c r="L232" s="179"/>
      <c r="M232" s="179"/>
      <c r="N232" s="179"/>
      <c r="O232" s="179"/>
      <c r="P232" s="179"/>
      <c r="Q232" s="179"/>
      <c r="R232" s="182"/>
      <c r="T232" s="183"/>
      <c r="U232" s="179"/>
      <c r="V232" s="179"/>
      <c r="W232" s="179"/>
      <c r="X232" s="179"/>
      <c r="Y232" s="179"/>
      <c r="Z232" s="179"/>
      <c r="AA232" s="184"/>
      <c r="AT232" s="185" t="s">
        <v>188</v>
      </c>
      <c r="AU232" s="185" t="s">
        <v>95</v>
      </c>
      <c r="AV232" s="11" t="s">
        <v>90</v>
      </c>
      <c r="AW232" s="11" t="s">
        <v>40</v>
      </c>
      <c r="AX232" s="11" t="s">
        <v>83</v>
      </c>
      <c r="AY232" s="185" t="s">
        <v>180</v>
      </c>
    </row>
    <row r="233" spans="2:51" s="12" customFormat="1" ht="20.45" customHeight="1">
      <c r="B233" s="186"/>
      <c r="C233" s="187"/>
      <c r="D233" s="187"/>
      <c r="E233" s="188" t="s">
        <v>5</v>
      </c>
      <c r="F233" s="290" t="s">
        <v>279</v>
      </c>
      <c r="G233" s="291"/>
      <c r="H233" s="291"/>
      <c r="I233" s="291"/>
      <c r="J233" s="187"/>
      <c r="K233" s="189">
        <v>1260</v>
      </c>
      <c r="L233" s="187"/>
      <c r="M233" s="187"/>
      <c r="N233" s="187"/>
      <c r="O233" s="187"/>
      <c r="P233" s="187"/>
      <c r="Q233" s="187"/>
      <c r="R233" s="190"/>
      <c r="T233" s="191"/>
      <c r="U233" s="187"/>
      <c r="V233" s="187"/>
      <c r="W233" s="187"/>
      <c r="X233" s="187"/>
      <c r="Y233" s="187"/>
      <c r="Z233" s="187"/>
      <c r="AA233" s="192"/>
      <c r="AT233" s="193" t="s">
        <v>188</v>
      </c>
      <c r="AU233" s="193" t="s">
        <v>95</v>
      </c>
      <c r="AV233" s="12" t="s">
        <v>95</v>
      </c>
      <c r="AW233" s="12" t="s">
        <v>40</v>
      </c>
      <c r="AX233" s="12" t="s">
        <v>83</v>
      </c>
      <c r="AY233" s="193" t="s">
        <v>180</v>
      </c>
    </row>
    <row r="234" spans="2:51" s="13" customFormat="1" ht="20.45" customHeight="1">
      <c r="B234" s="194"/>
      <c r="C234" s="195"/>
      <c r="D234" s="195"/>
      <c r="E234" s="196" t="s">
        <v>5</v>
      </c>
      <c r="F234" s="292" t="s">
        <v>190</v>
      </c>
      <c r="G234" s="293"/>
      <c r="H234" s="293"/>
      <c r="I234" s="293"/>
      <c r="J234" s="195"/>
      <c r="K234" s="197">
        <v>1260</v>
      </c>
      <c r="L234" s="195"/>
      <c r="M234" s="195"/>
      <c r="N234" s="195"/>
      <c r="O234" s="195"/>
      <c r="P234" s="195"/>
      <c r="Q234" s="195"/>
      <c r="R234" s="198"/>
      <c r="T234" s="199"/>
      <c r="U234" s="195"/>
      <c r="V234" s="195"/>
      <c r="W234" s="195"/>
      <c r="X234" s="195"/>
      <c r="Y234" s="195"/>
      <c r="Z234" s="195"/>
      <c r="AA234" s="200"/>
      <c r="AT234" s="201" t="s">
        <v>188</v>
      </c>
      <c r="AU234" s="201" t="s">
        <v>95</v>
      </c>
      <c r="AV234" s="13" t="s">
        <v>185</v>
      </c>
      <c r="AW234" s="13" t="s">
        <v>40</v>
      </c>
      <c r="AX234" s="13" t="s">
        <v>90</v>
      </c>
      <c r="AY234" s="201" t="s">
        <v>180</v>
      </c>
    </row>
    <row r="235" spans="2:65" s="1" customFormat="1" ht="40.15" customHeight="1">
      <c r="B235" s="142"/>
      <c r="C235" s="171" t="s">
        <v>304</v>
      </c>
      <c r="D235" s="171" t="s">
        <v>181</v>
      </c>
      <c r="E235" s="172" t="s">
        <v>305</v>
      </c>
      <c r="F235" s="294" t="s">
        <v>306</v>
      </c>
      <c r="G235" s="294"/>
      <c r="H235" s="294"/>
      <c r="I235" s="294"/>
      <c r="J235" s="173" t="s">
        <v>184</v>
      </c>
      <c r="K235" s="174">
        <v>1260</v>
      </c>
      <c r="L235" s="295">
        <v>0</v>
      </c>
      <c r="M235" s="295"/>
      <c r="N235" s="296">
        <f>ROUND(L235*K235,2)</f>
        <v>0</v>
      </c>
      <c r="O235" s="296"/>
      <c r="P235" s="296"/>
      <c r="Q235" s="296"/>
      <c r="R235" s="145"/>
      <c r="T235" s="175" t="s">
        <v>5</v>
      </c>
      <c r="U235" s="48" t="s">
        <v>48</v>
      </c>
      <c r="V235" s="40"/>
      <c r="W235" s="176">
        <f>V235*K235</f>
        <v>0</v>
      </c>
      <c r="X235" s="176">
        <v>0</v>
      </c>
      <c r="Y235" s="176">
        <f>X235*K235</f>
        <v>0</v>
      </c>
      <c r="Z235" s="176">
        <v>0</v>
      </c>
      <c r="AA235" s="177">
        <f>Z235*K235</f>
        <v>0</v>
      </c>
      <c r="AR235" s="22" t="s">
        <v>185</v>
      </c>
      <c r="AT235" s="22" t="s">
        <v>181</v>
      </c>
      <c r="AU235" s="22" t="s">
        <v>95</v>
      </c>
      <c r="AY235" s="22" t="s">
        <v>180</v>
      </c>
      <c r="BE235" s="118">
        <f>IF(U235="základní",N235,0)</f>
        <v>0</v>
      </c>
      <c r="BF235" s="118">
        <f>IF(U235="snížená",N235,0)</f>
        <v>0</v>
      </c>
      <c r="BG235" s="118">
        <f>IF(U235="zákl. přenesená",N235,0)</f>
        <v>0</v>
      </c>
      <c r="BH235" s="118">
        <f>IF(U235="sníž. přenesená",N235,0)</f>
        <v>0</v>
      </c>
      <c r="BI235" s="118">
        <f>IF(U235="nulová",N235,0)</f>
        <v>0</v>
      </c>
      <c r="BJ235" s="22" t="s">
        <v>90</v>
      </c>
      <c r="BK235" s="118">
        <f>ROUND(L235*K235,2)</f>
        <v>0</v>
      </c>
      <c r="BL235" s="22" t="s">
        <v>185</v>
      </c>
      <c r="BM235" s="22" t="s">
        <v>307</v>
      </c>
    </row>
    <row r="236" spans="2:51" s="11" customFormat="1" ht="20.45" customHeight="1">
      <c r="B236" s="178"/>
      <c r="C236" s="179"/>
      <c r="D236" s="179"/>
      <c r="E236" s="180" t="s">
        <v>5</v>
      </c>
      <c r="F236" s="288" t="s">
        <v>291</v>
      </c>
      <c r="G236" s="289"/>
      <c r="H236" s="289"/>
      <c r="I236" s="289"/>
      <c r="J236" s="179"/>
      <c r="K236" s="181" t="s">
        <v>5</v>
      </c>
      <c r="L236" s="179"/>
      <c r="M236" s="179"/>
      <c r="N236" s="179"/>
      <c r="O236" s="179"/>
      <c r="P236" s="179"/>
      <c r="Q236" s="179"/>
      <c r="R236" s="182"/>
      <c r="T236" s="183"/>
      <c r="U236" s="179"/>
      <c r="V236" s="179"/>
      <c r="W236" s="179"/>
      <c r="X236" s="179"/>
      <c r="Y236" s="179"/>
      <c r="Z236" s="179"/>
      <c r="AA236" s="184"/>
      <c r="AT236" s="185" t="s">
        <v>188</v>
      </c>
      <c r="AU236" s="185" t="s">
        <v>95</v>
      </c>
      <c r="AV236" s="11" t="s">
        <v>90</v>
      </c>
      <c r="AW236" s="11" t="s">
        <v>40</v>
      </c>
      <c r="AX236" s="11" t="s">
        <v>83</v>
      </c>
      <c r="AY236" s="185" t="s">
        <v>180</v>
      </c>
    </row>
    <row r="237" spans="2:51" s="12" customFormat="1" ht="20.45" customHeight="1">
      <c r="B237" s="186"/>
      <c r="C237" s="187"/>
      <c r="D237" s="187"/>
      <c r="E237" s="188" t="s">
        <v>5</v>
      </c>
      <c r="F237" s="290" t="s">
        <v>279</v>
      </c>
      <c r="G237" s="291"/>
      <c r="H237" s="291"/>
      <c r="I237" s="291"/>
      <c r="J237" s="187"/>
      <c r="K237" s="189">
        <v>1260</v>
      </c>
      <c r="L237" s="187"/>
      <c r="M237" s="187"/>
      <c r="N237" s="187"/>
      <c r="O237" s="187"/>
      <c r="P237" s="187"/>
      <c r="Q237" s="187"/>
      <c r="R237" s="190"/>
      <c r="T237" s="191"/>
      <c r="U237" s="187"/>
      <c r="V237" s="187"/>
      <c r="W237" s="187"/>
      <c r="X237" s="187"/>
      <c r="Y237" s="187"/>
      <c r="Z237" s="187"/>
      <c r="AA237" s="192"/>
      <c r="AT237" s="193" t="s">
        <v>188</v>
      </c>
      <c r="AU237" s="193" t="s">
        <v>95</v>
      </c>
      <c r="AV237" s="12" t="s">
        <v>95</v>
      </c>
      <c r="AW237" s="12" t="s">
        <v>40</v>
      </c>
      <c r="AX237" s="12" t="s">
        <v>83</v>
      </c>
      <c r="AY237" s="193" t="s">
        <v>180</v>
      </c>
    </row>
    <row r="238" spans="2:51" s="13" customFormat="1" ht="20.45" customHeight="1">
      <c r="B238" s="194"/>
      <c r="C238" s="195"/>
      <c r="D238" s="195"/>
      <c r="E238" s="196" t="s">
        <v>5</v>
      </c>
      <c r="F238" s="292" t="s">
        <v>190</v>
      </c>
      <c r="G238" s="293"/>
      <c r="H238" s="293"/>
      <c r="I238" s="293"/>
      <c r="J238" s="195"/>
      <c r="K238" s="197">
        <v>1260</v>
      </c>
      <c r="L238" s="195"/>
      <c r="M238" s="195"/>
      <c r="N238" s="195"/>
      <c r="O238" s="195"/>
      <c r="P238" s="195"/>
      <c r="Q238" s="195"/>
      <c r="R238" s="198"/>
      <c r="T238" s="199"/>
      <c r="U238" s="195"/>
      <c r="V238" s="195"/>
      <c r="W238" s="195"/>
      <c r="X238" s="195"/>
      <c r="Y238" s="195"/>
      <c r="Z238" s="195"/>
      <c r="AA238" s="200"/>
      <c r="AT238" s="201" t="s">
        <v>188</v>
      </c>
      <c r="AU238" s="201" t="s">
        <v>95</v>
      </c>
      <c r="AV238" s="13" t="s">
        <v>185</v>
      </c>
      <c r="AW238" s="13" t="s">
        <v>40</v>
      </c>
      <c r="AX238" s="13" t="s">
        <v>90</v>
      </c>
      <c r="AY238" s="201" t="s">
        <v>180</v>
      </c>
    </row>
    <row r="239" spans="2:65" s="1" customFormat="1" ht="28.9" customHeight="1">
      <c r="B239" s="142"/>
      <c r="C239" s="171" t="s">
        <v>308</v>
      </c>
      <c r="D239" s="171" t="s">
        <v>181</v>
      </c>
      <c r="E239" s="172" t="s">
        <v>309</v>
      </c>
      <c r="F239" s="294" t="s">
        <v>310</v>
      </c>
      <c r="G239" s="294"/>
      <c r="H239" s="294"/>
      <c r="I239" s="294"/>
      <c r="J239" s="173" t="s">
        <v>203</v>
      </c>
      <c r="K239" s="174">
        <v>55</v>
      </c>
      <c r="L239" s="295">
        <v>0</v>
      </c>
      <c r="M239" s="295"/>
      <c r="N239" s="296">
        <f>ROUND(L239*K239,2)</f>
        <v>0</v>
      </c>
      <c r="O239" s="296"/>
      <c r="P239" s="296"/>
      <c r="Q239" s="296"/>
      <c r="R239" s="145"/>
      <c r="T239" s="175" t="s">
        <v>5</v>
      </c>
      <c r="U239" s="48" t="s">
        <v>48</v>
      </c>
      <c r="V239" s="40"/>
      <c r="W239" s="176">
        <f>V239*K239</f>
        <v>0</v>
      </c>
      <c r="X239" s="176">
        <v>0.0036</v>
      </c>
      <c r="Y239" s="176">
        <f>X239*K239</f>
        <v>0.19799999999999998</v>
      </c>
      <c r="Z239" s="176">
        <v>0</v>
      </c>
      <c r="AA239" s="177">
        <f>Z239*K239</f>
        <v>0</v>
      </c>
      <c r="AR239" s="22" t="s">
        <v>185</v>
      </c>
      <c r="AT239" s="22" t="s">
        <v>181</v>
      </c>
      <c r="AU239" s="22" t="s">
        <v>95</v>
      </c>
      <c r="AY239" s="22" t="s">
        <v>180</v>
      </c>
      <c r="BE239" s="118">
        <f>IF(U239="základní",N239,0)</f>
        <v>0</v>
      </c>
      <c r="BF239" s="118">
        <f>IF(U239="snížená",N239,0)</f>
        <v>0</v>
      </c>
      <c r="BG239" s="118">
        <f>IF(U239="zákl. přenesená",N239,0)</f>
        <v>0</v>
      </c>
      <c r="BH239" s="118">
        <f>IF(U239="sníž. přenesená",N239,0)</f>
        <v>0</v>
      </c>
      <c r="BI239" s="118">
        <f>IF(U239="nulová",N239,0)</f>
        <v>0</v>
      </c>
      <c r="BJ239" s="22" t="s">
        <v>90</v>
      </c>
      <c r="BK239" s="118">
        <f>ROUND(L239*K239,2)</f>
        <v>0</v>
      </c>
      <c r="BL239" s="22" t="s">
        <v>185</v>
      </c>
      <c r="BM239" s="22" t="s">
        <v>311</v>
      </c>
    </row>
    <row r="240" spans="2:51" s="12" customFormat="1" ht="20.45" customHeight="1">
      <c r="B240" s="186"/>
      <c r="C240" s="187"/>
      <c r="D240" s="187"/>
      <c r="E240" s="188" t="s">
        <v>5</v>
      </c>
      <c r="F240" s="297" t="s">
        <v>312</v>
      </c>
      <c r="G240" s="298"/>
      <c r="H240" s="298"/>
      <c r="I240" s="298"/>
      <c r="J240" s="187"/>
      <c r="K240" s="189">
        <v>55</v>
      </c>
      <c r="L240" s="187"/>
      <c r="M240" s="187"/>
      <c r="N240" s="187"/>
      <c r="O240" s="187"/>
      <c r="P240" s="187"/>
      <c r="Q240" s="187"/>
      <c r="R240" s="190"/>
      <c r="T240" s="191"/>
      <c r="U240" s="187"/>
      <c r="V240" s="187"/>
      <c r="W240" s="187"/>
      <c r="X240" s="187"/>
      <c r="Y240" s="187"/>
      <c r="Z240" s="187"/>
      <c r="AA240" s="192"/>
      <c r="AT240" s="193" t="s">
        <v>188</v>
      </c>
      <c r="AU240" s="193" t="s">
        <v>95</v>
      </c>
      <c r="AV240" s="12" t="s">
        <v>95</v>
      </c>
      <c r="AW240" s="12" t="s">
        <v>40</v>
      </c>
      <c r="AX240" s="12" t="s">
        <v>83</v>
      </c>
      <c r="AY240" s="193" t="s">
        <v>180</v>
      </c>
    </row>
    <row r="241" spans="2:51" s="13" customFormat="1" ht="20.45" customHeight="1">
      <c r="B241" s="194"/>
      <c r="C241" s="195"/>
      <c r="D241" s="195"/>
      <c r="E241" s="196" t="s">
        <v>5</v>
      </c>
      <c r="F241" s="292" t="s">
        <v>190</v>
      </c>
      <c r="G241" s="293"/>
      <c r="H241" s="293"/>
      <c r="I241" s="293"/>
      <c r="J241" s="195"/>
      <c r="K241" s="197">
        <v>55</v>
      </c>
      <c r="L241" s="195"/>
      <c r="M241" s="195"/>
      <c r="N241" s="195"/>
      <c r="O241" s="195"/>
      <c r="P241" s="195"/>
      <c r="Q241" s="195"/>
      <c r="R241" s="198"/>
      <c r="T241" s="199"/>
      <c r="U241" s="195"/>
      <c r="V241" s="195"/>
      <c r="W241" s="195"/>
      <c r="X241" s="195"/>
      <c r="Y241" s="195"/>
      <c r="Z241" s="195"/>
      <c r="AA241" s="200"/>
      <c r="AT241" s="201" t="s">
        <v>188</v>
      </c>
      <c r="AU241" s="201" t="s">
        <v>95</v>
      </c>
      <c r="AV241" s="13" t="s">
        <v>185</v>
      </c>
      <c r="AW241" s="13" t="s">
        <v>40</v>
      </c>
      <c r="AX241" s="13" t="s">
        <v>90</v>
      </c>
      <c r="AY241" s="201" t="s">
        <v>180</v>
      </c>
    </row>
    <row r="242" spans="2:63" s="10" customFormat="1" ht="29.85" customHeight="1">
      <c r="B242" s="160"/>
      <c r="C242" s="161"/>
      <c r="D242" s="170" t="s">
        <v>153</v>
      </c>
      <c r="E242" s="170"/>
      <c r="F242" s="170"/>
      <c r="G242" s="170"/>
      <c r="H242" s="170"/>
      <c r="I242" s="170"/>
      <c r="J242" s="170"/>
      <c r="K242" s="170"/>
      <c r="L242" s="170"/>
      <c r="M242" s="170"/>
      <c r="N242" s="286">
        <f>BK242</f>
        <v>0</v>
      </c>
      <c r="O242" s="287"/>
      <c r="P242" s="287"/>
      <c r="Q242" s="287"/>
      <c r="R242" s="163"/>
      <c r="T242" s="164"/>
      <c r="U242" s="161"/>
      <c r="V242" s="161"/>
      <c r="W242" s="165">
        <f>SUM(W243:W271)</f>
        <v>0</v>
      </c>
      <c r="X242" s="161"/>
      <c r="Y242" s="165">
        <f>SUM(Y243:Y271)</f>
        <v>8.16076</v>
      </c>
      <c r="Z242" s="161"/>
      <c r="AA242" s="166">
        <f>SUM(AA243:AA271)</f>
        <v>0</v>
      </c>
      <c r="AR242" s="167" t="s">
        <v>90</v>
      </c>
      <c r="AT242" s="168" t="s">
        <v>82</v>
      </c>
      <c r="AU242" s="168" t="s">
        <v>90</v>
      </c>
      <c r="AY242" s="167" t="s">
        <v>180</v>
      </c>
      <c r="BK242" s="169">
        <f>SUM(BK243:BK271)</f>
        <v>0</v>
      </c>
    </row>
    <row r="243" spans="2:65" s="1" customFormat="1" ht="28.9" customHeight="1">
      <c r="B243" s="142"/>
      <c r="C243" s="171" t="s">
        <v>313</v>
      </c>
      <c r="D243" s="171" t="s">
        <v>181</v>
      </c>
      <c r="E243" s="172" t="s">
        <v>314</v>
      </c>
      <c r="F243" s="294" t="s">
        <v>315</v>
      </c>
      <c r="G243" s="294"/>
      <c r="H243" s="294"/>
      <c r="I243" s="294"/>
      <c r="J243" s="173" t="s">
        <v>203</v>
      </c>
      <c r="K243" s="174">
        <v>40</v>
      </c>
      <c r="L243" s="295">
        <v>0</v>
      </c>
      <c r="M243" s="295"/>
      <c r="N243" s="296">
        <f>ROUND(L243*K243,2)</f>
        <v>0</v>
      </c>
      <c r="O243" s="296"/>
      <c r="P243" s="296"/>
      <c r="Q243" s="296"/>
      <c r="R243" s="145"/>
      <c r="T243" s="175" t="s">
        <v>5</v>
      </c>
      <c r="U243" s="48" t="s">
        <v>48</v>
      </c>
      <c r="V243" s="40"/>
      <c r="W243" s="176">
        <f>V243*K243</f>
        <v>0</v>
      </c>
      <c r="X243" s="176">
        <v>0</v>
      </c>
      <c r="Y243" s="176">
        <f>X243*K243</f>
        <v>0</v>
      </c>
      <c r="Z243" s="176">
        <v>0</v>
      </c>
      <c r="AA243" s="177">
        <f>Z243*K243</f>
        <v>0</v>
      </c>
      <c r="AR243" s="22" t="s">
        <v>185</v>
      </c>
      <c r="AT243" s="22" t="s">
        <v>181</v>
      </c>
      <c r="AU243" s="22" t="s">
        <v>95</v>
      </c>
      <c r="AY243" s="22" t="s">
        <v>180</v>
      </c>
      <c r="BE243" s="118">
        <f>IF(U243="základní",N243,0)</f>
        <v>0</v>
      </c>
      <c r="BF243" s="118">
        <f>IF(U243="snížená",N243,0)</f>
        <v>0</v>
      </c>
      <c r="BG243" s="118">
        <f>IF(U243="zákl. přenesená",N243,0)</f>
        <v>0</v>
      </c>
      <c r="BH243" s="118">
        <f>IF(U243="sníž. přenesená",N243,0)</f>
        <v>0</v>
      </c>
      <c r="BI243" s="118">
        <f>IF(U243="nulová",N243,0)</f>
        <v>0</v>
      </c>
      <c r="BJ243" s="22" t="s">
        <v>90</v>
      </c>
      <c r="BK243" s="118">
        <f>ROUND(L243*K243,2)</f>
        <v>0</v>
      </c>
      <c r="BL243" s="22" t="s">
        <v>185</v>
      </c>
      <c r="BM243" s="22" t="s">
        <v>316</v>
      </c>
    </row>
    <row r="244" spans="2:51" s="11" customFormat="1" ht="20.45" customHeight="1">
      <c r="B244" s="178"/>
      <c r="C244" s="179"/>
      <c r="D244" s="179"/>
      <c r="E244" s="180" t="s">
        <v>5</v>
      </c>
      <c r="F244" s="288" t="s">
        <v>285</v>
      </c>
      <c r="G244" s="289"/>
      <c r="H244" s="289"/>
      <c r="I244" s="289"/>
      <c r="J244" s="179"/>
      <c r="K244" s="181" t="s">
        <v>5</v>
      </c>
      <c r="L244" s="179"/>
      <c r="M244" s="179"/>
      <c r="N244" s="179"/>
      <c r="O244" s="179"/>
      <c r="P244" s="179"/>
      <c r="Q244" s="179"/>
      <c r="R244" s="182"/>
      <c r="T244" s="183"/>
      <c r="U244" s="179"/>
      <c r="V244" s="179"/>
      <c r="W244" s="179"/>
      <c r="X244" s="179"/>
      <c r="Y244" s="179"/>
      <c r="Z244" s="179"/>
      <c r="AA244" s="184"/>
      <c r="AT244" s="185" t="s">
        <v>188</v>
      </c>
      <c r="AU244" s="185" t="s">
        <v>95</v>
      </c>
      <c r="AV244" s="11" t="s">
        <v>90</v>
      </c>
      <c r="AW244" s="11" t="s">
        <v>40</v>
      </c>
      <c r="AX244" s="11" t="s">
        <v>83</v>
      </c>
      <c r="AY244" s="185" t="s">
        <v>180</v>
      </c>
    </row>
    <row r="245" spans="2:51" s="12" customFormat="1" ht="20.45" customHeight="1">
      <c r="B245" s="186"/>
      <c r="C245" s="187"/>
      <c r="D245" s="187"/>
      <c r="E245" s="188" t="s">
        <v>5</v>
      </c>
      <c r="F245" s="290" t="s">
        <v>317</v>
      </c>
      <c r="G245" s="291"/>
      <c r="H245" s="291"/>
      <c r="I245" s="291"/>
      <c r="J245" s="187"/>
      <c r="K245" s="189">
        <v>40</v>
      </c>
      <c r="L245" s="187"/>
      <c r="M245" s="187"/>
      <c r="N245" s="187"/>
      <c r="O245" s="187"/>
      <c r="P245" s="187"/>
      <c r="Q245" s="187"/>
      <c r="R245" s="190"/>
      <c r="T245" s="191"/>
      <c r="U245" s="187"/>
      <c r="V245" s="187"/>
      <c r="W245" s="187"/>
      <c r="X245" s="187"/>
      <c r="Y245" s="187"/>
      <c r="Z245" s="187"/>
      <c r="AA245" s="192"/>
      <c r="AT245" s="193" t="s">
        <v>188</v>
      </c>
      <c r="AU245" s="193" t="s">
        <v>95</v>
      </c>
      <c r="AV245" s="12" t="s">
        <v>95</v>
      </c>
      <c r="AW245" s="12" t="s">
        <v>40</v>
      </c>
      <c r="AX245" s="12" t="s">
        <v>83</v>
      </c>
      <c r="AY245" s="193" t="s">
        <v>180</v>
      </c>
    </row>
    <row r="246" spans="2:51" s="13" customFormat="1" ht="20.45" customHeight="1">
      <c r="B246" s="194"/>
      <c r="C246" s="195"/>
      <c r="D246" s="195"/>
      <c r="E246" s="196" t="s">
        <v>5</v>
      </c>
      <c r="F246" s="292" t="s">
        <v>190</v>
      </c>
      <c r="G246" s="293"/>
      <c r="H246" s="293"/>
      <c r="I246" s="293"/>
      <c r="J246" s="195"/>
      <c r="K246" s="197">
        <v>40</v>
      </c>
      <c r="L246" s="195"/>
      <c r="M246" s="195"/>
      <c r="N246" s="195"/>
      <c r="O246" s="195"/>
      <c r="P246" s="195"/>
      <c r="Q246" s="195"/>
      <c r="R246" s="198"/>
      <c r="T246" s="199"/>
      <c r="U246" s="195"/>
      <c r="V246" s="195"/>
      <c r="W246" s="195"/>
      <c r="X246" s="195"/>
      <c r="Y246" s="195"/>
      <c r="Z246" s="195"/>
      <c r="AA246" s="200"/>
      <c r="AT246" s="201" t="s">
        <v>188</v>
      </c>
      <c r="AU246" s="201" t="s">
        <v>95</v>
      </c>
      <c r="AV246" s="13" t="s">
        <v>185</v>
      </c>
      <c r="AW246" s="13" t="s">
        <v>40</v>
      </c>
      <c r="AX246" s="13" t="s">
        <v>90</v>
      </c>
      <c r="AY246" s="201" t="s">
        <v>180</v>
      </c>
    </row>
    <row r="247" spans="2:65" s="1" customFormat="1" ht="28.9" customHeight="1">
      <c r="B247" s="142"/>
      <c r="C247" s="210" t="s">
        <v>318</v>
      </c>
      <c r="D247" s="210" t="s">
        <v>239</v>
      </c>
      <c r="E247" s="211" t="s">
        <v>319</v>
      </c>
      <c r="F247" s="307" t="s">
        <v>320</v>
      </c>
      <c r="G247" s="307"/>
      <c r="H247" s="307"/>
      <c r="I247" s="307"/>
      <c r="J247" s="212" t="s">
        <v>321</v>
      </c>
      <c r="K247" s="213">
        <v>8.4</v>
      </c>
      <c r="L247" s="308">
        <v>0</v>
      </c>
      <c r="M247" s="308"/>
      <c r="N247" s="309">
        <f>ROUND(L247*K247,2)</f>
        <v>0</v>
      </c>
      <c r="O247" s="296"/>
      <c r="P247" s="296"/>
      <c r="Q247" s="296"/>
      <c r="R247" s="145"/>
      <c r="T247" s="175" t="s">
        <v>5</v>
      </c>
      <c r="U247" s="48" t="s">
        <v>48</v>
      </c>
      <c r="V247" s="40"/>
      <c r="W247" s="176">
        <f>V247*K247</f>
        <v>0</v>
      </c>
      <c r="X247" s="176">
        <v>0.013</v>
      </c>
      <c r="Y247" s="176">
        <f>X247*K247</f>
        <v>0.1092</v>
      </c>
      <c r="Z247" s="176">
        <v>0</v>
      </c>
      <c r="AA247" s="177">
        <f>Z247*K247</f>
        <v>0</v>
      </c>
      <c r="AR247" s="22" t="s">
        <v>228</v>
      </c>
      <c r="AT247" s="22" t="s">
        <v>239</v>
      </c>
      <c r="AU247" s="22" t="s">
        <v>95</v>
      </c>
      <c r="AY247" s="22" t="s">
        <v>180</v>
      </c>
      <c r="BE247" s="118">
        <f>IF(U247="základní",N247,0)</f>
        <v>0</v>
      </c>
      <c r="BF247" s="118">
        <f>IF(U247="snížená",N247,0)</f>
        <v>0</v>
      </c>
      <c r="BG247" s="118">
        <f>IF(U247="zákl. přenesená",N247,0)</f>
        <v>0</v>
      </c>
      <c r="BH247" s="118">
        <f>IF(U247="sníž. přenesená",N247,0)</f>
        <v>0</v>
      </c>
      <c r="BI247" s="118">
        <f>IF(U247="nulová",N247,0)</f>
        <v>0</v>
      </c>
      <c r="BJ247" s="22" t="s">
        <v>90</v>
      </c>
      <c r="BK247" s="118">
        <f>ROUND(L247*K247,2)</f>
        <v>0</v>
      </c>
      <c r="BL247" s="22" t="s">
        <v>185</v>
      </c>
      <c r="BM247" s="22" t="s">
        <v>322</v>
      </c>
    </row>
    <row r="248" spans="2:51" s="11" customFormat="1" ht="20.45" customHeight="1">
      <c r="B248" s="178"/>
      <c r="C248" s="179"/>
      <c r="D248" s="179"/>
      <c r="E248" s="180" t="s">
        <v>5</v>
      </c>
      <c r="F248" s="288" t="s">
        <v>285</v>
      </c>
      <c r="G248" s="289"/>
      <c r="H248" s="289"/>
      <c r="I248" s="289"/>
      <c r="J248" s="179"/>
      <c r="K248" s="181" t="s">
        <v>5</v>
      </c>
      <c r="L248" s="179"/>
      <c r="M248" s="179"/>
      <c r="N248" s="179"/>
      <c r="O248" s="179"/>
      <c r="P248" s="179"/>
      <c r="Q248" s="179"/>
      <c r="R248" s="182"/>
      <c r="T248" s="183"/>
      <c r="U248" s="179"/>
      <c r="V248" s="179"/>
      <c r="W248" s="179"/>
      <c r="X248" s="179"/>
      <c r="Y248" s="179"/>
      <c r="Z248" s="179"/>
      <c r="AA248" s="184"/>
      <c r="AT248" s="185" t="s">
        <v>188</v>
      </c>
      <c r="AU248" s="185" t="s">
        <v>95</v>
      </c>
      <c r="AV248" s="11" t="s">
        <v>90</v>
      </c>
      <c r="AW248" s="11" t="s">
        <v>40</v>
      </c>
      <c r="AX248" s="11" t="s">
        <v>83</v>
      </c>
      <c r="AY248" s="185" t="s">
        <v>180</v>
      </c>
    </row>
    <row r="249" spans="2:51" s="12" customFormat="1" ht="20.45" customHeight="1">
      <c r="B249" s="186"/>
      <c r="C249" s="187"/>
      <c r="D249" s="187"/>
      <c r="E249" s="188" t="s">
        <v>5</v>
      </c>
      <c r="F249" s="290" t="s">
        <v>323</v>
      </c>
      <c r="G249" s="291"/>
      <c r="H249" s="291"/>
      <c r="I249" s="291"/>
      <c r="J249" s="187"/>
      <c r="K249" s="189">
        <v>8.4</v>
      </c>
      <c r="L249" s="187"/>
      <c r="M249" s="187"/>
      <c r="N249" s="187"/>
      <c r="O249" s="187"/>
      <c r="P249" s="187"/>
      <c r="Q249" s="187"/>
      <c r="R249" s="190"/>
      <c r="T249" s="191"/>
      <c r="U249" s="187"/>
      <c r="V249" s="187"/>
      <c r="W249" s="187"/>
      <c r="X249" s="187"/>
      <c r="Y249" s="187"/>
      <c r="Z249" s="187"/>
      <c r="AA249" s="192"/>
      <c r="AT249" s="193" t="s">
        <v>188</v>
      </c>
      <c r="AU249" s="193" t="s">
        <v>95</v>
      </c>
      <c r="AV249" s="12" t="s">
        <v>95</v>
      </c>
      <c r="AW249" s="12" t="s">
        <v>40</v>
      </c>
      <c r="AX249" s="12" t="s">
        <v>83</v>
      </c>
      <c r="AY249" s="193" t="s">
        <v>180</v>
      </c>
    </row>
    <row r="250" spans="2:51" s="13" customFormat="1" ht="20.45" customHeight="1">
      <c r="B250" s="194"/>
      <c r="C250" s="195"/>
      <c r="D250" s="195"/>
      <c r="E250" s="196" t="s">
        <v>5</v>
      </c>
      <c r="F250" s="292" t="s">
        <v>190</v>
      </c>
      <c r="G250" s="293"/>
      <c r="H250" s="293"/>
      <c r="I250" s="293"/>
      <c r="J250" s="195"/>
      <c r="K250" s="197">
        <v>8.4</v>
      </c>
      <c r="L250" s="195"/>
      <c r="M250" s="195"/>
      <c r="N250" s="195"/>
      <c r="O250" s="195"/>
      <c r="P250" s="195"/>
      <c r="Q250" s="195"/>
      <c r="R250" s="198"/>
      <c r="T250" s="199"/>
      <c r="U250" s="195"/>
      <c r="V250" s="195"/>
      <c r="W250" s="195"/>
      <c r="X250" s="195"/>
      <c r="Y250" s="195"/>
      <c r="Z250" s="195"/>
      <c r="AA250" s="200"/>
      <c r="AT250" s="201" t="s">
        <v>188</v>
      </c>
      <c r="AU250" s="201" t="s">
        <v>95</v>
      </c>
      <c r="AV250" s="13" t="s">
        <v>185</v>
      </c>
      <c r="AW250" s="13" t="s">
        <v>40</v>
      </c>
      <c r="AX250" s="13" t="s">
        <v>90</v>
      </c>
      <c r="AY250" s="201" t="s">
        <v>180</v>
      </c>
    </row>
    <row r="251" spans="2:65" s="1" customFormat="1" ht="28.9" customHeight="1">
      <c r="B251" s="142"/>
      <c r="C251" s="171" t="s">
        <v>324</v>
      </c>
      <c r="D251" s="171" t="s">
        <v>181</v>
      </c>
      <c r="E251" s="172" t="s">
        <v>325</v>
      </c>
      <c r="F251" s="294" t="s">
        <v>326</v>
      </c>
      <c r="G251" s="294"/>
      <c r="H251" s="294"/>
      <c r="I251" s="294"/>
      <c r="J251" s="173" t="s">
        <v>321</v>
      </c>
      <c r="K251" s="174">
        <v>14</v>
      </c>
      <c r="L251" s="295">
        <v>0</v>
      </c>
      <c r="M251" s="295"/>
      <c r="N251" s="296">
        <f>ROUND(L251*K251,2)</f>
        <v>0</v>
      </c>
      <c r="O251" s="296"/>
      <c r="P251" s="296"/>
      <c r="Q251" s="296"/>
      <c r="R251" s="145"/>
      <c r="T251" s="175" t="s">
        <v>5</v>
      </c>
      <c r="U251" s="48" t="s">
        <v>48</v>
      </c>
      <c r="V251" s="40"/>
      <c r="W251" s="176">
        <f>V251*K251</f>
        <v>0</v>
      </c>
      <c r="X251" s="176">
        <v>0.14494</v>
      </c>
      <c r="Y251" s="176">
        <f>X251*K251</f>
        <v>2.02916</v>
      </c>
      <c r="Z251" s="176">
        <v>0</v>
      </c>
      <c r="AA251" s="177">
        <f>Z251*K251</f>
        <v>0</v>
      </c>
      <c r="AR251" s="22" t="s">
        <v>185</v>
      </c>
      <c r="AT251" s="22" t="s">
        <v>181</v>
      </c>
      <c r="AU251" s="22" t="s">
        <v>95</v>
      </c>
      <c r="AY251" s="22" t="s">
        <v>180</v>
      </c>
      <c r="BE251" s="118">
        <f>IF(U251="základní",N251,0)</f>
        <v>0</v>
      </c>
      <c r="BF251" s="118">
        <f>IF(U251="snížená",N251,0)</f>
        <v>0</v>
      </c>
      <c r="BG251" s="118">
        <f>IF(U251="zákl. přenesená",N251,0)</f>
        <v>0</v>
      </c>
      <c r="BH251" s="118">
        <f>IF(U251="sníž. přenesená",N251,0)</f>
        <v>0</v>
      </c>
      <c r="BI251" s="118">
        <f>IF(U251="nulová",N251,0)</f>
        <v>0</v>
      </c>
      <c r="BJ251" s="22" t="s">
        <v>90</v>
      </c>
      <c r="BK251" s="118">
        <f>ROUND(L251*K251,2)</f>
        <v>0</v>
      </c>
      <c r="BL251" s="22" t="s">
        <v>185</v>
      </c>
      <c r="BM251" s="22" t="s">
        <v>327</v>
      </c>
    </row>
    <row r="252" spans="2:51" s="12" customFormat="1" ht="20.45" customHeight="1">
      <c r="B252" s="186"/>
      <c r="C252" s="187"/>
      <c r="D252" s="187"/>
      <c r="E252" s="188" t="s">
        <v>5</v>
      </c>
      <c r="F252" s="297" t="s">
        <v>262</v>
      </c>
      <c r="G252" s="298"/>
      <c r="H252" s="298"/>
      <c r="I252" s="298"/>
      <c r="J252" s="187"/>
      <c r="K252" s="189">
        <v>14</v>
      </c>
      <c r="L252" s="187"/>
      <c r="M252" s="187"/>
      <c r="N252" s="187"/>
      <c r="O252" s="187"/>
      <c r="P252" s="187"/>
      <c r="Q252" s="187"/>
      <c r="R252" s="190"/>
      <c r="T252" s="191"/>
      <c r="U252" s="187"/>
      <c r="V252" s="187"/>
      <c r="W252" s="187"/>
      <c r="X252" s="187"/>
      <c r="Y252" s="187"/>
      <c r="Z252" s="187"/>
      <c r="AA252" s="192"/>
      <c r="AT252" s="193" t="s">
        <v>188</v>
      </c>
      <c r="AU252" s="193" t="s">
        <v>95</v>
      </c>
      <c r="AV252" s="12" t="s">
        <v>95</v>
      </c>
      <c r="AW252" s="12" t="s">
        <v>40</v>
      </c>
      <c r="AX252" s="12" t="s">
        <v>83</v>
      </c>
      <c r="AY252" s="193" t="s">
        <v>180</v>
      </c>
    </row>
    <row r="253" spans="2:51" s="13" customFormat="1" ht="20.45" customHeight="1">
      <c r="B253" s="194"/>
      <c r="C253" s="195"/>
      <c r="D253" s="195"/>
      <c r="E253" s="196" t="s">
        <v>5</v>
      </c>
      <c r="F253" s="292" t="s">
        <v>190</v>
      </c>
      <c r="G253" s="293"/>
      <c r="H253" s="293"/>
      <c r="I253" s="293"/>
      <c r="J253" s="195"/>
      <c r="K253" s="197">
        <v>14</v>
      </c>
      <c r="L253" s="195"/>
      <c r="M253" s="195"/>
      <c r="N253" s="195"/>
      <c r="O253" s="195"/>
      <c r="P253" s="195"/>
      <c r="Q253" s="195"/>
      <c r="R253" s="198"/>
      <c r="T253" s="199"/>
      <c r="U253" s="195"/>
      <c r="V253" s="195"/>
      <c r="W253" s="195"/>
      <c r="X253" s="195"/>
      <c r="Y253" s="195"/>
      <c r="Z253" s="195"/>
      <c r="AA253" s="200"/>
      <c r="AT253" s="201" t="s">
        <v>188</v>
      </c>
      <c r="AU253" s="201" t="s">
        <v>95</v>
      </c>
      <c r="AV253" s="13" t="s">
        <v>185</v>
      </c>
      <c r="AW253" s="13" t="s">
        <v>40</v>
      </c>
      <c r="AX253" s="13" t="s">
        <v>90</v>
      </c>
      <c r="AY253" s="201" t="s">
        <v>180</v>
      </c>
    </row>
    <row r="254" spans="2:65" s="1" customFormat="1" ht="20.45" customHeight="1">
      <c r="B254" s="142"/>
      <c r="C254" s="210" t="s">
        <v>328</v>
      </c>
      <c r="D254" s="210" t="s">
        <v>239</v>
      </c>
      <c r="E254" s="211" t="s">
        <v>329</v>
      </c>
      <c r="F254" s="307" t="s">
        <v>330</v>
      </c>
      <c r="G254" s="307"/>
      <c r="H254" s="307"/>
      <c r="I254" s="307"/>
      <c r="J254" s="212" t="s">
        <v>321</v>
      </c>
      <c r="K254" s="213">
        <v>14</v>
      </c>
      <c r="L254" s="308">
        <v>0</v>
      </c>
      <c r="M254" s="308"/>
      <c r="N254" s="309">
        <f>ROUND(L254*K254,2)</f>
        <v>0</v>
      </c>
      <c r="O254" s="296"/>
      <c r="P254" s="296"/>
      <c r="Q254" s="296"/>
      <c r="R254" s="145"/>
      <c r="T254" s="175" t="s">
        <v>5</v>
      </c>
      <c r="U254" s="48" t="s">
        <v>48</v>
      </c>
      <c r="V254" s="40"/>
      <c r="W254" s="176">
        <f>V254*K254</f>
        <v>0</v>
      </c>
      <c r="X254" s="176">
        <v>0.095</v>
      </c>
      <c r="Y254" s="176">
        <f>X254*K254</f>
        <v>1.33</v>
      </c>
      <c r="Z254" s="176">
        <v>0</v>
      </c>
      <c r="AA254" s="177">
        <f>Z254*K254</f>
        <v>0</v>
      </c>
      <c r="AR254" s="22" t="s">
        <v>228</v>
      </c>
      <c r="AT254" s="22" t="s">
        <v>239</v>
      </c>
      <c r="AU254" s="22" t="s">
        <v>95</v>
      </c>
      <c r="AY254" s="22" t="s">
        <v>180</v>
      </c>
      <c r="BE254" s="118">
        <f>IF(U254="základní",N254,0)</f>
        <v>0</v>
      </c>
      <c r="BF254" s="118">
        <f>IF(U254="snížená",N254,0)</f>
        <v>0</v>
      </c>
      <c r="BG254" s="118">
        <f>IF(U254="zákl. přenesená",N254,0)</f>
        <v>0</v>
      </c>
      <c r="BH254" s="118">
        <f>IF(U254="sníž. přenesená",N254,0)</f>
        <v>0</v>
      </c>
      <c r="BI254" s="118">
        <f>IF(U254="nulová",N254,0)</f>
        <v>0</v>
      </c>
      <c r="BJ254" s="22" t="s">
        <v>90</v>
      </c>
      <c r="BK254" s="118">
        <f>ROUND(L254*K254,2)</f>
        <v>0</v>
      </c>
      <c r="BL254" s="22" t="s">
        <v>185</v>
      </c>
      <c r="BM254" s="22" t="s">
        <v>331</v>
      </c>
    </row>
    <row r="255" spans="2:51" s="12" customFormat="1" ht="20.45" customHeight="1">
      <c r="B255" s="186"/>
      <c r="C255" s="187"/>
      <c r="D255" s="187"/>
      <c r="E255" s="188" t="s">
        <v>5</v>
      </c>
      <c r="F255" s="297" t="s">
        <v>262</v>
      </c>
      <c r="G255" s="298"/>
      <c r="H255" s="298"/>
      <c r="I255" s="298"/>
      <c r="J255" s="187"/>
      <c r="K255" s="189">
        <v>14</v>
      </c>
      <c r="L255" s="187"/>
      <c r="M255" s="187"/>
      <c r="N255" s="187"/>
      <c r="O255" s="187"/>
      <c r="P255" s="187"/>
      <c r="Q255" s="187"/>
      <c r="R255" s="190"/>
      <c r="T255" s="191"/>
      <c r="U255" s="187"/>
      <c r="V255" s="187"/>
      <c r="W255" s="187"/>
      <c r="X255" s="187"/>
      <c r="Y255" s="187"/>
      <c r="Z255" s="187"/>
      <c r="AA255" s="192"/>
      <c r="AT255" s="193" t="s">
        <v>188</v>
      </c>
      <c r="AU255" s="193" t="s">
        <v>95</v>
      </c>
      <c r="AV255" s="12" t="s">
        <v>95</v>
      </c>
      <c r="AW255" s="12" t="s">
        <v>40</v>
      </c>
      <c r="AX255" s="12" t="s">
        <v>83</v>
      </c>
      <c r="AY255" s="193" t="s">
        <v>180</v>
      </c>
    </row>
    <row r="256" spans="2:51" s="13" customFormat="1" ht="20.45" customHeight="1">
      <c r="B256" s="194"/>
      <c r="C256" s="195"/>
      <c r="D256" s="195"/>
      <c r="E256" s="196" t="s">
        <v>5</v>
      </c>
      <c r="F256" s="292" t="s">
        <v>190</v>
      </c>
      <c r="G256" s="293"/>
      <c r="H256" s="293"/>
      <c r="I256" s="293"/>
      <c r="J256" s="195"/>
      <c r="K256" s="197">
        <v>14</v>
      </c>
      <c r="L256" s="195"/>
      <c r="M256" s="195"/>
      <c r="N256" s="195"/>
      <c r="O256" s="195"/>
      <c r="P256" s="195"/>
      <c r="Q256" s="195"/>
      <c r="R256" s="198"/>
      <c r="T256" s="199"/>
      <c r="U256" s="195"/>
      <c r="V256" s="195"/>
      <c r="W256" s="195"/>
      <c r="X256" s="195"/>
      <c r="Y256" s="195"/>
      <c r="Z256" s="195"/>
      <c r="AA256" s="200"/>
      <c r="AT256" s="201" t="s">
        <v>188</v>
      </c>
      <c r="AU256" s="201" t="s">
        <v>95</v>
      </c>
      <c r="AV256" s="13" t="s">
        <v>185</v>
      </c>
      <c r="AW256" s="13" t="s">
        <v>40</v>
      </c>
      <c r="AX256" s="13" t="s">
        <v>90</v>
      </c>
      <c r="AY256" s="201" t="s">
        <v>180</v>
      </c>
    </row>
    <row r="257" spans="2:65" s="1" customFormat="1" ht="40.15" customHeight="1">
      <c r="B257" s="142"/>
      <c r="C257" s="210" t="s">
        <v>332</v>
      </c>
      <c r="D257" s="210" t="s">
        <v>239</v>
      </c>
      <c r="E257" s="211" t="s">
        <v>333</v>
      </c>
      <c r="F257" s="307" t="s">
        <v>334</v>
      </c>
      <c r="G257" s="307"/>
      <c r="H257" s="307"/>
      <c r="I257" s="307"/>
      <c r="J257" s="212" t="s">
        <v>321</v>
      </c>
      <c r="K257" s="213">
        <v>14.14</v>
      </c>
      <c r="L257" s="308">
        <v>0</v>
      </c>
      <c r="M257" s="308"/>
      <c r="N257" s="309">
        <f>ROUND(L257*K257,2)</f>
        <v>0</v>
      </c>
      <c r="O257" s="296"/>
      <c r="P257" s="296"/>
      <c r="Q257" s="296"/>
      <c r="R257" s="145"/>
      <c r="T257" s="175" t="s">
        <v>5</v>
      </c>
      <c r="U257" s="48" t="s">
        <v>48</v>
      </c>
      <c r="V257" s="40"/>
      <c r="W257" s="176">
        <f>V257*K257</f>
        <v>0</v>
      </c>
      <c r="X257" s="176">
        <v>0.097</v>
      </c>
      <c r="Y257" s="176">
        <f>X257*K257</f>
        <v>1.37158</v>
      </c>
      <c r="Z257" s="176">
        <v>0</v>
      </c>
      <c r="AA257" s="177">
        <f>Z257*K257</f>
        <v>0</v>
      </c>
      <c r="AR257" s="22" t="s">
        <v>228</v>
      </c>
      <c r="AT257" s="22" t="s">
        <v>239</v>
      </c>
      <c r="AU257" s="22" t="s">
        <v>95</v>
      </c>
      <c r="AY257" s="22" t="s">
        <v>180</v>
      </c>
      <c r="BE257" s="118">
        <f>IF(U257="základní",N257,0)</f>
        <v>0</v>
      </c>
      <c r="BF257" s="118">
        <f>IF(U257="snížená",N257,0)</f>
        <v>0</v>
      </c>
      <c r="BG257" s="118">
        <f>IF(U257="zákl. přenesená",N257,0)</f>
        <v>0</v>
      </c>
      <c r="BH257" s="118">
        <f>IF(U257="sníž. přenesená",N257,0)</f>
        <v>0</v>
      </c>
      <c r="BI257" s="118">
        <f>IF(U257="nulová",N257,0)</f>
        <v>0</v>
      </c>
      <c r="BJ257" s="22" t="s">
        <v>90</v>
      </c>
      <c r="BK257" s="118">
        <f>ROUND(L257*K257,2)</f>
        <v>0</v>
      </c>
      <c r="BL257" s="22" t="s">
        <v>185</v>
      </c>
      <c r="BM257" s="22" t="s">
        <v>335</v>
      </c>
    </row>
    <row r="258" spans="2:51" s="12" customFormat="1" ht="20.45" customHeight="1">
      <c r="B258" s="186"/>
      <c r="C258" s="187"/>
      <c r="D258" s="187"/>
      <c r="E258" s="188" t="s">
        <v>5</v>
      </c>
      <c r="F258" s="297" t="s">
        <v>336</v>
      </c>
      <c r="G258" s="298"/>
      <c r="H258" s="298"/>
      <c r="I258" s="298"/>
      <c r="J258" s="187"/>
      <c r="K258" s="189">
        <v>14.14</v>
      </c>
      <c r="L258" s="187"/>
      <c r="M258" s="187"/>
      <c r="N258" s="187"/>
      <c r="O258" s="187"/>
      <c r="P258" s="187"/>
      <c r="Q258" s="187"/>
      <c r="R258" s="190"/>
      <c r="T258" s="191"/>
      <c r="U258" s="187"/>
      <c r="V258" s="187"/>
      <c r="W258" s="187"/>
      <c r="X258" s="187"/>
      <c r="Y258" s="187"/>
      <c r="Z258" s="187"/>
      <c r="AA258" s="192"/>
      <c r="AT258" s="193" t="s">
        <v>188</v>
      </c>
      <c r="AU258" s="193" t="s">
        <v>95</v>
      </c>
      <c r="AV258" s="12" t="s">
        <v>95</v>
      </c>
      <c r="AW258" s="12" t="s">
        <v>40</v>
      </c>
      <c r="AX258" s="12" t="s">
        <v>83</v>
      </c>
      <c r="AY258" s="193" t="s">
        <v>180</v>
      </c>
    </row>
    <row r="259" spans="2:51" s="13" customFormat="1" ht="20.45" customHeight="1">
      <c r="B259" s="194"/>
      <c r="C259" s="195"/>
      <c r="D259" s="195"/>
      <c r="E259" s="196" t="s">
        <v>5</v>
      </c>
      <c r="F259" s="292" t="s">
        <v>190</v>
      </c>
      <c r="G259" s="293"/>
      <c r="H259" s="293"/>
      <c r="I259" s="293"/>
      <c r="J259" s="195"/>
      <c r="K259" s="197">
        <v>14.14</v>
      </c>
      <c r="L259" s="195"/>
      <c r="M259" s="195"/>
      <c r="N259" s="195"/>
      <c r="O259" s="195"/>
      <c r="P259" s="195"/>
      <c r="Q259" s="195"/>
      <c r="R259" s="198"/>
      <c r="T259" s="199"/>
      <c r="U259" s="195"/>
      <c r="V259" s="195"/>
      <c r="W259" s="195"/>
      <c r="X259" s="195"/>
      <c r="Y259" s="195"/>
      <c r="Z259" s="195"/>
      <c r="AA259" s="200"/>
      <c r="AT259" s="201" t="s">
        <v>188</v>
      </c>
      <c r="AU259" s="201" t="s">
        <v>95</v>
      </c>
      <c r="AV259" s="13" t="s">
        <v>185</v>
      </c>
      <c r="AW259" s="13" t="s">
        <v>40</v>
      </c>
      <c r="AX259" s="13" t="s">
        <v>90</v>
      </c>
      <c r="AY259" s="201" t="s">
        <v>180</v>
      </c>
    </row>
    <row r="260" spans="2:65" s="1" customFormat="1" ht="28.9" customHeight="1">
      <c r="B260" s="142"/>
      <c r="C260" s="210" t="s">
        <v>337</v>
      </c>
      <c r="D260" s="210" t="s">
        <v>239</v>
      </c>
      <c r="E260" s="211" t="s">
        <v>338</v>
      </c>
      <c r="F260" s="307" t="s">
        <v>339</v>
      </c>
      <c r="G260" s="307"/>
      <c r="H260" s="307"/>
      <c r="I260" s="307"/>
      <c r="J260" s="212" t="s">
        <v>321</v>
      </c>
      <c r="K260" s="213">
        <v>14.14</v>
      </c>
      <c r="L260" s="308">
        <v>0</v>
      </c>
      <c r="M260" s="308"/>
      <c r="N260" s="309">
        <f>ROUND(L260*K260,2)</f>
        <v>0</v>
      </c>
      <c r="O260" s="296"/>
      <c r="P260" s="296"/>
      <c r="Q260" s="296"/>
      <c r="R260" s="145"/>
      <c r="T260" s="175" t="s">
        <v>5</v>
      </c>
      <c r="U260" s="48" t="s">
        <v>48</v>
      </c>
      <c r="V260" s="40"/>
      <c r="W260" s="176">
        <f>V260*K260</f>
        <v>0</v>
      </c>
      <c r="X260" s="176">
        <v>0.058</v>
      </c>
      <c r="Y260" s="176">
        <f>X260*K260</f>
        <v>0.8201200000000001</v>
      </c>
      <c r="Z260" s="176">
        <v>0</v>
      </c>
      <c r="AA260" s="177">
        <f>Z260*K260</f>
        <v>0</v>
      </c>
      <c r="AR260" s="22" t="s">
        <v>228</v>
      </c>
      <c r="AT260" s="22" t="s">
        <v>239</v>
      </c>
      <c r="AU260" s="22" t="s">
        <v>95</v>
      </c>
      <c r="AY260" s="22" t="s">
        <v>180</v>
      </c>
      <c r="BE260" s="118">
        <f>IF(U260="základní",N260,0)</f>
        <v>0</v>
      </c>
      <c r="BF260" s="118">
        <f>IF(U260="snížená",N260,0)</f>
        <v>0</v>
      </c>
      <c r="BG260" s="118">
        <f>IF(U260="zákl. přenesená",N260,0)</f>
        <v>0</v>
      </c>
      <c r="BH260" s="118">
        <f>IF(U260="sníž. přenesená",N260,0)</f>
        <v>0</v>
      </c>
      <c r="BI260" s="118">
        <f>IF(U260="nulová",N260,0)</f>
        <v>0</v>
      </c>
      <c r="BJ260" s="22" t="s">
        <v>90</v>
      </c>
      <c r="BK260" s="118">
        <f>ROUND(L260*K260,2)</f>
        <v>0</v>
      </c>
      <c r="BL260" s="22" t="s">
        <v>185</v>
      </c>
      <c r="BM260" s="22" t="s">
        <v>340</v>
      </c>
    </row>
    <row r="261" spans="2:51" s="12" customFormat="1" ht="20.45" customHeight="1">
      <c r="B261" s="186"/>
      <c r="C261" s="187"/>
      <c r="D261" s="187"/>
      <c r="E261" s="188" t="s">
        <v>5</v>
      </c>
      <c r="F261" s="297" t="s">
        <v>336</v>
      </c>
      <c r="G261" s="298"/>
      <c r="H261" s="298"/>
      <c r="I261" s="298"/>
      <c r="J261" s="187"/>
      <c r="K261" s="189">
        <v>14.14</v>
      </c>
      <c r="L261" s="187"/>
      <c r="M261" s="187"/>
      <c r="N261" s="187"/>
      <c r="O261" s="187"/>
      <c r="P261" s="187"/>
      <c r="Q261" s="187"/>
      <c r="R261" s="190"/>
      <c r="T261" s="191"/>
      <c r="U261" s="187"/>
      <c r="V261" s="187"/>
      <c r="W261" s="187"/>
      <c r="X261" s="187"/>
      <c r="Y261" s="187"/>
      <c r="Z261" s="187"/>
      <c r="AA261" s="192"/>
      <c r="AT261" s="193" t="s">
        <v>188</v>
      </c>
      <c r="AU261" s="193" t="s">
        <v>95</v>
      </c>
      <c r="AV261" s="12" t="s">
        <v>95</v>
      </c>
      <c r="AW261" s="12" t="s">
        <v>40</v>
      </c>
      <c r="AX261" s="12" t="s">
        <v>83</v>
      </c>
      <c r="AY261" s="193" t="s">
        <v>180</v>
      </c>
    </row>
    <row r="262" spans="2:51" s="13" customFormat="1" ht="20.45" customHeight="1">
      <c r="B262" s="194"/>
      <c r="C262" s="195"/>
      <c r="D262" s="195"/>
      <c r="E262" s="196" t="s">
        <v>5</v>
      </c>
      <c r="F262" s="292" t="s">
        <v>190</v>
      </c>
      <c r="G262" s="293"/>
      <c r="H262" s="293"/>
      <c r="I262" s="293"/>
      <c r="J262" s="195"/>
      <c r="K262" s="197">
        <v>14.14</v>
      </c>
      <c r="L262" s="195"/>
      <c r="M262" s="195"/>
      <c r="N262" s="195"/>
      <c r="O262" s="195"/>
      <c r="P262" s="195"/>
      <c r="Q262" s="195"/>
      <c r="R262" s="198"/>
      <c r="T262" s="199"/>
      <c r="U262" s="195"/>
      <c r="V262" s="195"/>
      <c r="W262" s="195"/>
      <c r="X262" s="195"/>
      <c r="Y262" s="195"/>
      <c r="Z262" s="195"/>
      <c r="AA262" s="200"/>
      <c r="AT262" s="201" t="s">
        <v>188</v>
      </c>
      <c r="AU262" s="201" t="s">
        <v>95</v>
      </c>
      <c r="AV262" s="13" t="s">
        <v>185</v>
      </c>
      <c r="AW262" s="13" t="s">
        <v>40</v>
      </c>
      <c r="AX262" s="13" t="s">
        <v>90</v>
      </c>
      <c r="AY262" s="201" t="s">
        <v>180</v>
      </c>
    </row>
    <row r="263" spans="2:65" s="1" customFormat="1" ht="28.9" customHeight="1">
      <c r="B263" s="142"/>
      <c r="C263" s="210" t="s">
        <v>341</v>
      </c>
      <c r="D263" s="210" t="s">
        <v>239</v>
      </c>
      <c r="E263" s="211" t="s">
        <v>342</v>
      </c>
      <c r="F263" s="307" t="s">
        <v>343</v>
      </c>
      <c r="G263" s="307"/>
      <c r="H263" s="307"/>
      <c r="I263" s="307"/>
      <c r="J263" s="212" t="s">
        <v>321</v>
      </c>
      <c r="K263" s="213">
        <v>14.14</v>
      </c>
      <c r="L263" s="308">
        <v>0</v>
      </c>
      <c r="M263" s="308"/>
      <c r="N263" s="309">
        <f>ROUND(L263*K263,2)</f>
        <v>0</v>
      </c>
      <c r="O263" s="296"/>
      <c r="P263" s="296"/>
      <c r="Q263" s="296"/>
      <c r="R263" s="145"/>
      <c r="T263" s="175" t="s">
        <v>5</v>
      </c>
      <c r="U263" s="48" t="s">
        <v>48</v>
      </c>
      <c r="V263" s="40"/>
      <c r="W263" s="176">
        <f>V263*K263</f>
        <v>0</v>
      </c>
      <c r="X263" s="176">
        <v>0.057</v>
      </c>
      <c r="Y263" s="176">
        <f>X263*K263</f>
        <v>0.80598</v>
      </c>
      <c r="Z263" s="176">
        <v>0</v>
      </c>
      <c r="AA263" s="177">
        <f>Z263*K263</f>
        <v>0</v>
      </c>
      <c r="AR263" s="22" t="s">
        <v>228</v>
      </c>
      <c r="AT263" s="22" t="s">
        <v>239</v>
      </c>
      <c r="AU263" s="22" t="s">
        <v>95</v>
      </c>
      <c r="AY263" s="22" t="s">
        <v>180</v>
      </c>
      <c r="BE263" s="118">
        <f>IF(U263="základní",N263,0)</f>
        <v>0</v>
      </c>
      <c r="BF263" s="118">
        <f>IF(U263="snížená",N263,0)</f>
        <v>0</v>
      </c>
      <c r="BG263" s="118">
        <f>IF(U263="zákl. přenesená",N263,0)</f>
        <v>0</v>
      </c>
      <c r="BH263" s="118">
        <f>IF(U263="sníž. přenesená",N263,0)</f>
        <v>0</v>
      </c>
      <c r="BI263" s="118">
        <f>IF(U263="nulová",N263,0)</f>
        <v>0</v>
      </c>
      <c r="BJ263" s="22" t="s">
        <v>90</v>
      </c>
      <c r="BK263" s="118">
        <f>ROUND(L263*K263,2)</f>
        <v>0</v>
      </c>
      <c r="BL263" s="22" t="s">
        <v>185</v>
      </c>
      <c r="BM263" s="22" t="s">
        <v>344</v>
      </c>
    </row>
    <row r="264" spans="2:51" s="12" customFormat="1" ht="20.45" customHeight="1">
      <c r="B264" s="186"/>
      <c r="C264" s="187"/>
      <c r="D264" s="187"/>
      <c r="E264" s="188" t="s">
        <v>5</v>
      </c>
      <c r="F264" s="297" t="s">
        <v>336</v>
      </c>
      <c r="G264" s="298"/>
      <c r="H264" s="298"/>
      <c r="I264" s="298"/>
      <c r="J264" s="187"/>
      <c r="K264" s="189">
        <v>14.14</v>
      </c>
      <c r="L264" s="187"/>
      <c r="M264" s="187"/>
      <c r="N264" s="187"/>
      <c r="O264" s="187"/>
      <c r="P264" s="187"/>
      <c r="Q264" s="187"/>
      <c r="R264" s="190"/>
      <c r="T264" s="191"/>
      <c r="U264" s="187"/>
      <c r="V264" s="187"/>
      <c r="W264" s="187"/>
      <c r="X264" s="187"/>
      <c r="Y264" s="187"/>
      <c r="Z264" s="187"/>
      <c r="AA264" s="192"/>
      <c r="AT264" s="193" t="s">
        <v>188</v>
      </c>
      <c r="AU264" s="193" t="s">
        <v>95</v>
      </c>
      <c r="AV264" s="12" t="s">
        <v>95</v>
      </c>
      <c r="AW264" s="12" t="s">
        <v>40</v>
      </c>
      <c r="AX264" s="12" t="s">
        <v>83</v>
      </c>
      <c r="AY264" s="193" t="s">
        <v>180</v>
      </c>
    </row>
    <row r="265" spans="2:51" s="13" customFormat="1" ht="20.45" customHeight="1">
      <c r="B265" s="194"/>
      <c r="C265" s="195"/>
      <c r="D265" s="195"/>
      <c r="E265" s="196" t="s">
        <v>5</v>
      </c>
      <c r="F265" s="292" t="s">
        <v>190</v>
      </c>
      <c r="G265" s="293"/>
      <c r="H265" s="293"/>
      <c r="I265" s="293"/>
      <c r="J265" s="195"/>
      <c r="K265" s="197">
        <v>14.14</v>
      </c>
      <c r="L265" s="195"/>
      <c r="M265" s="195"/>
      <c r="N265" s="195"/>
      <c r="O265" s="195"/>
      <c r="P265" s="195"/>
      <c r="Q265" s="195"/>
      <c r="R265" s="198"/>
      <c r="T265" s="199"/>
      <c r="U265" s="195"/>
      <c r="V265" s="195"/>
      <c r="W265" s="195"/>
      <c r="X265" s="195"/>
      <c r="Y265" s="195"/>
      <c r="Z265" s="195"/>
      <c r="AA265" s="200"/>
      <c r="AT265" s="201" t="s">
        <v>188</v>
      </c>
      <c r="AU265" s="201" t="s">
        <v>95</v>
      </c>
      <c r="AV265" s="13" t="s">
        <v>185</v>
      </c>
      <c r="AW265" s="13" t="s">
        <v>40</v>
      </c>
      <c r="AX265" s="13" t="s">
        <v>90</v>
      </c>
      <c r="AY265" s="201" t="s">
        <v>180</v>
      </c>
    </row>
    <row r="266" spans="2:65" s="1" customFormat="1" ht="28.9" customHeight="1">
      <c r="B266" s="142"/>
      <c r="C266" s="171" t="s">
        <v>345</v>
      </c>
      <c r="D266" s="171" t="s">
        <v>181</v>
      </c>
      <c r="E266" s="172" t="s">
        <v>346</v>
      </c>
      <c r="F266" s="294" t="s">
        <v>347</v>
      </c>
      <c r="G266" s="294"/>
      <c r="H266" s="294"/>
      <c r="I266" s="294"/>
      <c r="J266" s="173" t="s">
        <v>348</v>
      </c>
      <c r="K266" s="174">
        <v>9</v>
      </c>
      <c r="L266" s="295">
        <v>0</v>
      </c>
      <c r="M266" s="295"/>
      <c r="N266" s="296">
        <f>ROUND(L266*K266,2)</f>
        <v>0</v>
      </c>
      <c r="O266" s="296"/>
      <c r="P266" s="296"/>
      <c r="Q266" s="296"/>
      <c r="R266" s="145"/>
      <c r="T266" s="175" t="s">
        <v>5</v>
      </c>
      <c r="U266" s="48" t="s">
        <v>48</v>
      </c>
      <c r="V266" s="40"/>
      <c r="W266" s="176">
        <f>V266*K266</f>
        <v>0</v>
      </c>
      <c r="X266" s="176">
        <v>0</v>
      </c>
      <c r="Y266" s="176">
        <f>X266*K266</f>
        <v>0</v>
      </c>
      <c r="Z266" s="176">
        <v>0</v>
      </c>
      <c r="AA266" s="177">
        <f>Z266*K266</f>
        <v>0</v>
      </c>
      <c r="AR266" s="22" t="s">
        <v>185</v>
      </c>
      <c r="AT266" s="22" t="s">
        <v>181</v>
      </c>
      <c r="AU266" s="22" t="s">
        <v>95</v>
      </c>
      <c r="AY266" s="22" t="s">
        <v>180</v>
      </c>
      <c r="BE266" s="118">
        <f>IF(U266="základní",N266,0)</f>
        <v>0</v>
      </c>
      <c r="BF266" s="118">
        <f>IF(U266="snížená",N266,0)</f>
        <v>0</v>
      </c>
      <c r="BG266" s="118">
        <f>IF(U266="zákl. přenesená",N266,0)</f>
        <v>0</v>
      </c>
      <c r="BH266" s="118">
        <f>IF(U266="sníž. přenesená",N266,0)</f>
        <v>0</v>
      </c>
      <c r="BI266" s="118">
        <f>IF(U266="nulová",N266,0)</f>
        <v>0</v>
      </c>
      <c r="BJ266" s="22" t="s">
        <v>90</v>
      </c>
      <c r="BK266" s="118">
        <f>ROUND(L266*K266,2)</f>
        <v>0</v>
      </c>
      <c r="BL266" s="22" t="s">
        <v>185</v>
      </c>
      <c r="BM266" s="22" t="s">
        <v>349</v>
      </c>
    </row>
    <row r="267" spans="2:51" s="12" customFormat="1" ht="20.45" customHeight="1">
      <c r="B267" s="186"/>
      <c r="C267" s="187"/>
      <c r="D267" s="187"/>
      <c r="E267" s="188" t="s">
        <v>5</v>
      </c>
      <c r="F267" s="297" t="s">
        <v>234</v>
      </c>
      <c r="G267" s="298"/>
      <c r="H267" s="298"/>
      <c r="I267" s="298"/>
      <c r="J267" s="187"/>
      <c r="K267" s="189">
        <v>9</v>
      </c>
      <c r="L267" s="187"/>
      <c r="M267" s="187"/>
      <c r="N267" s="187"/>
      <c r="O267" s="187"/>
      <c r="P267" s="187"/>
      <c r="Q267" s="187"/>
      <c r="R267" s="190"/>
      <c r="T267" s="191"/>
      <c r="U267" s="187"/>
      <c r="V267" s="187"/>
      <c r="W267" s="187"/>
      <c r="X267" s="187"/>
      <c r="Y267" s="187"/>
      <c r="Z267" s="187"/>
      <c r="AA267" s="192"/>
      <c r="AT267" s="193" t="s">
        <v>188</v>
      </c>
      <c r="AU267" s="193" t="s">
        <v>95</v>
      </c>
      <c r="AV267" s="12" t="s">
        <v>95</v>
      </c>
      <c r="AW267" s="12" t="s">
        <v>40</v>
      </c>
      <c r="AX267" s="12" t="s">
        <v>83</v>
      </c>
      <c r="AY267" s="193" t="s">
        <v>180</v>
      </c>
    </row>
    <row r="268" spans="2:51" s="13" customFormat="1" ht="20.45" customHeight="1">
      <c r="B268" s="194"/>
      <c r="C268" s="195"/>
      <c r="D268" s="195"/>
      <c r="E268" s="196" t="s">
        <v>5</v>
      </c>
      <c r="F268" s="292" t="s">
        <v>190</v>
      </c>
      <c r="G268" s="293"/>
      <c r="H268" s="293"/>
      <c r="I268" s="293"/>
      <c r="J268" s="195"/>
      <c r="K268" s="197">
        <v>9</v>
      </c>
      <c r="L268" s="195"/>
      <c r="M268" s="195"/>
      <c r="N268" s="195"/>
      <c r="O268" s="195"/>
      <c r="P268" s="195"/>
      <c r="Q268" s="195"/>
      <c r="R268" s="198"/>
      <c r="T268" s="199"/>
      <c r="U268" s="195"/>
      <c r="V268" s="195"/>
      <c r="W268" s="195"/>
      <c r="X268" s="195"/>
      <c r="Y268" s="195"/>
      <c r="Z268" s="195"/>
      <c r="AA268" s="200"/>
      <c r="AT268" s="201" t="s">
        <v>188</v>
      </c>
      <c r="AU268" s="201" t="s">
        <v>95</v>
      </c>
      <c r="AV268" s="13" t="s">
        <v>185</v>
      </c>
      <c r="AW268" s="13" t="s">
        <v>40</v>
      </c>
      <c r="AX268" s="13" t="s">
        <v>90</v>
      </c>
      <c r="AY268" s="201" t="s">
        <v>180</v>
      </c>
    </row>
    <row r="269" spans="2:65" s="1" customFormat="1" ht="28.9" customHeight="1">
      <c r="B269" s="142"/>
      <c r="C269" s="171" t="s">
        <v>350</v>
      </c>
      <c r="D269" s="171" t="s">
        <v>181</v>
      </c>
      <c r="E269" s="172" t="s">
        <v>351</v>
      </c>
      <c r="F269" s="294" t="s">
        <v>352</v>
      </c>
      <c r="G269" s="294"/>
      <c r="H269" s="294"/>
      <c r="I269" s="294"/>
      <c r="J269" s="173" t="s">
        <v>321</v>
      </c>
      <c r="K269" s="174">
        <v>4</v>
      </c>
      <c r="L269" s="295">
        <v>0</v>
      </c>
      <c r="M269" s="295"/>
      <c r="N269" s="296">
        <f>ROUND(L269*K269,2)</f>
        <v>0</v>
      </c>
      <c r="O269" s="296"/>
      <c r="P269" s="296"/>
      <c r="Q269" s="296"/>
      <c r="R269" s="145"/>
      <c r="T269" s="175" t="s">
        <v>5</v>
      </c>
      <c r="U269" s="48" t="s">
        <v>48</v>
      </c>
      <c r="V269" s="40"/>
      <c r="W269" s="176">
        <f>V269*K269</f>
        <v>0</v>
      </c>
      <c r="X269" s="176">
        <v>0.42368</v>
      </c>
      <c r="Y269" s="176">
        <f>X269*K269</f>
        <v>1.69472</v>
      </c>
      <c r="Z269" s="176">
        <v>0</v>
      </c>
      <c r="AA269" s="177">
        <f>Z269*K269</f>
        <v>0</v>
      </c>
      <c r="AR269" s="22" t="s">
        <v>185</v>
      </c>
      <c r="AT269" s="22" t="s">
        <v>181</v>
      </c>
      <c r="AU269" s="22" t="s">
        <v>95</v>
      </c>
      <c r="AY269" s="22" t="s">
        <v>180</v>
      </c>
      <c r="BE269" s="118">
        <f>IF(U269="základní",N269,0)</f>
        <v>0</v>
      </c>
      <c r="BF269" s="118">
        <f>IF(U269="snížená",N269,0)</f>
        <v>0</v>
      </c>
      <c r="BG269" s="118">
        <f>IF(U269="zákl. přenesená",N269,0)</f>
        <v>0</v>
      </c>
      <c r="BH269" s="118">
        <f>IF(U269="sníž. přenesená",N269,0)</f>
        <v>0</v>
      </c>
      <c r="BI269" s="118">
        <f>IF(U269="nulová",N269,0)</f>
        <v>0</v>
      </c>
      <c r="BJ269" s="22" t="s">
        <v>90</v>
      </c>
      <c r="BK269" s="118">
        <f>ROUND(L269*K269,2)</f>
        <v>0</v>
      </c>
      <c r="BL269" s="22" t="s">
        <v>185</v>
      </c>
      <c r="BM269" s="22" t="s">
        <v>353</v>
      </c>
    </row>
    <row r="270" spans="2:51" s="12" customFormat="1" ht="20.45" customHeight="1">
      <c r="B270" s="186"/>
      <c r="C270" s="187"/>
      <c r="D270" s="187"/>
      <c r="E270" s="188" t="s">
        <v>5</v>
      </c>
      <c r="F270" s="297" t="s">
        <v>185</v>
      </c>
      <c r="G270" s="298"/>
      <c r="H270" s="298"/>
      <c r="I270" s="298"/>
      <c r="J270" s="187"/>
      <c r="K270" s="189">
        <v>4</v>
      </c>
      <c r="L270" s="187"/>
      <c r="M270" s="187"/>
      <c r="N270" s="187"/>
      <c r="O270" s="187"/>
      <c r="P270" s="187"/>
      <c r="Q270" s="187"/>
      <c r="R270" s="190"/>
      <c r="T270" s="191"/>
      <c r="U270" s="187"/>
      <c r="V270" s="187"/>
      <c r="W270" s="187"/>
      <c r="X270" s="187"/>
      <c r="Y270" s="187"/>
      <c r="Z270" s="187"/>
      <c r="AA270" s="192"/>
      <c r="AT270" s="193" t="s">
        <v>188</v>
      </c>
      <c r="AU270" s="193" t="s">
        <v>95</v>
      </c>
      <c r="AV270" s="12" t="s">
        <v>95</v>
      </c>
      <c r="AW270" s="12" t="s">
        <v>40</v>
      </c>
      <c r="AX270" s="12" t="s">
        <v>83</v>
      </c>
      <c r="AY270" s="193" t="s">
        <v>180</v>
      </c>
    </row>
    <row r="271" spans="2:51" s="13" customFormat="1" ht="20.45" customHeight="1">
      <c r="B271" s="194"/>
      <c r="C271" s="195"/>
      <c r="D271" s="195"/>
      <c r="E271" s="196" t="s">
        <v>5</v>
      </c>
      <c r="F271" s="292" t="s">
        <v>190</v>
      </c>
      <c r="G271" s="293"/>
      <c r="H271" s="293"/>
      <c r="I271" s="293"/>
      <c r="J271" s="195"/>
      <c r="K271" s="197">
        <v>4</v>
      </c>
      <c r="L271" s="195"/>
      <c r="M271" s="195"/>
      <c r="N271" s="195"/>
      <c r="O271" s="195"/>
      <c r="P271" s="195"/>
      <c r="Q271" s="195"/>
      <c r="R271" s="198"/>
      <c r="T271" s="199"/>
      <c r="U271" s="195"/>
      <c r="V271" s="195"/>
      <c r="W271" s="195"/>
      <c r="X271" s="195"/>
      <c r="Y271" s="195"/>
      <c r="Z271" s="195"/>
      <c r="AA271" s="200"/>
      <c r="AT271" s="201" t="s">
        <v>188</v>
      </c>
      <c r="AU271" s="201" t="s">
        <v>95</v>
      </c>
      <c r="AV271" s="13" t="s">
        <v>185</v>
      </c>
      <c r="AW271" s="13" t="s">
        <v>40</v>
      </c>
      <c r="AX271" s="13" t="s">
        <v>90</v>
      </c>
      <c r="AY271" s="201" t="s">
        <v>180</v>
      </c>
    </row>
    <row r="272" spans="2:63" s="10" customFormat="1" ht="29.85" customHeight="1">
      <c r="B272" s="160"/>
      <c r="C272" s="161"/>
      <c r="D272" s="170" t="s">
        <v>154</v>
      </c>
      <c r="E272" s="170"/>
      <c r="F272" s="170"/>
      <c r="G272" s="170"/>
      <c r="H272" s="170"/>
      <c r="I272" s="170"/>
      <c r="J272" s="170"/>
      <c r="K272" s="170"/>
      <c r="L272" s="170"/>
      <c r="M272" s="170"/>
      <c r="N272" s="286">
        <f>BK272</f>
        <v>0</v>
      </c>
      <c r="O272" s="287"/>
      <c r="P272" s="287"/>
      <c r="Q272" s="287"/>
      <c r="R272" s="163"/>
      <c r="T272" s="164"/>
      <c r="U272" s="161"/>
      <c r="V272" s="161"/>
      <c r="W272" s="165">
        <f>SUM(W273:W360)</f>
        <v>0</v>
      </c>
      <c r="X272" s="161"/>
      <c r="Y272" s="165">
        <f>SUM(Y273:Y360)</f>
        <v>121.45880699999998</v>
      </c>
      <c r="Z272" s="161"/>
      <c r="AA272" s="166">
        <f>SUM(AA273:AA360)</f>
        <v>0</v>
      </c>
      <c r="AR272" s="167" t="s">
        <v>90</v>
      </c>
      <c r="AT272" s="168" t="s">
        <v>82</v>
      </c>
      <c r="AU272" s="168" t="s">
        <v>90</v>
      </c>
      <c r="AY272" s="167" t="s">
        <v>180</v>
      </c>
      <c r="BK272" s="169">
        <f>SUM(BK273:BK360)</f>
        <v>0</v>
      </c>
    </row>
    <row r="273" spans="2:65" s="1" customFormat="1" ht="20.45" customHeight="1">
      <c r="B273" s="142"/>
      <c r="C273" s="171" t="s">
        <v>354</v>
      </c>
      <c r="D273" s="171" t="s">
        <v>181</v>
      </c>
      <c r="E273" s="172" t="s">
        <v>355</v>
      </c>
      <c r="F273" s="294" t="s">
        <v>356</v>
      </c>
      <c r="G273" s="294"/>
      <c r="H273" s="294"/>
      <c r="I273" s="294"/>
      <c r="J273" s="173" t="s">
        <v>357</v>
      </c>
      <c r="K273" s="174">
        <v>23</v>
      </c>
      <c r="L273" s="295">
        <v>0</v>
      </c>
      <c r="M273" s="295"/>
      <c r="N273" s="296">
        <f>ROUND(L273*K273,2)</f>
        <v>0</v>
      </c>
      <c r="O273" s="296"/>
      <c r="P273" s="296"/>
      <c r="Q273" s="296"/>
      <c r="R273" s="145"/>
      <c r="T273" s="175" t="s">
        <v>5</v>
      </c>
      <c r="U273" s="48" t="s">
        <v>48</v>
      </c>
      <c r="V273" s="40"/>
      <c r="W273" s="176">
        <f>V273*K273</f>
        <v>0</v>
      </c>
      <c r="X273" s="176">
        <v>0</v>
      </c>
      <c r="Y273" s="176">
        <f>X273*K273</f>
        <v>0</v>
      </c>
      <c r="Z273" s="176">
        <v>0</v>
      </c>
      <c r="AA273" s="177">
        <f>Z273*K273</f>
        <v>0</v>
      </c>
      <c r="AR273" s="22" t="s">
        <v>185</v>
      </c>
      <c r="AT273" s="22" t="s">
        <v>181</v>
      </c>
      <c r="AU273" s="22" t="s">
        <v>95</v>
      </c>
      <c r="AY273" s="22" t="s">
        <v>180</v>
      </c>
      <c r="BE273" s="118">
        <f>IF(U273="základní",N273,0)</f>
        <v>0</v>
      </c>
      <c r="BF273" s="118">
        <f>IF(U273="snížená",N273,0)</f>
        <v>0</v>
      </c>
      <c r="BG273" s="118">
        <f>IF(U273="zákl. přenesená",N273,0)</f>
        <v>0</v>
      </c>
      <c r="BH273" s="118">
        <f>IF(U273="sníž. přenesená",N273,0)</f>
        <v>0</v>
      </c>
      <c r="BI273" s="118">
        <f>IF(U273="nulová",N273,0)</f>
        <v>0</v>
      </c>
      <c r="BJ273" s="22" t="s">
        <v>90</v>
      </c>
      <c r="BK273" s="118">
        <f>ROUND(L273*K273,2)</f>
        <v>0</v>
      </c>
      <c r="BL273" s="22" t="s">
        <v>185</v>
      </c>
      <c r="BM273" s="22" t="s">
        <v>358</v>
      </c>
    </row>
    <row r="274" spans="2:51" s="11" customFormat="1" ht="20.45" customHeight="1">
      <c r="B274" s="178"/>
      <c r="C274" s="179"/>
      <c r="D274" s="179"/>
      <c r="E274" s="180" t="s">
        <v>5</v>
      </c>
      <c r="F274" s="288" t="s">
        <v>359</v>
      </c>
      <c r="G274" s="289"/>
      <c r="H274" s="289"/>
      <c r="I274" s="289"/>
      <c r="J274" s="179"/>
      <c r="K274" s="181" t="s">
        <v>5</v>
      </c>
      <c r="L274" s="179"/>
      <c r="M274" s="179"/>
      <c r="N274" s="179"/>
      <c r="O274" s="179"/>
      <c r="P274" s="179"/>
      <c r="Q274" s="179"/>
      <c r="R274" s="182"/>
      <c r="T274" s="183"/>
      <c r="U274" s="179"/>
      <c r="V274" s="179"/>
      <c r="W274" s="179"/>
      <c r="X274" s="179"/>
      <c r="Y274" s="179"/>
      <c r="Z274" s="179"/>
      <c r="AA274" s="184"/>
      <c r="AT274" s="185" t="s">
        <v>188</v>
      </c>
      <c r="AU274" s="185" t="s">
        <v>95</v>
      </c>
      <c r="AV274" s="11" t="s">
        <v>90</v>
      </c>
      <c r="AW274" s="11" t="s">
        <v>40</v>
      </c>
      <c r="AX274" s="11" t="s">
        <v>83</v>
      </c>
      <c r="AY274" s="185" t="s">
        <v>180</v>
      </c>
    </row>
    <row r="275" spans="2:51" s="12" customFormat="1" ht="20.45" customHeight="1">
      <c r="B275" s="186"/>
      <c r="C275" s="187"/>
      <c r="D275" s="187"/>
      <c r="E275" s="188" t="s">
        <v>5</v>
      </c>
      <c r="F275" s="290" t="s">
        <v>308</v>
      </c>
      <c r="G275" s="291"/>
      <c r="H275" s="291"/>
      <c r="I275" s="291"/>
      <c r="J275" s="187"/>
      <c r="K275" s="189">
        <v>23</v>
      </c>
      <c r="L275" s="187"/>
      <c r="M275" s="187"/>
      <c r="N275" s="187"/>
      <c r="O275" s="187"/>
      <c r="P275" s="187"/>
      <c r="Q275" s="187"/>
      <c r="R275" s="190"/>
      <c r="T275" s="191"/>
      <c r="U275" s="187"/>
      <c r="V275" s="187"/>
      <c r="W275" s="187"/>
      <c r="X275" s="187"/>
      <c r="Y275" s="187"/>
      <c r="Z275" s="187"/>
      <c r="AA275" s="192"/>
      <c r="AT275" s="193" t="s">
        <v>188</v>
      </c>
      <c r="AU275" s="193" t="s">
        <v>95</v>
      </c>
      <c r="AV275" s="12" t="s">
        <v>95</v>
      </c>
      <c r="AW275" s="12" t="s">
        <v>40</v>
      </c>
      <c r="AX275" s="12" t="s">
        <v>83</v>
      </c>
      <c r="AY275" s="193" t="s">
        <v>180</v>
      </c>
    </row>
    <row r="276" spans="2:51" s="13" customFormat="1" ht="20.45" customHeight="1">
      <c r="B276" s="194"/>
      <c r="C276" s="195"/>
      <c r="D276" s="195"/>
      <c r="E276" s="196" t="s">
        <v>5</v>
      </c>
      <c r="F276" s="292" t="s">
        <v>190</v>
      </c>
      <c r="G276" s="293"/>
      <c r="H276" s="293"/>
      <c r="I276" s="293"/>
      <c r="J276" s="195"/>
      <c r="K276" s="197">
        <v>23</v>
      </c>
      <c r="L276" s="195"/>
      <c r="M276" s="195"/>
      <c r="N276" s="195"/>
      <c r="O276" s="195"/>
      <c r="P276" s="195"/>
      <c r="Q276" s="195"/>
      <c r="R276" s="198"/>
      <c r="T276" s="199"/>
      <c r="U276" s="195"/>
      <c r="V276" s="195"/>
      <c r="W276" s="195"/>
      <c r="X276" s="195"/>
      <c r="Y276" s="195"/>
      <c r="Z276" s="195"/>
      <c r="AA276" s="200"/>
      <c r="AT276" s="201" t="s">
        <v>188</v>
      </c>
      <c r="AU276" s="201" t="s">
        <v>95</v>
      </c>
      <c r="AV276" s="13" t="s">
        <v>185</v>
      </c>
      <c r="AW276" s="13" t="s">
        <v>40</v>
      </c>
      <c r="AX276" s="13" t="s">
        <v>90</v>
      </c>
      <c r="AY276" s="201" t="s">
        <v>180</v>
      </c>
    </row>
    <row r="277" spans="2:65" s="1" customFormat="1" ht="28.9" customHeight="1">
      <c r="B277" s="142"/>
      <c r="C277" s="171" t="s">
        <v>360</v>
      </c>
      <c r="D277" s="171" t="s">
        <v>181</v>
      </c>
      <c r="E277" s="172" t="s">
        <v>361</v>
      </c>
      <c r="F277" s="294" t="s">
        <v>362</v>
      </c>
      <c r="G277" s="294"/>
      <c r="H277" s="294"/>
      <c r="I277" s="294"/>
      <c r="J277" s="173" t="s">
        <v>203</v>
      </c>
      <c r="K277" s="174">
        <v>467.6</v>
      </c>
      <c r="L277" s="295">
        <v>0</v>
      </c>
      <c r="M277" s="295"/>
      <c r="N277" s="296">
        <f>ROUND(L277*K277,2)</f>
        <v>0</v>
      </c>
      <c r="O277" s="296"/>
      <c r="P277" s="296"/>
      <c r="Q277" s="296"/>
      <c r="R277" s="145"/>
      <c r="T277" s="175" t="s">
        <v>5</v>
      </c>
      <c r="U277" s="48" t="s">
        <v>48</v>
      </c>
      <c r="V277" s="40"/>
      <c r="W277" s="176">
        <f>V277*K277</f>
        <v>0</v>
      </c>
      <c r="X277" s="176">
        <v>0.08978</v>
      </c>
      <c r="Y277" s="176">
        <f>X277*K277</f>
        <v>41.981128</v>
      </c>
      <c r="Z277" s="176">
        <v>0</v>
      </c>
      <c r="AA277" s="177">
        <f>Z277*K277</f>
        <v>0</v>
      </c>
      <c r="AR277" s="22" t="s">
        <v>185</v>
      </c>
      <c r="AT277" s="22" t="s">
        <v>181</v>
      </c>
      <c r="AU277" s="22" t="s">
        <v>95</v>
      </c>
      <c r="AY277" s="22" t="s">
        <v>180</v>
      </c>
      <c r="BE277" s="118">
        <f>IF(U277="základní",N277,0)</f>
        <v>0</v>
      </c>
      <c r="BF277" s="118">
        <f>IF(U277="snížená",N277,0)</f>
        <v>0</v>
      </c>
      <c r="BG277" s="118">
        <f>IF(U277="zákl. přenesená",N277,0)</f>
        <v>0</v>
      </c>
      <c r="BH277" s="118">
        <f>IF(U277="sníž. přenesená",N277,0)</f>
        <v>0</v>
      </c>
      <c r="BI277" s="118">
        <f>IF(U277="nulová",N277,0)</f>
        <v>0</v>
      </c>
      <c r="BJ277" s="22" t="s">
        <v>90</v>
      </c>
      <c r="BK277" s="118">
        <f>ROUND(L277*K277,2)</f>
        <v>0</v>
      </c>
      <c r="BL277" s="22" t="s">
        <v>185</v>
      </c>
      <c r="BM277" s="22" t="s">
        <v>363</v>
      </c>
    </row>
    <row r="278" spans="2:51" s="11" customFormat="1" ht="20.45" customHeight="1">
      <c r="B278" s="178"/>
      <c r="C278" s="179"/>
      <c r="D278" s="179"/>
      <c r="E278" s="180" t="s">
        <v>5</v>
      </c>
      <c r="F278" s="288" t="s">
        <v>211</v>
      </c>
      <c r="G278" s="289"/>
      <c r="H278" s="289"/>
      <c r="I278" s="289"/>
      <c r="J278" s="179"/>
      <c r="K278" s="181" t="s">
        <v>5</v>
      </c>
      <c r="L278" s="179"/>
      <c r="M278" s="179"/>
      <c r="N278" s="179"/>
      <c r="O278" s="179"/>
      <c r="P278" s="179"/>
      <c r="Q278" s="179"/>
      <c r="R278" s="182"/>
      <c r="T278" s="183"/>
      <c r="U278" s="179"/>
      <c r="V278" s="179"/>
      <c r="W278" s="179"/>
      <c r="X278" s="179"/>
      <c r="Y278" s="179"/>
      <c r="Z278" s="179"/>
      <c r="AA278" s="184"/>
      <c r="AT278" s="185" t="s">
        <v>188</v>
      </c>
      <c r="AU278" s="185" t="s">
        <v>95</v>
      </c>
      <c r="AV278" s="11" t="s">
        <v>90</v>
      </c>
      <c r="AW278" s="11" t="s">
        <v>40</v>
      </c>
      <c r="AX278" s="11" t="s">
        <v>83</v>
      </c>
      <c r="AY278" s="185" t="s">
        <v>180</v>
      </c>
    </row>
    <row r="279" spans="2:51" s="12" customFormat="1" ht="20.45" customHeight="1">
      <c r="B279" s="186"/>
      <c r="C279" s="187"/>
      <c r="D279" s="187"/>
      <c r="E279" s="188" t="s">
        <v>5</v>
      </c>
      <c r="F279" s="290" t="s">
        <v>364</v>
      </c>
      <c r="G279" s="291"/>
      <c r="H279" s="291"/>
      <c r="I279" s="291"/>
      <c r="J279" s="187"/>
      <c r="K279" s="189">
        <v>285.6</v>
      </c>
      <c r="L279" s="187"/>
      <c r="M279" s="187"/>
      <c r="N279" s="187"/>
      <c r="O279" s="187"/>
      <c r="P279" s="187"/>
      <c r="Q279" s="187"/>
      <c r="R279" s="190"/>
      <c r="T279" s="191"/>
      <c r="U279" s="187"/>
      <c r="V279" s="187"/>
      <c r="W279" s="187"/>
      <c r="X279" s="187"/>
      <c r="Y279" s="187"/>
      <c r="Z279" s="187"/>
      <c r="AA279" s="192"/>
      <c r="AT279" s="193" t="s">
        <v>188</v>
      </c>
      <c r="AU279" s="193" t="s">
        <v>95</v>
      </c>
      <c r="AV279" s="12" t="s">
        <v>95</v>
      </c>
      <c r="AW279" s="12" t="s">
        <v>40</v>
      </c>
      <c r="AX279" s="12" t="s">
        <v>83</v>
      </c>
      <c r="AY279" s="193" t="s">
        <v>180</v>
      </c>
    </row>
    <row r="280" spans="2:51" s="11" customFormat="1" ht="20.45" customHeight="1">
      <c r="B280" s="178"/>
      <c r="C280" s="179"/>
      <c r="D280" s="179"/>
      <c r="E280" s="180" t="s">
        <v>5</v>
      </c>
      <c r="F280" s="303" t="s">
        <v>365</v>
      </c>
      <c r="G280" s="304"/>
      <c r="H280" s="304"/>
      <c r="I280" s="304"/>
      <c r="J280" s="179"/>
      <c r="K280" s="181" t="s">
        <v>5</v>
      </c>
      <c r="L280" s="179"/>
      <c r="M280" s="179"/>
      <c r="N280" s="179"/>
      <c r="O280" s="179"/>
      <c r="P280" s="179"/>
      <c r="Q280" s="179"/>
      <c r="R280" s="182"/>
      <c r="T280" s="183"/>
      <c r="U280" s="179"/>
      <c r="V280" s="179"/>
      <c r="W280" s="179"/>
      <c r="X280" s="179"/>
      <c r="Y280" s="179"/>
      <c r="Z280" s="179"/>
      <c r="AA280" s="184"/>
      <c r="AT280" s="185" t="s">
        <v>188</v>
      </c>
      <c r="AU280" s="185" t="s">
        <v>95</v>
      </c>
      <c r="AV280" s="11" t="s">
        <v>90</v>
      </c>
      <c r="AW280" s="11" t="s">
        <v>40</v>
      </c>
      <c r="AX280" s="11" t="s">
        <v>83</v>
      </c>
      <c r="AY280" s="185" t="s">
        <v>180</v>
      </c>
    </row>
    <row r="281" spans="2:51" s="12" customFormat="1" ht="20.45" customHeight="1">
      <c r="B281" s="186"/>
      <c r="C281" s="187"/>
      <c r="D281" s="187"/>
      <c r="E281" s="188" t="s">
        <v>5</v>
      </c>
      <c r="F281" s="290" t="s">
        <v>366</v>
      </c>
      <c r="G281" s="291"/>
      <c r="H281" s="291"/>
      <c r="I281" s="291"/>
      <c r="J281" s="187"/>
      <c r="K281" s="189">
        <v>182</v>
      </c>
      <c r="L281" s="187"/>
      <c r="M281" s="187"/>
      <c r="N281" s="187"/>
      <c r="O281" s="187"/>
      <c r="P281" s="187"/>
      <c r="Q281" s="187"/>
      <c r="R281" s="190"/>
      <c r="T281" s="191"/>
      <c r="U281" s="187"/>
      <c r="V281" s="187"/>
      <c r="W281" s="187"/>
      <c r="X281" s="187"/>
      <c r="Y281" s="187"/>
      <c r="Z281" s="187"/>
      <c r="AA281" s="192"/>
      <c r="AT281" s="193" t="s">
        <v>188</v>
      </c>
      <c r="AU281" s="193" t="s">
        <v>95</v>
      </c>
      <c r="AV281" s="12" t="s">
        <v>95</v>
      </c>
      <c r="AW281" s="12" t="s">
        <v>40</v>
      </c>
      <c r="AX281" s="12" t="s">
        <v>83</v>
      </c>
      <c r="AY281" s="193" t="s">
        <v>180</v>
      </c>
    </row>
    <row r="282" spans="2:51" s="13" customFormat="1" ht="20.45" customHeight="1">
      <c r="B282" s="194"/>
      <c r="C282" s="195"/>
      <c r="D282" s="195"/>
      <c r="E282" s="196" t="s">
        <v>5</v>
      </c>
      <c r="F282" s="292" t="s">
        <v>190</v>
      </c>
      <c r="G282" s="293"/>
      <c r="H282" s="293"/>
      <c r="I282" s="293"/>
      <c r="J282" s="195"/>
      <c r="K282" s="197">
        <v>467.6</v>
      </c>
      <c r="L282" s="195"/>
      <c r="M282" s="195"/>
      <c r="N282" s="195"/>
      <c r="O282" s="195"/>
      <c r="P282" s="195"/>
      <c r="Q282" s="195"/>
      <c r="R282" s="198"/>
      <c r="T282" s="199"/>
      <c r="U282" s="195"/>
      <c r="V282" s="195"/>
      <c r="W282" s="195"/>
      <c r="X282" s="195"/>
      <c r="Y282" s="195"/>
      <c r="Z282" s="195"/>
      <c r="AA282" s="200"/>
      <c r="AT282" s="201" t="s">
        <v>188</v>
      </c>
      <c r="AU282" s="201" t="s">
        <v>95</v>
      </c>
      <c r="AV282" s="13" t="s">
        <v>185</v>
      </c>
      <c r="AW282" s="13" t="s">
        <v>40</v>
      </c>
      <c r="AX282" s="13" t="s">
        <v>90</v>
      </c>
      <c r="AY282" s="201" t="s">
        <v>180</v>
      </c>
    </row>
    <row r="283" spans="2:65" s="1" customFormat="1" ht="28.9" customHeight="1">
      <c r="B283" s="142"/>
      <c r="C283" s="210" t="s">
        <v>367</v>
      </c>
      <c r="D283" s="210" t="s">
        <v>239</v>
      </c>
      <c r="E283" s="211" t="s">
        <v>368</v>
      </c>
      <c r="F283" s="307" t="s">
        <v>369</v>
      </c>
      <c r="G283" s="307"/>
      <c r="H283" s="307"/>
      <c r="I283" s="307"/>
      <c r="J283" s="212" t="s">
        <v>242</v>
      </c>
      <c r="K283" s="213">
        <v>10.599</v>
      </c>
      <c r="L283" s="308">
        <v>0</v>
      </c>
      <c r="M283" s="308"/>
      <c r="N283" s="309">
        <f>ROUND(L283*K283,2)</f>
        <v>0</v>
      </c>
      <c r="O283" s="296"/>
      <c r="P283" s="296"/>
      <c r="Q283" s="296"/>
      <c r="R283" s="145"/>
      <c r="T283" s="175" t="s">
        <v>5</v>
      </c>
      <c r="U283" s="48" t="s">
        <v>48</v>
      </c>
      <c r="V283" s="40"/>
      <c r="W283" s="176">
        <f>V283*K283</f>
        <v>0</v>
      </c>
      <c r="X283" s="176">
        <v>1</v>
      </c>
      <c r="Y283" s="176">
        <f>X283*K283</f>
        <v>10.599</v>
      </c>
      <c r="Z283" s="176">
        <v>0</v>
      </c>
      <c r="AA283" s="177">
        <f>Z283*K283</f>
        <v>0</v>
      </c>
      <c r="AR283" s="22" t="s">
        <v>228</v>
      </c>
      <c r="AT283" s="22" t="s">
        <v>239</v>
      </c>
      <c r="AU283" s="22" t="s">
        <v>95</v>
      </c>
      <c r="AY283" s="22" t="s">
        <v>180</v>
      </c>
      <c r="BE283" s="118">
        <f>IF(U283="základní",N283,0)</f>
        <v>0</v>
      </c>
      <c r="BF283" s="118">
        <f>IF(U283="snížená",N283,0)</f>
        <v>0</v>
      </c>
      <c r="BG283" s="118">
        <f>IF(U283="zákl. přenesená",N283,0)</f>
        <v>0</v>
      </c>
      <c r="BH283" s="118">
        <f>IF(U283="sníž. přenesená",N283,0)</f>
        <v>0</v>
      </c>
      <c r="BI283" s="118">
        <f>IF(U283="nulová",N283,0)</f>
        <v>0</v>
      </c>
      <c r="BJ283" s="22" t="s">
        <v>90</v>
      </c>
      <c r="BK283" s="118">
        <f>ROUND(L283*K283,2)</f>
        <v>0</v>
      </c>
      <c r="BL283" s="22" t="s">
        <v>185</v>
      </c>
      <c r="BM283" s="22" t="s">
        <v>370</v>
      </c>
    </row>
    <row r="284" spans="2:51" s="11" customFormat="1" ht="20.45" customHeight="1">
      <c r="B284" s="178"/>
      <c r="C284" s="179"/>
      <c r="D284" s="179"/>
      <c r="E284" s="180" t="s">
        <v>5</v>
      </c>
      <c r="F284" s="288" t="s">
        <v>211</v>
      </c>
      <c r="G284" s="289"/>
      <c r="H284" s="289"/>
      <c r="I284" s="289"/>
      <c r="J284" s="179"/>
      <c r="K284" s="181" t="s">
        <v>5</v>
      </c>
      <c r="L284" s="179"/>
      <c r="M284" s="179"/>
      <c r="N284" s="179"/>
      <c r="O284" s="179"/>
      <c r="P284" s="179"/>
      <c r="Q284" s="179"/>
      <c r="R284" s="182"/>
      <c r="T284" s="183"/>
      <c r="U284" s="179"/>
      <c r="V284" s="179"/>
      <c r="W284" s="179"/>
      <c r="X284" s="179"/>
      <c r="Y284" s="179"/>
      <c r="Z284" s="179"/>
      <c r="AA284" s="184"/>
      <c r="AT284" s="185" t="s">
        <v>188</v>
      </c>
      <c r="AU284" s="185" t="s">
        <v>95</v>
      </c>
      <c r="AV284" s="11" t="s">
        <v>90</v>
      </c>
      <c r="AW284" s="11" t="s">
        <v>40</v>
      </c>
      <c r="AX284" s="11" t="s">
        <v>83</v>
      </c>
      <c r="AY284" s="185" t="s">
        <v>180</v>
      </c>
    </row>
    <row r="285" spans="2:51" s="12" customFormat="1" ht="28.9" customHeight="1">
      <c r="B285" s="186"/>
      <c r="C285" s="187"/>
      <c r="D285" s="187"/>
      <c r="E285" s="188" t="s">
        <v>5</v>
      </c>
      <c r="F285" s="290" t="s">
        <v>371</v>
      </c>
      <c r="G285" s="291"/>
      <c r="H285" s="291"/>
      <c r="I285" s="291"/>
      <c r="J285" s="187"/>
      <c r="K285" s="189">
        <v>6.474</v>
      </c>
      <c r="L285" s="187"/>
      <c r="M285" s="187"/>
      <c r="N285" s="187"/>
      <c r="O285" s="187"/>
      <c r="P285" s="187"/>
      <c r="Q285" s="187"/>
      <c r="R285" s="190"/>
      <c r="T285" s="191"/>
      <c r="U285" s="187"/>
      <c r="V285" s="187"/>
      <c r="W285" s="187"/>
      <c r="X285" s="187"/>
      <c r="Y285" s="187"/>
      <c r="Z285" s="187"/>
      <c r="AA285" s="192"/>
      <c r="AT285" s="193" t="s">
        <v>188</v>
      </c>
      <c r="AU285" s="193" t="s">
        <v>95</v>
      </c>
      <c r="AV285" s="12" t="s">
        <v>95</v>
      </c>
      <c r="AW285" s="12" t="s">
        <v>40</v>
      </c>
      <c r="AX285" s="12" t="s">
        <v>83</v>
      </c>
      <c r="AY285" s="193" t="s">
        <v>180</v>
      </c>
    </row>
    <row r="286" spans="2:51" s="14" customFormat="1" ht="20.45" customHeight="1">
      <c r="B286" s="202"/>
      <c r="C286" s="203"/>
      <c r="D286" s="203"/>
      <c r="E286" s="204" t="s">
        <v>5</v>
      </c>
      <c r="F286" s="305" t="s">
        <v>220</v>
      </c>
      <c r="G286" s="306"/>
      <c r="H286" s="306"/>
      <c r="I286" s="306"/>
      <c r="J286" s="203"/>
      <c r="K286" s="205">
        <v>6.474</v>
      </c>
      <c r="L286" s="203"/>
      <c r="M286" s="203"/>
      <c r="N286" s="203"/>
      <c r="O286" s="203"/>
      <c r="P286" s="203"/>
      <c r="Q286" s="203"/>
      <c r="R286" s="206"/>
      <c r="T286" s="207"/>
      <c r="U286" s="203"/>
      <c r="V286" s="203"/>
      <c r="W286" s="203"/>
      <c r="X286" s="203"/>
      <c r="Y286" s="203"/>
      <c r="Z286" s="203"/>
      <c r="AA286" s="208"/>
      <c r="AT286" s="209" t="s">
        <v>188</v>
      </c>
      <c r="AU286" s="209" t="s">
        <v>95</v>
      </c>
      <c r="AV286" s="14" t="s">
        <v>196</v>
      </c>
      <c r="AW286" s="14" t="s">
        <v>40</v>
      </c>
      <c r="AX286" s="14" t="s">
        <v>83</v>
      </c>
      <c r="AY286" s="209" t="s">
        <v>180</v>
      </c>
    </row>
    <row r="287" spans="2:51" s="11" customFormat="1" ht="20.45" customHeight="1">
      <c r="B287" s="178"/>
      <c r="C287" s="179"/>
      <c r="D287" s="179"/>
      <c r="E287" s="180" t="s">
        <v>5</v>
      </c>
      <c r="F287" s="303" t="s">
        <v>372</v>
      </c>
      <c r="G287" s="304"/>
      <c r="H287" s="304"/>
      <c r="I287" s="304"/>
      <c r="J287" s="179"/>
      <c r="K287" s="181" t="s">
        <v>5</v>
      </c>
      <c r="L287" s="179"/>
      <c r="M287" s="179"/>
      <c r="N287" s="179"/>
      <c r="O287" s="179"/>
      <c r="P287" s="179"/>
      <c r="Q287" s="179"/>
      <c r="R287" s="182"/>
      <c r="T287" s="183"/>
      <c r="U287" s="179"/>
      <c r="V287" s="179"/>
      <c r="W287" s="179"/>
      <c r="X287" s="179"/>
      <c r="Y287" s="179"/>
      <c r="Z287" s="179"/>
      <c r="AA287" s="184"/>
      <c r="AT287" s="185" t="s">
        <v>188</v>
      </c>
      <c r="AU287" s="185" t="s">
        <v>95</v>
      </c>
      <c r="AV287" s="11" t="s">
        <v>90</v>
      </c>
      <c r="AW287" s="11" t="s">
        <v>40</v>
      </c>
      <c r="AX287" s="11" t="s">
        <v>83</v>
      </c>
      <c r="AY287" s="185" t="s">
        <v>180</v>
      </c>
    </row>
    <row r="288" spans="2:51" s="12" customFormat="1" ht="20.45" customHeight="1">
      <c r="B288" s="186"/>
      <c r="C288" s="187"/>
      <c r="D288" s="187"/>
      <c r="E288" s="188" t="s">
        <v>5</v>
      </c>
      <c r="F288" s="290" t="s">
        <v>373</v>
      </c>
      <c r="G288" s="291"/>
      <c r="H288" s="291"/>
      <c r="I288" s="291"/>
      <c r="J288" s="187"/>
      <c r="K288" s="189">
        <v>4.125</v>
      </c>
      <c r="L288" s="187"/>
      <c r="M288" s="187"/>
      <c r="N288" s="187"/>
      <c r="O288" s="187"/>
      <c r="P288" s="187"/>
      <c r="Q288" s="187"/>
      <c r="R288" s="190"/>
      <c r="T288" s="191"/>
      <c r="U288" s="187"/>
      <c r="V288" s="187"/>
      <c r="W288" s="187"/>
      <c r="X288" s="187"/>
      <c r="Y288" s="187"/>
      <c r="Z288" s="187"/>
      <c r="AA288" s="192"/>
      <c r="AT288" s="193" t="s">
        <v>188</v>
      </c>
      <c r="AU288" s="193" t="s">
        <v>95</v>
      </c>
      <c r="AV288" s="12" t="s">
        <v>95</v>
      </c>
      <c r="AW288" s="12" t="s">
        <v>40</v>
      </c>
      <c r="AX288" s="12" t="s">
        <v>83</v>
      </c>
      <c r="AY288" s="193" t="s">
        <v>180</v>
      </c>
    </row>
    <row r="289" spans="2:51" s="14" customFormat="1" ht="20.45" customHeight="1">
      <c r="B289" s="202"/>
      <c r="C289" s="203"/>
      <c r="D289" s="203"/>
      <c r="E289" s="204" t="s">
        <v>5</v>
      </c>
      <c r="F289" s="305" t="s">
        <v>220</v>
      </c>
      <c r="G289" s="306"/>
      <c r="H289" s="306"/>
      <c r="I289" s="306"/>
      <c r="J289" s="203"/>
      <c r="K289" s="205">
        <v>4.125</v>
      </c>
      <c r="L289" s="203"/>
      <c r="M289" s="203"/>
      <c r="N289" s="203"/>
      <c r="O289" s="203"/>
      <c r="P289" s="203"/>
      <c r="Q289" s="203"/>
      <c r="R289" s="206"/>
      <c r="T289" s="207"/>
      <c r="U289" s="203"/>
      <c r="V289" s="203"/>
      <c r="W289" s="203"/>
      <c r="X289" s="203"/>
      <c r="Y289" s="203"/>
      <c r="Z289" s="203"/>
      <c r="AA289" s="208"/>
      <c r="AT289" s="209" t="s">
        <v>188</v>
      </c>
      <c r="AU289" s="209" t="s">
        <v>95</v>
      </c>
      <c r="AV289" s="14" t="s">
        <v>196</v>
      </c>
      <c r="AW289" s="14" t="s">
        <v>40</v>
      </c>
      <c r="AX289" s="14" t="s">
        <v>83</v>
      </c>
      <c r="AY289" s="209" t="s">
        <v>180</v>
      </c>
    </row>
    <row r="290" spans="2:51" s="13" customFormat="1" ht="20.45" customHeight="1">
      <c r="B290" s="194"/>
      <c r="C290" s="195"/>
      <c r="D290" s="195"/>
      <c r="E290" s="196" t="s">
        <v>5</v>
      </c>
      <c r="F290" s="292" t="s">
        <v>190</v>
      </c>
      <c r="G290" s="293"/>
      <c r="H290" s="293"/>
      <c r="I290" s="293"/>
      <c r="J290" s="195"/>
      <c r="K290" s="197">
        <v>10.599</v>
      </c>
      <c r="L290" s="195"/>
      <c r="M290" s="195"/>
      <c r="N290" s="195"/>
      <c r="O290" s="195"/>
      <c r="P290" s="195"/>
      <c r="Q290" s="195"/>
      <c r="R290" s="198"/>
      <c r="T290" s="199"/>
      <c r="U290" s="195"/>
      <c r="V290" s="195"/>
      <c r="W290" s="195"/>
      <c r="X290" s="195"/>
      <c r="Y290" s="195"/>
      <c r="Z290" s="195"/>
      <c r="AA290" s="200"/>
      <c r="AT290" s="201" t="s">
        <v>188</v>
      </c>
      <c r="AU290" s="201" t="s">
        <v>95</v>
      </c>
      <c r="AV290" s="13" t="s">
        <v>185</v>
      </c>
      <c r="AW290" s="13" t="s">
        <v>40</v>
      </c>
      <c r="AX290" s="13" t="s">
        <v>90</v>
      </c>
      <c r="AY290" s="201" t="s">
        <v>180</v>
      </c>
    </row>
    <row r="291" spans="2:65" s="1" customFormat="1" ht="40.15" customHeight="1">
      <c r="B291" s="142"/>
      <c r="C291" s="171" t="s">
        <v>374</v>
      </c>
      <c r="D291" s="171" t="s">
        <v>181</v>
      </c>
      <c r="E291" s="172" t="s">
        <v>375</v>
      </c>
      <c r="F291" s="294" t="s">
        <v>376</v>
      </c>
      <c r="G291" s="294"/>
      <c r="H291" s="294"/>
      <c r="I291" s="294"/>
      <c r="J291" s="173" t="s">
        <v>203</v>
      </c>
      <c r="K291" s="174">
        <v>285.6</v>
      </c>
      <c r="L291" s="295">
        <v>0</v>
      </c>
      <c r="M291" s="295"/>
      <c r="N291" s="296">
        <f>ROUND(L291*K291,2)</f>
        <v>0</v>
      </c>
      <c r="O291" s="296"/>
      <c r="P291" s="296"/>
      <c r="Q291" s="296"/>
      <c r="R291" s="145"/>
      <c r="T291" s="175" t="s">
        <v>5</v>
      </c>
      <c r="U291" s="48" t="s">
        <v>48</v>
      </c>
      <c r="V291" s="40"/>
      <c r="W291" s="176">
        <f>V291*K291</f>
        <v>0</v>
      </c>
      <c r="X291" s="176">
        <v>0.1554</v>
      </c>
      <c r="Y291" s="176">
        <f>X291*K291</f>
        <v>44.38224</v>
      </c>
      <c r="Z291" s="176">
        <v>0</v>
      </c>
      <c r="AA291" s="177">
        <f>Z291*K291</f>
        <v>0</v>
      </c>
      <c r="AR291" s="22" t="s">
        <v>185</v>
      </c>
      <c r="AT291" s="22" t="s">
        <v>181</v>
      </c>
      <c r="AU291" s="22" t="s">
        <v>95</v>
      </c>
      <c r="AY291" s="22" t="s">
        <v>180</v>
      </c>
      <c r="BE291" s="118">
        <f>IF(U291="základní",N291,0)</f>
        <v>0</v>
      </c>
      <c r="BF291" s="118">
        <f>IF(U291="snížená",N291,0)</f>
        <v>0</v>
      </c>
      <c r="BG291" s="118">
        <f>IF(U291="zákl. přenesená",N291,0)</f>
        <v>0</v>
      </c>
      <c r="BH291" s="118">
        <f>IF(U291="sníž. přenesená",N291,0)</f>
        <v>0</v>
      </c>
      <c r="BI291" s="118">
        <f>IF(U291="nulová",N291,0)</f>
        <v>0</v>
      </c>
      <c r="BJ291" s="22" t="s">
        <v>90</v>
      </c>
      <c r="BK291" s="118">
        <f>ROUND(L291*K291,2)</f>
        <v>0</v>
      </c>
      <c r="BL291" s="22" t="s">
        <v>185</v>
      </c>
      <c r="BM291" s="22" t="s">
        <v>377</v>
      </c>
    </row>
    <row r="292" spans="2:51" s="11" customFormat="1" ht="20.45" customHeight="1">
      <c r="B292" s="178"/>
      <c r="C292" s="179"/>
      <c r="D292" s="179"/>
      <c r="E292" s="180" t="s">
        <v>5</v>
      </c>
      <c r="F292" s="288" t="s">
        <v>378</v>
      </c>
      <c r="G292" s="289"/>
      <c r="H292" s="289"/>
      <c r="I292" s="289"/>
      <c r="J292" s="179"/>
      <c r="K292" s="181" t="s">
        <v>5</v>
      </c>
      <c r="L292" s="179"/>
      <c r="M292" s="179"/>
      <c r="N292" s="179"/>
      <c r="O292" s="179"/>
      <c r="P292" s="179"/>
      <c r="Q292" s="179"/>
      <c r="R292" s="182"/>
      <c r="T292" s="183"/>
      <c r="U292" s="179"/>
      <c r="V292" s="179"/>
      <c r="W292" s="179"/>
      <c r="X292" s="179"/>
      <c r="Y292" s="179"/>
      <c r="Z292" s="179"/>
      <c r="AA292" s="184"/>
      <c r="AT292" s="185" t="s">
        <v>188</v>
      </c>
      <c r="AU292" s="185" t="s">
        <v>95</v>
      </c>
      <c r="AV292" s="11" t="s">
        <v>90</v>
      </c>
      <c r="AW292" s="11" t="s">
        <v>40</v>
      </c>
      <c r="AX292" s="11" t="s">
        <v>83</v>
      </c>
      <c r="AY292" s="185" t="s">
        <v>180</v>
      </c>
    </row>
    <row r="293" spans="2:51" s="12" customFormat="1" ht="20.45" customHeight="1">
      <c r="B293" s="186"/>
      <c r="C293" s="187"/>
      <c r="D293" s="187"/>
      <c r="E293" s="188" t="s">
        <v>5</v>
      </c>
      <c r="F293" s="290" t="s">
        <v>379</v>
      </c>
      <c r="G293" s="291"/>
      <c r="H293" s="291"/>
      <c r="I293" s="291"/>
      <c r="J293" s="187"/>
      <c r="K293" s="189">
        <v>189</v>
      </c>
      <c r="L293" s="187"/>
      <c r="M293" s="187"/>
      <c r="N293" s="187"/>
      <c r="O293" s="187"/>
      <c r="P293" s="187"/>
      <c r="Q293" s="187"/>
      <c r="R293" s="190"/>
      <c r="T293" s="191"/>
      <c r="U293" s="187"/>
      <c r="V293" s="187"/>
      <c r="W293" s="187"/>
      <c r="X293" s="187"/>
      <c r="Y293" s="187"/>
      <c r="Z293" s="187"/>
      <c r="AA293" s="192"/>
      <c r="AT293" s="193" t="s">
        <v>188</v>
      </c>
      <c r="AU293" s="193" t="s">
        <v>95</v>
      </c>
      <c r="AV293" s="12" t="s">
        <v>95</v>
      </c>
      <c r="AW293" s="12" t="s">
        <v>40</v>
      </c>
      <c r="AX293" s="12" t="s">
        <v>83</v>
      </c>
      <c r="AY293" s="193" t="s">
        <v>180</v>
      </c>
    </row>
    <row r="294" spans="2:51" s="11" customFormat="1" ht="20.45" customHeight="1">
      <c r="B294" s="178"/>
      <c r="C294" s="179"/>
      <c r="D294" s="179"/>
      <c r="E294" s="180" t="s">
        <v>5</v>
      </c>
      <c r="F294" s="303" t="s">
        <v>380</v>
      </c>
      <c r="G294" s="304"/>
      <c r="H294" s="304"/>
      <c r="I294" s="304"/>
      <c r="J294" s="179"/>
      <c r="K294" s="181" t="s">
        <v>5</v>
      </c>
      <c r="L294" s="179"/>
      <c r="M294" s="179"/>
      <c r="N294" s="179"/>
      <c r="O294" s="179"/>
      <c r="P294" s="179"/>
      <c r="Q294" s="179"/>
      <c r="R294" s="182"/>
      <c r="T294" s="183"/>
      <c r="U294" s="179"/>
      <c r="V294" s="179"/>
      <c r="W294" s="179"/>
      <c r="X294" s="179"/>
      <c r="Y294" s="179"/>
      <c r="Z294" s="179"/>
      <c r="AA294" s="184"/>
      <c r="AT294" s="185" t="s">
        <v>188</v>
      </c>
      <c r="AU294" s="185" t="s">
        <v>95</v>
      </c>
      <c r="AV294" s="11" t="s">
        <v>90</v>
      </c>
      <c r="AW294" s="11" t="s">
        <v>40</v>
      </c>
      <c r="AX294" s="11" t="s">
        <v>83</v>
      </c>
      <c r="AY294" s="185" t="s">
        <v>180</v>
      </c>
    </row>
    <row r="295" spans="2:51" s="12" customFormat="1" ht="20.45" customHeight="1">
      <c r="B295" s="186"/>
      <c r="C295" s="187"/>
      <c r="D295" s="187"/>
      <c r="E295" s="188" t="s">
        <v>5</v>
      </c>
      <c r="F295" s="290" t="s">
        <v>381</v>
      </c>
      <c r="G295" s="291"/>
      <c r="H295" s="291"/>
      <c r="I295" s="291"/>
      <c r="J295" s="187"/>
      <c r="K295" s="189">
        <v>9.36</v>
      </c>
      <c r="L295" s="187"/>
      <c r="M295" s="187"/>
      <c r="N295" s="187"/>
      <c r="O295" s="187"/>
      <c r="P295" s="187"/>
      <c r="Q295" s="187"/>
      <c r="R295" s="190"/>
      <c r="T295" s="191"/>
      <c r="U295" s="187"/>
      <c r="V295" s="187"/>
      <c r="W295" s="187"/>
      <c r="X295" s="187"/>
      <c r="Y295" s="187"/>
      <c r="Z295" s="187"/>
      <c r="AA295" s="192"/>
      <c r="AT295" s="193" t="s">
        <v>188</v>
      </c>
      <c r="AU295" s="193" t="s">
        <v>95</v>
      </c>
      <c r="AV295" s="12" t="s">
        <v>95</v>
      </c>
      <c r="AW295" s="12" t="s">
        <v>40</v>
      </c>
      <c r="AX295" s="12" t="s">
        <v>83</v>
      </c>
      <c r="AY295" s="193" t="s">
        <v>180</v>
      </c>
    </row>
    <row r="296" spans="2:51" s="11" customFormat="1" ht="20.45" customHeight="1">
      <c r="B296" s="178"/>
      <c r="C296" s="179"/>
      <c r="D296" s="179"/>
      <c r="E296" s="180" t="s">
        <v>5</v>
      </c>
      <c r="F296" s="303" t="s">
        <v>382</v>
      </c>
      <c r="G296" s="304"/>
      <c r="H296" s="304"/>
      <c r="I296" s="304"/>
      <c r="J296" s="179"/>
      <c r="K296" s="181" t="s">
        <v>5</v>
      </c>
      <c r="L296" s="179"/>
      <c r="M296" s="179"/>
      <c r="N296" s="179"/>
      <c r="O296" s="179"/>
      <c r="P296" s="179"/>
      <c r="Q296" s="179"/>
      <c r="R296" s="182"/>
      <c r="T296" s="183"/>
      <c r="U296" s="179"/>
      <c r="V296" s="179"/>
      <c r="W296" s="179"/>
      <c r="X296" s="179"/>
      <c r="Y296" s="179"/>
      <c r="Z296" s="179"/>
      <c r="AA296" s="184"/>
      <c r="AT296" s="185" t="s">
        <v>188</v>
      </c>
      <c r="AU296" s="185" t="s">
        <v>95</v>
      </c>
      <c r="AV296" s="11" t="s">
        <v>90</v>
      </c>
      <c r="AW296" s="11" t="s">
        <v>40</v>
      </c>
      <c r="AX296" s="11" t="s">
        <v>83</v>
      </c>
      <c r="AY296" s="185" t="s">
        <v>180</v>
      </c>
    </row>
    <row r="297" spans="2:51" s="12" customFormat="1" ht="20.45" customHeight="1">
      <c r="B297" s="186"/>
      <c r="C297" s="187"/>
      <c r="D297" s="187"/>
      <c r="E297" s="188" t="s">
        <v>5</v>
      </c>
      <c r="F297" s="290" t="s">
        <v>383</v>
      </c>
      <c r="G297" s="291"/>
      <c r="H297" s="291"/>
      <c r="I297" s="291"/>
      <c r="J297" s="187"/>
      <c r="K297" s="189">
        <v>6.24</v>
      </c>
      <c r="L297" s="187"/>
      <c r="M297" s="187"/>
      <c r="N297" s="187"/>
      <c r="O297" s="187"/>
      <c r="P297" s="187"/>
      <c r="Q297" s="187"/>
      <c r="R297" s="190"/>
      <c r="T297" s="191"/>
      <c r="U297" s="187"/>
      <c r="V297" s="187"/>
      <c r="W297" s="187"/>
      <c r="X297" s="187"/>
      <c r="Y297" s="187"/>
      <c r="Z297" s="187"/>
      <c r="AA297" s="192"/>
      <c r="AT297" s="193" t="s">
        <v>188</v>
      </c>
      <c r="AU297" s="193" t="s">
        <v>95</v>
      </c>
      <c r="AV297" s="12" t="s">
        <v>95</v>
      </c>
      <c r="AW297" s="12" t="s">
        <v>40</v>
      </c>
      <c r="AX297" s="12" t="s">
        <v>83</v>
      </c>
      <c r="AY297" s="193" t="s">
        <v>180</v>
      </c>
    </row>
    <row r="298" spans="2:51" s="11" customFormat="1" ht="20.45" customHeight="1">
      <c r="B298" s="178"/>
      <c r="C298" s="179"/>
      <c r="D298" s="179"/>
      <c r="E298" s="180" t="s">
        <v>5</v>
      </c>
      <c r="F298" s="303" t="s">
        <v>384</v>
      </c>
      <c r="G298" s="304"/>
      <c r="H298" s="304"/>
      <c r="I298" s="304"/>
      <c r="J298" s="179"/>
      <c r="K298" s="181" t="s">
        <v>5</v>
      </c>
      <c r="L298" s="179"/>
      <c r="M298" s="179"/>
      <c r="N298" s="179"/>
      <c r="O298" s="179"/>
      <c r="P298" s="179"/>
      <c r="Q298" s="179"/>
      <c r="R298" s="182"/>
      <c r="T298" s="183"/>
      <c r="U298" s="179"/>
      <c r="V298" s="179"/>
      <c r="W298" s="179"/>
      <c r="X298" s="179"/>
      <c r="Y298" s="179"/>
      <c r="Z298" s="179"/>
      <c r="AA298" s="184"/>
      <c r="AT298" s="185" t="s">
        <v>188</v>
      </c>
      <c r="AU298" s="185" t="s">
        <v>95</v>
      </c>
      <c r="AV298" s="11" t="s">
        <v>90</v>
      </c>
      <c r="AW298" s="11" t="s">
        <v>40</v>
      </c>
      <c r="AX298" s="11" t="s">
        <v>83</v>
      </c>
      <c r="AY298" s="185" t="s">
        <v>180</v>
      </c>
    </row>
    <row r="299" spans="2:51" s="12" customFormat="1" ht="20.45" customHeight="1">
      <c r="B299" s="186"/>
      <c r="C299" s="187"/>
      <c r="D299" s="187"/>
      <c r="E299" s="188" t="s">
        <v>5</v>
      </c>
      <c r="F299" s="290" t="s">
        <v>385</v>
      </c>
      <c r="G299" s="291"/>
      <c r="H299" s="291"/>
      <c r="I299" s="291"/>
      <c r="J299" s="187"/>
      <c r="K299" s="189">
        <v>41</v>
      </c>
      <c r="L299" s="187"/>
      <c r="M299" s="187"/>
      <c r="N299" s="187"/>
      <c r="O299" s="187"/>
      <c r="P299" s="187"/>
      <c r="Q299" s="187"/>
      <c r="R299" s="190"/>
      <c r="T299" s="191"/>
      <c r="U299" s="187"/>
      <c r="V299" s="187"/>
      <c r="W299" s="187"/>
      <c r="X299" s="187"/>
      <c r="Y299" s="187"/>
      <c r="Z299" s="187"/>
      <c r="AA299" s="192"/>
      <c r="AT299" s="193" t="s">
        <v>188</v>
      </c>
      <c r="AU299" s="193" t="s">
        <v>95</v>
      </c>
      <c r="AV299" s="12" t="s">
        <v>95</v>
      </c>
      <c r="AW299" s="12" t="s">
        <v>40</v>
      </c>
      <c r="AX299" s="12" t="s">
        <v>83</v>
      </c>
      <c r="AY299" s="193" t="s">
        <v>180</v>
      </c>
    </row>
    <row r="300" spans="2:51" s="11" customFormat="1" ht="20.45" customHeight="1">
      <c r="B300" s="178"/>
      <c r="C300" s="179"/>
      <c r="D300" s="179"/>
      <c r="E300" s="180" t="s">
        <v>5</v>
      </c>
      <c r="F300" s="303" t="s">
        <v>386</v>
      </c>
      <c r="G300" s="304"/>
      <c r="H300" s="304"/>
      <c r="I300" s="304"/>
      <c r="J300" s="179"/>
      <c r="K300" s="181" t="s">
        <v>5</v>
      </c>
      <c r="L300" s="179"/>
      <c r="M300" s="179"/>
      <c r="N300" s="179"/>
      <c r="O300" s="179"/>
      <c r="P300" s="179"/>
      <c r="Q300" s="179"/>
      <c r="R300" s="182"/>
      <c r="T300" s="183"/>
      <c r="U300" s="179"/>
      <c r="V300" s="179"/>
      <c r="W300" s="179"/>
      <c r="X300" s="179"/>
      <c r="Y300" s="179"/>
      <c r="Z300" s="179"/>
      <c r="AA300" s="184"/>
      <c r="AT300" s="185" t="s">
        <v>188</v>
      </c>
      <c r="AU300" s="185" t="s">
        <v>95</v>
      </c>
      <c r="AV300" s="11" t="s">
        <v>90</v>
      </c>
      <c r="AW300" s="11" t="s">
        <v>40</v>
      </c>
      <c r="AX300" s="11" t="s">
        <v>83</v>
      </c>
      <c r="AY300" s="185" t="s">
        <v>180</v>
      </c>
    </row>
    <row r="301" spans="2:51" s="12" customFormat="1" ht="20.45" customHeight="1">
      <c r="B301" s="186"/>
      <c r="C301" s="187"/>
      <c r="D301" s="187"/>
      <c r="E301" s="188" t="s">
        <v>5</v>
      </c>
      <c r="F301" s="290" t="s">
        <v>257</v>
      </c>
      <c r="G301" s="291"/>
      <c r="H301" s="291"/>
      <c r="I301" s="291"/>
      <c r="J301" s="187"/>
      <c r="K301" s="189">
        <v>13</v>
      </c>
      <c r="L301" s="187"/>
      <c r="M301" s="187"/>
      <c r="N301" s="187"/>
      <c r="O301" s="187"/>
      <c r="P301" s="187"/>
      <c r="Q301" s="187"/>
      <c r="R301" s="190"/>
      <c r="T301" s="191"/>
      <c r="U301" s="187"/>
      <c r="V301" s="187"/>
      <c r="W301" s="187"/>
      <c r="X301" s="187"/>
      <c r="Y301" s="187"/>
      <c r="Z301" s="187"/>
      <c r="AA301" s="192"/>
      <c r="AT301" s="193" t="s">
        <v>188</v>
      </c>
      <c r="AU301" s="193" t="s">
        <v>95</v>
      </c>
      <c r="AV301" s="12" t="s">
        <v>95</v>
      </c>
      <c r="AW301" s="12" t="s">
        <v>40</v>
      </c>
      <c r="AX301" s="12" t="s">
        <v>83</v>
      </c>
      <c r="AY301" s="193" t="s">
        <v>180</v>
      </c>
    </row>
    <row r="302" spans="2:51" s="11" customFormat="1" ht="20.45" customHeight="1">
      <c r="B302" s="178"/>
      <c r="C302" s="179"/>
      <c r="D302" s="179"/>
      <c r="E302" s="180" t="s">
        <v>5</v>
      </c>
      <c r="F302" s="303" t="s">
        <v>387</v>
      </c>
      <c r="G302" s="304"/>
      <c r="H302" s="304"/>
      <c r="I302" s="304"/>
      <c r="J302" s="179"/>
      <c r="K302" s="181" t="s">
        <v>5</v>
      </c>
      <c r="L302" s="179"/>
      <c r="M302" s="179"/>
      <c r="N302" s="179"/>
      <c r="O302" s="179"/>
      <c r="P302" s="179"/>
      <c r="Q302" s="179"/>
      <c r="R302" s="182"/>
      <c r="T302" s="183"/>
      <c r="U302" s="179"/>
      <c r="V302" s="179"/>
      <c r="W302" s="179"/>
      <c r="X302" s="179"/>
      <c r="Y302" s="179"/>
      <c r="Z302" s="179"/>
      <c r="AA302" s="184"/>
      <c r="AT302" s="185" t="s">
        <v>188</v>
      </c>
      <c r="AU302" s="185" t="s">
        <v>95</v>
      </c>
      <c r="AV302" s="11" t="s">
        <v>90</v>
      </c>
      <c r="AW302" s="11" t="s">
        <v>40</v>
      </c>
      <c r="AX302" s="11" t="s">
        <v>83</v>
      </c>
      <c r="AY302" s="185" t="s">
        <v>180</v>
      </c>
    </row>
    <row r="303" spans="2:51" s="12" customFormat="1" ht="20.45" customHeight="1">
      <c r="B303" s="186"/>
      <c r="C303" s="187"/>
      <c r="D303" s="187"/>
      <c r="E303" s="188" t="s">
        <v>5</v>
      </c>
      <c r="F303" s="290" t="s">
        <v>257</v>
      </c>
      <c r="G303" s="291"/>
      <c r="H303" s="291"/>
      <c r="I303" s="291"/>
      <c r="J303" s="187"/>
      <c r="K303" s="189">
        <v>13</v>
      </c>
      <c r="L303" s="187"/>
      <c r="M303" s="187"/>
      <c r="N303" s="187"/>
      <c r="O303" s="187"/>
      <c r="P303" s="187"/>
      <c r="Q303" s="187"/>
      <c r="R303" s="190"/>
      <c r="T303" s="191"/>
      <c r="U303" s="187"/>
      <c r="V303" s="187"/>
      <c r="W303" s="187"/>
      <c r="X303" s="187"/>
      <c r="Y303" s="187"/>
      <c r="Z303" s="187"/>
      <c r="AA303" s="192"/>
      <c r="AT303" s="193" t="s">
        <v>188</v>
      </c>
      <c r="AU303" s="193" t="s">
        <v>95</v>
      </c>
      <c r="AV303" s="12" t="s">
        <v>95</v>
      </c>
      <c r="AW303" s="12" t="s">
        <v>40</v>
      </c>
      <c r="AX303" s="12" t="s">
        <v>83</v>
      </c>
      <c r="AY303" s="193" t="s">
        <v>180</v>
      </c>
    </row>
    <row r="304" spans="2:51" s="11" customFormat="1" ht="28.9" customHeight="1">
      <c r="B304" s="178"/>
      <c r="C304" s="179"/>
      <c r="D304" s="179"/>
      <c r="E304" s="180" t="s">
        <v>5</v>
      </c>
      <c r="F304" s="303" t="s">
        <v>388</v>
      </c>
      <c r="G304" s="304"/>
      <c r="H304" s="304"/>
      <c r="I304" s="304"/>
      <c r="J304" s="179"/>
      <c r="K304" s="181" t="s">
        <v>5</v>
      </c>
      <c r="L304" s="179"/>
      <c r="M304" s="179"/>
      <c r="N304" s="179"/>
      <c r="O304" s="179"/>
      <c r="P304" s="179"/>
      <c r="Q304" s="179"/>
      <c r="R304" s="182"/>
      <c r="T304" s="183"/>
      <c r="U304" s="179"/>
      <c r="V304" s="179"/>
      <c r="W304" s="179"/>
      <c r="X304" s="179"/>
      <c r="Y304" s="179"/>
      <c r="Z304" s="179"/>
      <c r="AA304" s="184"/>
      <c r="AT304" s="185" t="s">
        <v>188</v>
      </c>
      <c r="AU304" s="185" t="s">
        <v>95</v>
      </c>
      <c r="AV304" s="11" t="s">
        <v>90</v>
      </c>
      <c r="AW304" s="11" t="s">
        <v>40</v>
      </c>
      <c r="AX304" s="11" t="s">
        <v>83</v>
      </c>
      <c r="AY304" s="185" t="s">
        <v>180</v>
      </c>
    </row>
    <row r="305" spans="2:51" s="12" customFormat="1" ht="20.45" customHeight="1">
      <c r="B305" s="186"/>
      <c r="C305" s="187"/>
      <c r="D305" s="187"/>
      <c r="E305" s="188" t="s">
        <v>5</v>
      </c>
      <c r="F305" s="290" t="s">
        <v>251</v>
      </c>
      <c r="G305" s="291"/>
      <c r="H305" s="291"/>
      <c r="I305" s="291"/>
      <c r="J305" s="187"/>
      <c r="K305" s="189">
        <v>12</v>
      </c>
      <c r="L305" s="187"/>
      <c r="M305" s="187"/>
      <c r="N305" s="187"/>
      <c r="O305" s="187"/>
      <c r="P305" s="187"/>
      <c r="Q305" s="187"/>
      <c r="R305" s="190"/>
      <c r="T305" s="191"/>
      <c r="U305" s="187"/>
      <c r="V305" s="187"/>
      <c r="W305" s="187"/>
      <c r="X305" s="187"/>
      <c r="Y305" s="187"/>
      <c r="Z305" s="187"/>
      <c r="AA305" s="192"/>
      <c r="AT305" s="193" t="s">
        <v>188</v>
      </c>
      <c r="AU305" s="193" t="s">
        <v>95</v>
      </c>
      <c r="AV305" s="12" t="s">
        <v>95</v>
      </c>
      <c r="AW305" s="12" t="s">
        <v>40</v>
      </c>
      <c r="AX305" s="12" t="s">
        <v>83</v>
      </c>
      <c r="AY305" s="193" t="s">
        <v>180</v>
      </c>
    </row>
    <row r="306" spans="2:51" s="11" customFormat="1" ht="28.9" customHeight="1">
      <c r="B306" s="178"/>
      <c r="C306" s="179"/>
      <c r="D306" s="179"/>
      <c r="E306" s="180" t="s">
        <v>5</v>
      </c>
      <c r="F306" s="303" t="s">
        <v>389</v>
      </c>
      <c r="G306" s="304"/>
      <c r="H306" s="304"/>
      <c r="I306" s="304"/>
      <c r="J306" s="179"/>
      <c r="K306" s="181" t="s">
        <v>5</v>
      </c>
      <c r="L306" s="179"/>
      <c r="M306" s="179"/>
      <c r="N306" s="179"/>
      <c r="O306" s="179"/>
      <c r="P306" s="179"/>
      <c r="Q306" s="179"/>
      <c r="R306" s="182"/>
      <c r="T306" s="183"/>
      <c r="U306" s="179"/>
      <c r="V306" s="179"/>
      <c r="W306" s="179"/>
      <c r="X306" s="179"/>
      <c r="Y306" s="179"/>
      <c r="Z306" s="179"/>
      <c r="AA306" s="184"/>
      <c r="AT306" s="185" t="s">
        <v>188</v>
      </c>
      <c r="AU306" s="185" t="s">
        <v>95</v>
      </c>
      <c r="AV306" s="11" t="s">
        <v>90</v>
      </c>
      <c r="AW306" s="11" t="s">
        <v>40</v>
      </c>
      <c r="AX306" s="11" t="s">
        <v>83</v>
      </c>
      <c r="AY306" s="185" t="s">
        <v>180</v>
      </c>
    </row>
    <row r="307" spans="2:51" s="12" customFormat="1" ht="20.45" customHeight="1">
      <c r="B307" s="186"/>
      <c r="C307" s="187"/>
      <c r="D307" s="187"/>
      <c r="E307" s="188" t="s">
        <v>5</v>
      </c>
      <c r="F307" s="290" t="s">
        <v>95</v>
      </c>
      <c r="G307" s="291"/>
      <c r="H307" s="291"/>
      <c r="I307" s="291"/>
      <c r="J307" s="187"/>
      <c r="K307" s="189">
        <v>2</v>
      </c>
      <c r="L307" s="187"/>
      <c r="M307" s="187"/>
      <c r="N307" s="187"/>
      <c r="O307" s="187"/>
      <c r="P307" s="187"/>
      <c r="Q307" s="187"/>
      <c r="R307" s="190"/>
      <c r="T307" s="191"/>
      <c r="U307" s="187"/>
      <c r="V307" s="187"/>
      <c r="W307" s="187"/>
      <c r="X307" s="187"/>
      <c r="Y307" s="187"/>
      <c r="Z307" s="187"/>
      <c r="AA307" s="192"/>
      <c r="AT307" s="193" t="s">
        <v>188</v>
      </c>
      <c r="AU307" s="193" t="s">
        <v>95</v>
      </c>
      <c r="AV307" s="12" t="s">
        <v>95</v>
      </c>
      <c r="AW307" s="12" t="s">
        <v>40</v>
      </c>
      <c r="AX307" s="12" t="s">
        <v>83</v>
      </c>
      <c r="AY307" s="193" t="s">
        <v>180</v>
      </c>
    </row>
    <row r="308" spans="2:51" s="13" customFormat="1" ht="20.45" customHeight="1">
      <c r="B308" s="194"/>
      <c r="C308" s="195"/>
      <c r="D308" s="195"/>
      <c r="E308" s="196" t="s">
        <v>5</v>
      </c>
      <c r="F308" s="292" t="s">
        <v>190</v>
      </c>
      <c r="G308" s="293"/>
      <c r="H308" s="293"/>
      <c r="I308" s="293"/>
      <c r="J308" s="195"/>
      <c r="K308" s="197">
        <v>285.6</v>
      </c>
      <c r="L308" s="195"/>
      <c r="M308" s="195"/>
      <c r="N308" s="195"/>
      <c r="O308" s="195"/>
      <c r="P308" s="195"/>
      <c r="Q308" s="195"/>
      <c r="R308" s="198"/>
      <c r="T308" s="199"/>
      <c r="U308" s="195"/>
      <c r="V308" s="195"/>
      <c r="W308" s="195"/>
      <c r="X308" s="195"/>
      <c r="Y308" s="195"/>
      <c r="Z308" s="195"/>
      <c r="AA308" s="200"/>
      <c r="AT308" s="201" t="s">
        <v>188</v>
      </c>
      <c r="AU308" s="201" t="s">
        <v>95</v>
      </c>
      <c r="AV308" s="13" t="s">
        <v>185</v>
      </c>
      <c r="AW308" s="13" t="s">
        <v>40</v>
      </c>
      <c r="AX308" s="13" t="s">
        <v>90</v>
      </c>
      <c r="AY308" s="201" t="s">
        <v>180</v>
      </c>
    </row>
    <row r="309" spans="2:65" s="1" customFormat="1" ht="20.45" customHeight="1">
      <c r="B309" s="142"/>
      <c r="C309" s="210" t="s">
        <v>390</v>
      </c>
      <c r="D309" s="210" t="s">
        <v>239</v>
      </c>
      <c r="E309" s="211" t="s">
        <v>391</v>
      </c>
      <c r="F309" s="307" t="s">
        <v>392</v>
      </c>
      <c r="G309" s="307"/>
      <c r="H309" s="307"/>
      <c r="I309" s="307"/>
      <c r="J309" s="212" t="s">
        <v>321</v>
      </c>
      <c r="K309" s="213">
        <v>190.89</v>
      </c>
      <c r="L309" s="308">
        <v>0</v>
      </c>
      <c r="M309" s="308"/>
      <c r="N309" s="309">
        <f>ROUND(L309*K309,2)</f>
        <v>0</v>
      </c>
      <c r="O309" s="296"/>
      <c r="P309" s="296"/>
      <c r="Q309" s="296"/>
      <c r="R309" s="145"/>
      <c r="T309" s="175" t="s">
        <v>5</v>
      </c>
      <c r="U309" s="48" t="s">
        <v>48</v>
      </c>
      <c r="V309" s="40"/>
      <c r="W309" s="176">
        <f>V309*K309</f>
        <v>0</v>
      </c>
      <c r="X309" s="176">
        <v>0.0821</v>
      </c>
      <c r="Y309" s="176">
        <f>X309*K309</f>
        <v>15.672069</v>
      </c>
      <c r="Z309" s="176">
        <v>0</v>
      </c>
      <c r="AA309" s="177">
        <f>Z309*K309</f>
        <v>0</v>
      </c>
      <c r="AR309" s="22" t="s">
        <v>228</v>
      </c>
      <c r="AT309" s="22" t="s">
        <v>239</v>
      </c>
      <c r="AU309" s="22" t="s">
        <v>95</v>
      </c>
      <c r="AY309" s="22" t="s">
        <v>180</v>
      </c>
      <c r="BE309" s="118">
        <f>IF(U309="základní",N309,0)</f>
        <v>0</v>
      </c>
      <c r="BF309" s="118">
        <f>IF(U309="snížená",N309,0)</f>
        <v>0</v>
      </c>
      <c r="BG309" s="118">
        <f>IF(U309="zákl. přenesená",N309,0)</f>
        <v>0</v>
      </c>
      <c r="BH309" s="118">
        <f>IF(U309="sníž. přenesená",N309,0)</f>
        <v>0</v>
      </c>
      <c r="BI309" s="118">
        <f>IF(U309="nulová",N309,0)</f>
        <v>0</v>
      </c>
      <c r="BJ309" s="22" t="s">
        <v>90</v>
      </c>
      <c r="BK309" s="118">
        <f>ROUND(L309*K309,2)</f>
        <v>0</v>
      </c>
      <c r="BL309" s="22" t="s">
        <v>185</v>
      </c>
      <c r="BM309" s="22" t="s">
        <v>393</v>
      </c>
    </row>
    <row r="310" spans="2:51" s="11" customFormat="1" ht="20.45" customHeight="1">
      <c r="B310" s="178"/>
      <c r="C310" s="179"/>
      <c r="D310" s="179"/>
      <c r="E310" s="180" t="s">
        <v>5</v>
      </c>
      <c r="F310" s="288" t="s">
        <v>378</v>
      </c>
      <c r="G310" s="289"/>
      <c r="H310" s="289"/>
      <c r="I310" s="289"/>
      <c r="J310" s="179"/>
      <c r="K310" s="181" t="s">
        <v>5</v>
      </c>
      <c r="L310" s="179"/>
      <c r="M310" s="179"/>
      <c r="N310" s="179"/>
      <c r="O310" s="179"/>
      <c r="P310" s="179"/>
      <c r="Q310" s="179"/>
      <c r="R310" s="182"/>
      <c r="T310" s="183"/>
      <c r="U310" s="179"/>
      <c r="V310" s="179"/>
      <c r="W310" s="179"/>
      <c r="X310" s="179"/>
      <c r="Y310" s="179"/>
      <c r="Z310" s="179"/>
      <c r="AA310" s="184"/>
      <c r="AT310" s="185" t="s">
        <v>188</v>
      </c>
      <c r="AU310" s="185" t="s">
        <v>95</v>
      </c>
      <c r="AV310" s="11" t="s">
        <v>90</v>
      </c>
      <c r="AW310" s="11" t="s">
        <v>40</v>
      </c>
      <c r="AX310" s="11" t="s">
        <v>83</v>
      </c>
      <c r="AY310" s="185" t="s">
        <v>180</v>
      </c>
    </row>
    <row r="311" spans="2:51" s="12" customFormat="1" ht="20.45" customHeight="1">
      <c r="B311" s="186"/>
      <c r="C311" s="187"/>
      <c r="D311" s="187"/>
      <c r="E311" s="188" t="s">
        <v>5</v>
      </c>
      <c r="F311" s="290" t="s">
        <v>394</v>
      </c>
      <c r="G311" s="291"/>
      <c r="H311" s="291"/>
      <c r="I311" s="291"/>
      <c r="J311" s="187"/>
      <c r="K311" s="189">
        <v>190.89</v>
      </c>
      <c r="L311" s="187"/>
      <c r="M311" s="187"/>
      <c r="N311" s="187"/>
      <c r="O311" s="187"/>
      <c r="P311" s="187"/>
      <c r="Q311" s="187"/>
      <c r="R311" s="190"/>
      <c r="T311" s="191"/>
      <c r="U311" s="187"/>
      <c r="V311" s="187"/>
      <c r="W311" s="187"/>
      <c r="X311" s="187"/>
      <c r="Y311" s="187"/>
      <c r="Z311" s="187"/>
      <c r="AA311" s="192"/>
      <c r="AT311" s="193" t="s">
        <v>188</v>
      </c>
      <c r="AU311" s="193" t="s">
        <v>95</v>
      </c>
      <c r="AV311" s="12" t="s">
        <v>95</v>
      </c>
      <c r="AW311" s="12" t="s">
        <v>40</v>
      </c>
      <c r="AX311" s="12" t="s">
        <v>83</v>
      </c>
      <c r="AY311" s="193" t="s">
        <v>180</v>
      </c>
    </row>
    <row r="312" spans="2:51" s="13" customFormat="1" ht="20.45" customHeight="1">
      <c r="B312" s="194"/>
      <c r="C312" s="195"/>
      <c r="D312" s="195"/>
      <c r="E312" s="196" t="s">
        <v>5</v>
      </c>
      <c r="F312" s="292" t="s">
        <v>190</v>
      </c>
      <c r="G312" s="293"/>
      <c r="H312" s="293"/>
      <c r="I312" s="293"/>
      <c r="J312" s="195"/>
      <c r="K312" s="197">
        <v>190.89</v>
      </c>
      <c r="L312" s="195"/>
      <c r="M312" s="195"/>
      <c r="N312" s="195"/>
      <c r="O312" s="195"/>
      <c r="P312" s="195"/>
      <c r="Q312" s="195"/>
      <c r="R312" s="198"/>
      <c r="T312" s="199"/>
      <c r="U312" s="195"/>
      <c r="V312" s="195"/>
      <c r="W312" s="195"/>
      <c r="X312" s="195"/>
      <c r="Y312" s="195"/>
      <c r="Z312" s="195"/>
      <c r="AA312" s="200"/>
      <c r="AT312" s="201" t="s">
        <v>188</v>
      </c>
      <c r="AU312" s="201" t="s">
        <v>95</v>
      </c>
      <c r="AV312" s="13" t="s">
        <v>185</v>
      </c>
      <c r="AW312" s="13" t="s">
        <v>40</v>
      </c>
      <c r="AX312" s="13" t="s">
        <v>90</v>
      </c>
      <c r="AY312" s="201" t="s">
        <v>180</v>
      </c>
    </row>
    <row r="313" spans="2:65" s="1" customFormat="1" ht="28.9" customHeight="1">
      <c r="B313" s="142"/>
      <c r="C313" s="210" t="s">
        <v>395</v>
      </c>
      <c r="D313" s="210" t="s">
        <v>239</v>
      </c>
      <c r="E313" s="211" t="s">
        <v>396</v>
      </c>
      <c r="F313" s="307" t="s">
        <v>397</v>
      </c>
      <c r="G313" s="307"/>
      <c r="H313" s="307"/>
      <c r="I313" s="307"/>
      <c r="J313" s="212" t="s">
        <v>321</v>
      </c>
      <c r="K313" s="213">
        <v>13.13</v>
      </c>
      <c r="L313" s="308">
        <v>0</v>
      </c>
      <c r="M313" s="308"/>
      <c r="N313" s="309">
        <f>ROUND(L313*K313,2)</f>
        <v>0</v>
      </c>
      <c r="O313" s="296"/>
      <c r="P313" s="296"/>
      <c r="Q313" s="296"/>
      <c r="R313" s="145"/>
      <c r="T313" s="175" t="s">
        <v>5</v>
      </c>
      <c r="U313" s="48" t="s">
        <v>48</v>
      </c>
      <c r="V313" s="40"/>
      <c r="W313" s="176">
        <f>V313*K313</f>
        <v>0</v>
      </c>
      <c r="X313" s="176">
        <v>0.072</v>
      </c>
      <c r="Y313" s="176">
        <f>X313*K313</f>
        <v>0.94536</v>
      </c>
      <c r="Z313" s="176">
        <v>0</v>
      </c>
      <c r="AA313" s="177">
        <f>Z313*K313</f>
        <v>0</v>
      </c>
      <c r="AR313" s="22" t="s">
        <v>228</v>
      </c>
      <c r="AT313" s="22" t="s">
        <v>239</v>
      </c>
      <c r="AU313" s="22" t="s">
        <v>95</v>
      </c>
      <c r="AY313" s="22" t="s">
        <v>180</v>
      </c>
      <c r="BE313" s="118">
        <f>IF(U313="základní",N313,0)</f>
        <v>0</v>
      </c>
      <c r="BF313" s="118">
        <f>IF(U313="snížená",N313,0)</f>
        <v>0</v>
      </c>
      <c r="BG313" s="118">
        <f>IF(U313="zákl. přenesená",N313,0)</f>
        <v>0</v>
      </c>
      <c r="BH313" s="118">
        <f>IF(U313="sníž. přenesená",N313,0)</f>
        <v>0</v>
      </c>
      <c r="BI313" s="118">
        <f>IF(U313="nulová",N313,0)</f>
        <v>0</v>
      </c>
      <c r="BJ313" s="22" t="s">
        <v>90</v>
      </c>
      <c r="BK313" s="118">
        <f>ROUND(L313*K313,2)</f>
        <v>0</v>
      </c>
      <c r="BL313" s="22" t="s">
        <v>185</v>
      </c>
      <c r="BM313" s="22" t="s">
        <v>398</v>
      </c>
    </row>
    <row r="314" spans="2:51" s="11" customFormat="1" ht="20.45" customHeight="1">
      <c r="B314" s="178"/>
      <c r="C314" s="179"/>
      <c r="D314" s="179"/>
      <c r="E314" s="180" t="s">
        <v>5</v>
      </c>
      <c r="F314" s="288" t="s">
        <v>399</v>
      </c>
      <c r="G314" s="289"/>
      <c r="H314" s="289"/>
      <c r="I314" s="289"/>
      <c r="J314" s="179"/>
      <c r="K314" s="181" t="s">
        <v>5</v>
      </c>
      <c r="L314" s="179"/>
      <c r="M314" s="179"/>
      <c r="N314" s="179"/>
      <c r="O314" s="179"/>
      <c r="P314" s="179"/>
      <c r="Q314" s="179"/>
      <c r="R314" s="182"/>
      <c r="T314" s="183"/>
      <c r="U314" s="179"/>
      <c r="V314" s="179"/>
      <c r="W314" s="179"/>
      <c r="X314" s="179"/>
      <c r="Y314" s="179"/>
      <c r="Z314" s="179"/>
      <c r="AA314" s="184"/>
      <c r="AT314" s="185" t="s">
        <v>188</v>
      </c>
      <c r="AU314" s="185" t="s">
        <v>95</v>
      </c>
      <c r="AV314" s="11" t="s">
        <v>90</v>
      </c>
      <c r="AW314" s="11" t="s">
        <v>40</v>
      </c>
      <c r="AX314" s="11" t="s">
        <v>83</v>
      </c>
      <c r="AY314" s="185" t="s">
        <v>180</v>
      </c>
    </row>
    <row r="315" spans="2:51" s="12" customFormat="1" ht="20.45" customHeight="1">
      <c r="B315" s="186"/>
      <c r="C315" s="187"/>
      <c r="D315" s="187"/>
      <c r="E315" s="188" t="s">
        <v>5</v>
      </c>
      <c r="F315" s="290" t="s">
        <v>400</v>
      </c>
      <c r="G315" s="291"/>
      <c r="H315" s="291"/>
      <c r="I315" s="291"/>
      <c r="J315" s="187"/>
      <c r="K315" s="189">
        <v>13.13</v>
      </c>
      <c r="L315" s="187"/>
      <c r="M315" s="187"/>
      <c r="N315" s="187"/>
      <c r="O315" s="187"/>
      <c r="P315" s="187"/>
      <c r="Q315" s="187"/>
      <c r="R315" s="190"/>
      <c r="T315" s="191"/>
      <c r="U315" s="187"/>
      <c r="V315" s="187"/>
      <c r="W315" s="187"/>
      <c r="X315" s="187"/>
      <c r="Y315" s="187"/>
      <c r="Z315" s="187"/>
      <c r="AA315" s="192"/>
      <c r="AT315" s="193" t="s">
        <v>188</v>
      </c>
      <c r="AU315" s="193" t="s">
        <v>95</v>
      </c>
      <c r="AV315" s="12" t="s">
        <v>95</v>
      </c>
      <c r="AW315" s="12" t="s">
        <v>40</v>
      </c>
      <c r="AX315" s="12" t="s">
        <v>83</v>
      </c>
      <c r="AY315" s="193" t="s">
        <v>180</v>
      </c>
    </row>
    <row r="316" spans="2:51" s="13" customFormat="1" ht="20.45" customHeight="1">
      <c r="B316" s="194"/>
      <c r="C316" s="195"/>
      <c r="D316" s="195"/>
      <c r="E316" s="196" t="s">
        <v>5</v>
      </c>
      <c r="F316" s="292" t="s">
        <v>190</v>
      </c>
      <c r="G316" s="293"/>
      <c r="H316" s="293"/>
      <c r="I316" s="293"/>
      <c r="J316" s="195"/>
      <c r="K316" s="197">
        <v>13.13</v>
      </c>
      <c r="L316" s="195"/>
      <c r="M316" s="195"/>
      <c r="N316" s="195"/>
      <c r="O316" s="195"/>
      <c r="P316" s="195"/>
      <c r="Q316" s="195"/>
      <c r="R316" s="198"/>
      <c r="T316" s="199"/>
      <c r="U316" s="195"/>
      <c r="V316" s="195"/>
      <c r="W316" s="195"/>
      <c r="X316" s="195"/>
      <c r="Y316" s="195"/>
      <c r="Z316" s="195"/>
      <c r="AA316" s="200"/>
      <c r="AT316" s="201" t="s">
        <v>188</v>
      </c>
      <c r="AU316" s="201" t="s">
        <v>95</v>
      </c>
      <c r="AV316" s="13" t="s">
        <v>185</v>
      </c>
      <c r="AW316" s="13" t="s">
        <v>40</v>
      </c>
      <c r="AX316" s="13" t="s">
        <v>90</v>
      </c>
      <c r="AY316" s="201" t="s">
        <v>180</v>
      </c>
    </row>
    <row r="317" spans="2:65" s="1" customFormat="1" ht="28.9" customHeight="1">
      <c r="B317" s="142"/>
      <c r="C317" s="210" t="s">
        <v>401</v>
      </c>
      <c r="D317" s="210" t="s">
        <v>239</v>
      </c>
      <c r="E317" s="211" t="s">
        <v>402</v>
      </c>
      <c r="F317" s="307" t="s">
        <v>403</v>
      </c>
      <c r="G317" s="307"/>
      <c r="H317" s="307"/>
      <c r="I317" s="307"/>
      <c r="J317" s="212" t="s">
        <v>321</v>
      </c>
      <c r="K317" s="213">
        <v>13.13</v>
      </c>
      <c r="L317" s="308">
        <v>0</v>
      </c>
      <c r="M317" s="308"/>
      <c r="N317" s="309">
        <f>ROUND(L317*K317,2)</f>
        <v>0</v>
      </c>
      <c r="O317" s="296"/>
      <c r="P317" s="296"/>
      <c r="Q317" s="296"/>
      <c r="R317" s="145"/>
      <c r="T317" s="175" t="s">
        <v>5</v>
      </c>
      <c r="U317" s="48" t="s">
        <v>48</v>
      </c>
      <c r="V317" s="40"/>
      <c r="W317" s="176">
        <f>V317*K317</f>
        <v>0</v>
      </c>
      <c r="X317" s="176">
        <v>0.072</v>
      </c>
      <c r="Y317" s="176">
        <f>X317*K317</f>
        <v>0.94536</v>
      </c>
      <c r="Z317" s="176">
        <v>0</v>
      </c>
      <c r="AA317" s="177">
        <f>Z317*K317</f>
        <v>0</v>
      </c>
      <c r="AR317" s="22" t="s">
        <v>228</v>
      </c>
      <c r="AT317" s="22" t="s">
        <v>239</v>
      </c>
      <c r="AU317" s="22" t="s">
        <v>95</v>
      </c>
      <c r="AY317" s="22" t="s">
        <v>180</v>
      </c>
      <c r="BE317" s="118">
        <f>IF(U317="základní",N317,0)</f>
        <v>0</v>
      </c>
      <c r="BF317" s="118">
        <f>IF(U317="snížená",N317,0)</f>
        <v>0</v>
      </c>
      <c r="BG317" s="118">
        <f>IF(U317="zákl. přenesená",N317,0)</f>
        <v>0</v>
      </c>
      <c r="BH317" s="118">
        <f>IF(U317="sníž. přenesená",N317,0)</f>
        <v>0</v>
      </c>
      <c r="BI317" s="118">
        <f>IF(U317="nulová",N317,0)</f>
        <v>0</v>
      </c>
      <c r="BJ317" s="22" t="s">
        <v>90</v>
      </c>
      <c r="BK317" s="118">
        <f>ROUND(L317*K317,2)</f>
        <v>0</v>
      </c>
      <c r="BL317" s="22" t="s">
        <v>185</v>
      </c>
      <c r="BM317" s="22" t="s">
        <v>404</v>
      </c>
    </row>
    <row r="318" spans="2:51" s="11" customFormat="1" ht="20.45" customHeight="1">
      <c r="B318" s="178"/>
      <c r="C318" s="179"/>
      <c r="D318" s="179"/>
      <c r="E318" s="180" t="s">
        <v>5</v>
      </c>
      <c r="F318" s="288" t="s">
        <v>399</v>
      </c>
      <c r="G318" s="289"/>
      <c r="H318" s="289"/>
      <c r="I318" s="289"/>
      <c r="J318" s="179"/>
      <c r="K318" s="181" t="s">
        <v>5</v>
      </c>
      <c r="L318" s="179"/>
      <c r="M318" s="179"/>
      <c r="N318" s="179"/>
      <c r="O318" s="179"/>
      <c r="P318" s="179"/>
      <c r="Q318" s="179"/>
      <c r="R318" s="182"/>
      <c r="T318" s="183"/>
      <c r="U318" s="179"/>
      <c r="V318" s="179"/>
      <c r="W318" s="179"/>
      <c r="X318" s="179"/>
      <c r="Y318" s="179"/>
      <c r="Z318" s="179"/>
      <c r="AA318" s="184"/>
      <c r="AT318" s="185" t="s">
        <v>188</v>
      </c>
      <c r="AU318" s="185" t="s">
        <v>95</v>
      </c>
      <c r="AV318" s="11" t="s">
        <v>90</v>
      </c>
      <c r="AW318" s="11" t="s">
        <v>40</v>
      </c>
      <c r="AX318" s="11" t="s">
        <v>83</v>
      </c>
      <c r="AY318" s="185" t="s">
        <v>180</v>
      </c>
    </row>
    <row r="319" spans="2:51" s="12" customFormat="1" ht="20.45" customHeight="1">
      <c r="B319" s="186"/>
      <c r="C319" s="187"/>
      <c r="D319" s="187"/>
      <c r="E319" s="188" t="s">
        <v>5</v>
      </c>
      <c r="F319" s="290" t="s">
        <v>400</v>
      </c>
      <c r="G319" s="291"/>
      <c r="H319" s="291"/>
      <c r="I319" s="291"/>
      <c r="J319" s="187"/>
      <c r="K319" s="189">
        <v>13.13</v>
      </c>
      <c r="L319" s="187"/>
      <c r="M319" s="187"/>
      <c r="N319" s="187"/>
      <c r="O319" s="187"/>
      <c r="P319" s="187"/>
      <c r="Q319" s="187"/>
      <c r="R319" s="190"/>
      <c r="T319" s="191"/>
      <c r="U319" s="187"/>
      <c r="V319" s="187"/>
      <c r="W319" s="187"/>
      <c r="X319" s="187"/>
      <c r="Y319" s="187"/>
      <c r="Z319" s="187"/>
      <c r="AA319" s="192"/>
      <c r="AT319" s="193" t="s">
        <v>188</v>
      </c>
      <c r="AU319" s="193" t="s">
        <v>95</v>
      </c>
      <c r="AV319" s="12" t="s">
        <v>95</v>
      </c>
      <c r="AW319" s="12" t="s">
        <v>40</v>
      </c>
      <c r="AX319" s="12" t="s">
        <v>83</v>
      </c>
      <c r="AY319" s="193" t="s">
        <v>180</v>
      </c>
    </row>
    <row r="320" spans="2:51" s="13" customFormat="1" ht="20.45" customHeight="1">
      <c r="B320" s="194"/>
      <c r="C320" s="195"/>
      <c r="D320" s="195"/>
      <c r="E320" s="196" t="s">
        <v>5</v>
      </c>
      <c r="F320" s="292" t="s">
        <v>190</v>
      </c>
      <c r="G320" s="293"/>
      <c r="H320" s="293"/>
      <c r="I320" s="293"/>
      <c r="J320" s="195"/>
      <c r="K320" s="197">
        <v>13.13</v>
      </c>
      <c r="L320" s="195"/>
      <c r="M320" s="195"/>
      <c r="N320" s="195"/>
      <c r="O320" s="195"/>
      <c r="P320" s="195"/>
      <c r="Q320" s="195"/>
      <c r="R320" s="198"/>
      <c r="T320" s="199"/>
      <c r="U320" s="195"/>
      <c r="V320" s="195"/>
      <c r="W320" s="195"/>
      <c r="X320" s="195"/>
      <c r="Y320" s="195"/>
      <c r="Z320" s="195"/>
      <c r="AA320" s="200"/>
      <c r="AT320" s="201" t="s">
        <v>188</v>
      </c>
      <c r="AU320" s="201" t="s">
        <v>95</v>
      </c>
      <c r="AV320" s="13" t="s">
        <v>185</v>
      </c>
      <c r="AW320" s="13" t="s">
        <v>40</v>
      </c>
      <c r="AX320" s="13" t="s">
        <v>90</v>
      </c>
      <c r="AY320" s="201" t="s">
        <v>180</v>
      </c>
    </row>
    <row r="321" spans="2:65" s="1" customFormat="1" ht="28.9" customHeight="1">
      <c r="B321" s="142"/>
      <c r="C321" s="210" t="s">
        <v>317</v>
      </c>
      <c r="D321" s="210" t="s">
        <v>239</v>
      </c>
      <c r="E321" s="211" t="s">
        <v>405</v>
      </c>
      <c r="F321" s="307" t="s">
        <v>406</v>
      </c>
      <c r="G321" s="307"/>
      <c r="H321" s="307"/>
      <c r="I321" s="307"/>
      <c r="J321" s="212" t="s">
        <v>321</v>
      </c>
      <c r="K321" s="213">
        <v>41.41</v>
      </c>
      <c r="L321" s="308">
        <v>0</v>
      </c>
      <c r="M321" s="308"/>
      <c r="N321" s="309">
        <f>ROUND(L321*K321,2)</f>
        <v>0</v>
      </c>
      <c r="O321" s="296"/>
      <c r="P321" s="296"/>
      <c r="Q321" s="296"/>
      <c r="R321" s="145"/>
      <c r="T321" s="175" t="s">
        <v>5</v>
      </c>
      <c r="U321" s="48" t="s">
        <v>48</v>
      </c>
      <c r="V321" s="40"/>
      <c r="W321" s="176">
        <f>V321*K321</f>
        <v>0</v>
      </c>
      <c r="X321" s="176">
        <v>0.063</v>
      </c>
      <c r="Y321" s="176">
        <f>X321*K321</f>
        <v>2.6088299999999998</v>
      </c>
      <c r="Z321" s="176">
        <v>0</v>
      </c>
      <c r="AA321" s="177">
        <f>Z321*K321</f>
        <v>0</v>
      </c>
      <c r="AR321" s="22" t="s">
        <v>228</v>
      </c>
      <c r="AT321" s="22" t="s">
        <v>239</v>
      </c>
      <c r="AU321" s="22" t="s">
        <v>95</v>
      </c>
      <c r="AY321" s="22" t="s">
        <v>180</v>
      </c>
      <c r="BE321" s="118">
        <f>IF(U321="základní",N321,0)</f>
        <v>0</v>
      </c>
      <c r="BF321" s="118">
        <f>IF(U321="snížená",N321,0)</f>
        <v>0</v>
      </c>
      <c r="BG321" s="118">
        <f>IF(U321="zákl. přenesená",N321,0)</f>
        <v>0</v>
      </c>
      <c r="BH321" s="118">
        <f>IF(U321="sníž. přenesená",N321,0)</f>
        <v>0</v>
      </c>
      <c r="BI321" s="118">
        <f>IF(U321="nulová",N321,0)</f>
        <v>0</v>
      </c>
      <c r="BJ321" s="22" t="s">
        <v>90</v>
      </c>
      <c r="BK321" s="118">
        <f>ROUND(L321*K321,2)</f>
        <v>0</v>
      </c>
      <c r="BL321" s="22" t="s">
        <v>185</v>
      </c>
      <c r="BM321" s="22" t="s">
        <v>407</v>
      </c>
    </row>
    <row r="322" spans="2:51" s="12" customFormat="1" ht="20.45" customHeight="1">
      <c r="B322" s="186"/>
      <c r="C322" s="187"/>
      <c r="D322" s="187"/>
      <c r="E322" s="188" t="s">
        <v>5</v>
      </c>
      <c r="F322" s="297" t="s">
        <v>408</v>
      </c>
      <c r="G322" s="298"/>
      <c r="H322" s="298"/>
      <c r="I322" s="298"/>
      <c r="J322" s="187"/>
      <c r="K322" s="189">
        <v>41.41</v>
      </c>
      <c r="L322" s="187"/>
      <c r="M322" s="187"/>
      <c r="N322" s="187"/>
      <c r="O322" s="187"/>
      <c r="P322" s="187"/>
      <c r="Q322" s="187"/>
      <c r="R322" s="190"/>
      <c r="T322" s="191"/>
      <c r="U322" s="187"/>
      <c r="V322" s="187"/>
      <c r="W322" s="187"/>
      <c r="X322" s="187"/>
      <c r="Y322" s="187"/>
      <c r="Z322" s="187"/>
      <c r="AA322" s="192"/>
      <c r="AT322" s="193" t="s">
        <v>188</v>
      </c>
      <c r="AU322" s="193" t="s">
        <v>95</v>
      </c>
      <c r="AV322" s="12" t="s">
        <v>95</v>
      </c>
      <c r="AW322" s="12" t="s">
        <v>40</v>
      </c>
      <c r="AX322" s="12" t="s">
        <v>83</v>
      </c>
      <c r="AY322" s="193" t="s">
        <v>180</v>
      </c>
    </row>
    <row r="323" spans="2:51" s="13" customFormat="1" ht="20.45" customHeight="1">
      <c r="B323" s="194"/>
      <c r="C323" s="195"/>
      <c r="D323" s="195"/>
      <c r="E323" s="196" t="s">
        <v>5</v>
      </c>
      <c r="F323" s="292" t="s">
        <v>190</v>
      </c>
      <c r="G323" s="293"/>
      <c r="H323" s="293"/>
      <c r="I323" s="293"/>
      <c r="J323" s="195"/>
      <c r="K323" s="197">
        <v>41.41</v>
      </c>
      <c r="L323" s="195"/>
      <c r="M323" s="195"/>
      <c r="N323" s="195"/>
      <c r="O323" s="195"/>
      <c r="P323" s="195"/>
      <c r="Q323" s="195"/>
      <c r="R323" s="198"/>
      <c r="T323" s="199"/>
      <c r="U323" s="195"/>
      <c r="V323" s="195"/>
      <c r="W323" s="195"/>
      <c r="X323" s="195"/>
      <c r="Y323" s="195"/>
      <c r="Z323" s="195"/>
      <c r="AA323" s="200"/>
      <c r="AT323" s="201" t="s">
        <v>188</v>
      </c>
      <c r="AU323" s="201" t="s">
        <v>95</v>
      </c>
      <c r="AV323" s="13" t="s">
        <v>185</v>
      </c>
      <c r="AW323" s="13" t="s">
        <v>40</v>
      </c>
      <c r="AX323" s="13" t="s">
        <v>90</v>
      </c>
      <c r="AY323" s="201" t="s">
        <v>180</v>
      </c>
    </row>
    <row r="324" spans="2:65" s="1" customFormat="1" ht="40.15" customHeight="1">
      <c r="B324" s="142"/>
      <c r="C324" s="210" t="s">
        <v>385</v>
      </c>
      <c r="D324" s="210" t="s">
        <v>239</v>
      </c>
      <c r="E324" s="211" t="s">
        <v>409</v>
      </c>
      <c r="F324" s="307" t="s">
        <v>410</v>
      </c>
      <c r="G324" s="307"/>
      <c r="H324" s="307"/>
      <c r="I324" s="307"/>
      <c r="J324" s="212" t="s">
        <v>321</v>
      </c>
      <c r="K324" s="213">
        <v>12.12</v>
      </c>
      <c r="L324" s="308">
        <v>0</v>
      </c>
      <c r="M324" s="308"/>
      <c r="N324" s="309">
        <f>ROUND(L324*K324,2)</f>
        <v>0</v>
      </c>
      <c r="O324" s="296"/>
      <c r="P324" s="296"/>
      <c r="Q324" s="296"/>
      <c r="R324" s="145"/>
      <c r="T324" s="175" t="s">
        <v>5</v>
      </c>
      <c r="U324" s="48" t="s">
        <v>48</v>
      </c>
      <c r="V324" s="40"/>
      <c r="W324" s="176">
        <f>V324*K324</f>
        <v>0</v>
      </c>
      <c r="X324" s="176">
        <v>0.064</v>
      </c>
      <c r="Y324" s="176">
        <f>X324*K324</f>
        <v>0.7756799999999999</v>
      </c>
      <c r="Z324" s="176">
        <v>0</v>
      </c>
      <c r="AA324" s="177">
        <f>Z324*K324</f>
        <v>0</v>
      </c>
      <c r="AR324" s="22" t="s">
        <v>228</v>
      </c>
      <c r="AT324" s="22" t="s">
        <v>239</v>
      </c>
      <c r="AU324" s="22" t="s">
        <v>95</v>
      </c>
      <c r="AY324" s="22" t="s">
        <v>180</v>
      </c>
      <c r="BE324" s="118">
        <f>IF(U324="základní",N324,0)</f>
        <v>0</v>
      </c>
      <c r="BF324" s="118">
        <f>IF(U324="snížená",N324,0)</f>
        <v>0</v>
      </c>
      <c r="BG324" s="118">
        <f>IF(U324="zákl. přenesená",N324,0)</f>
        <v>0</v>
      </c>
      <c r="BH324" s="118">
        <f>IF(U324="sníž. přenesená",N324,0)</f>
        <v>0</v>
      </c>
      <c r="BI324" s="118">
        <f>IF(U324="nulová",N324,0)</f>
        <v>0</v>
      </c>
      <c r="BJ324" s="22" t="s">
        <v>90</v>
      </c>
      <c r="BK324" s="118">
        <f>ROUND(L324*K324,2)</f>
        <v>0</v>
      </c>
      <c r="BL324" s="22" t="s">
        <v>185</v>
      </c>
      <c r="BM324" s="22" t="s">
        <v>411</v>
      </c>
    </row>
    <row r="325" spans="2:51" s="12" customFormat="1" ht="20.45" customHeight="1">
      <c r="B325" s="186"/>
      <c r="C325" s="187"/>
      <c r="D325" s="187"/>
      <c r="E325" s="188" t="s">
        <v>5</v>
      </c>
      <c r="F325" s="297" t="s">
        <v>412</v>
      </c>
      <c r="G325" s="298"/>
      <c r="H325" s="298"/>
      <c r="I325" s="298"/>
      <c r="J325" s="187"/>
      <c r="K325" s="189">
        <v>12.12</v>
      </c>
      <c r="L325" s="187"/>
      <c r="M325" s="187"/>
      <c r="N325" s="187"/>
      <c r="O325" s="187"/>
      <c r="P325" s="187"/>
      <c r="Q325" s="187"/>
      <c r="R325" s="190"/>
      <c r="T325" s="191"/>
      <c r="U325" s="187"/>
      <c r="V325" s="187"/>
      <c r="W325" s="187"/>
      <c r="X325" s="187"/>
      <c r="Y325" s="187"/>
      <c r="Z325" s="187"/>
      <c r="AA325" s="192"/>
      <c r="AT325" s="193" t="s">
        <v>188</v>
      </c>
      <c r="AU325" s="193" t="s">
        <v>95</v>
      </c>
      <c r="AV325" s="12" t="s">
        <v>95</v>
      </c>
      <c r="AW325" s="12" t="s">
        <v>40</v>
      </c>
      <c r="AX325" s="12" t="s">
        <v>83</v>
      </c>
      <c r="AY325" s="193" t="s">
        <v>180</v>
      </c>
    </row>
    <row r="326" spans="2:51" s="13" customFormat="1" ht="20.45" customHeight="1">
      <c r="B326" s="194"/>
      <c r="C326" s="195"/>
      <c r="D326" s="195"/>
      <c r="E326" s="196" t="s">
        <v>5</v>
      </c>
      <c r="F326" s="292" t="s">
        <v>190</v>
      </c>
      <c r="G326" s="293"/>
      <c r="H326" s="293"/>
      <c r="I326" s="293"/>
      <c r="J326" s="195"/>
      <c r="K326" s="197">
        <v>12.12</v>
      </c>
      <c r="L326" s="195"/>
      <c r="M326" s="195"/>
      <c r="N326" s="195"/>
      <c r="O326" s="195"/>
      <c r="P326" s="195"/>
      <c r="Q326" s="195"/>
      <c r="R326" s="198"/>
      <c r="T326" s="199"/>
      <c r="U326" s="195"/>
      <c r="V326" s="195"/>
      <c r="W326" s="195"/>
      <c r="X326" s="195"/>
      <c r="Y326" s="195"/>
      <c r="Z326" s="195"/>
      <c r="AA326" s="200"/>
      <c r="AT326" s="201" t="s">
        <v>188</v>
      </c>
      <c r="AU326" s="201" t="s">
        <v>95</v>
      </c>
      <c r="AV326" s="13" t="s">
        <v>185</v>
      </c>
      <c r="AW326" s="13" t="s">
        <v>40</v>
      </c>
      <c r="AX326" s="13" t="s">
        <v>90</v>
      </c>
      <c r="AY326" s="201" t="s">
        <v>180</v>
      </c>
    </row>
    <row r="327" spans="2:65" s="1" customFormat="1" ht="40.15" customHeight="1">
      <c r="B327" s="142"/>
      <c r="C327" s="210" t="s">
        <v>413</v>
      </c>
      <c r="D327" s="210" t="s">
        <v>239</v>
      </c>
      <c r="E327" s="211" t="s">
        <v>414</v>
      </c>
      <c r="F327" s="307" t="s">
        <v>415</v>
      </c>
      <c r="G327" s="307"/>
      <c r="H327" s="307"/>
      <c r="I327" s="307"/>
      <c r="J327" s="212" t="s">
        <v>321</v>
      </c>
      <c r="K327" s="213">
        <v>8.08</v>
      </c>
      <c r="L327" s="308">
        <v>0</v>
      </c>
      <c r="M327" s="308"/>
      <c r="N327" s="309">
        <f>ROUND(L327*K327,2)</f>
        <v>0</v>
      </c>
      <c r="O327" s="296"/>
      <c r="P327" s="296"/>
      <c r="Q327" s="296"/>
      <c r="R327" s="145"/>
      <c r="T327" s="175" t="s">
        <v>5</v>
      </c>
      <c r="U327" s="48" t="s">
        <v>48</v>
      </c>
      <c r="V327" s="40"/>
      <c r="W327" s="176">
        <f>V327*K327</f>
        <v>0</v>
      </c>
      <c r="X327" s="176">
        <v>0.064</v>
      </c>
      <c r="Y327" s="176">
        <f>X327*K327</f>
        <v>0.51712</v>
      </c>
      <c r="Z327" s="176">
        <v>0</v>
      </c>
      <c r="AA327" s="177">
        <f>Z327*K327</f>
        <v>0</v>
      </c>
      <c r="AR327" s="22" t="s">
        <v>228</v>
      </c>
      <c r="AT327" s="22" t="s">
        <v>239</v>
      </c>
      <c r="AU327" s="22" t="s">
        <v>95</v>
      </c>
      <c r="AY327" s="22" t="s">
        <v>180</v>
      </c>
      <c r="BE327" s="118">
        <f>IF(U327="základní",N327,0)</f>
        <v>0</v>
      </c>
      <c r="BF327" s="118">
        <f>IF(U327="snížená",N327,0)</f>
        <v>0</v>
      </c>
      <c r="BG327" s="118">
        <f>IF(U327="zákl. přenesená",N327,0)</f>
        <v>0</v>
      </c>
      <c r="BH327" s="118">
        <f>IF(U327="sníž. přenesená",N327,0)</f>
        <v>0</v>
      </c>
      <c r="BI327" s="118">
        <f>IF(U327="nulová",N327,0)</f>
        <v>0</v>
      </c>
      <c r="BJ327" s="22" t="s">
        <v>90</v>
      </c>
      <c r="BK327" s="118">
        <f>ROUND(L327*K327,2)</f>
        <v>0</v>
      </c>
      <c r="BL327" s="22" t="s">
        <v>185</v>
      </c>
      <c r="BM327" s="22" t="s">
        <v>416</v>
      </c>
    </row>
    <row r="328" spans="2:51" s="12" customFormat="1" ht="20.45" customHeight="1">
      <c r="B328" s="186"/>
      <c r="C328" s="187"/>
      <c r="D328" s="187"/>
      <c r="E328" s="188" t="s">
        <v>5</v>
      </c>
      <c r="F328" s="297" t="s">
        <v>417</v>
      </c>
      <c r="G328" s="298"/>
      <c r="H328" s="298"/>
      <c r="I328" s="298"/>
      <c r="J328" s="187"/>
      <c r="K328" s="189">
        <v>8.08</v>
      </c>
      <c r="L328" s="187"/>
      <c r="M328" s="187"/>
      <c r="N328" s="187"/>
      <c r="O328" s="187"/>
      <c r="P328" s="187"/>
      <c r="Q328" s="187"/>
      <c r="R328" s="190"/>
      <c r="T328" s="191"/>
      <c r="U328" s="187"/>
      <c r="V328" s="187"/>
      <c r="W328" s="187"/>
      <c r="X328" s="187"/>
      <c r="Y328" s="187"/>
      <c r="Z328" s="187"/>
      <c r="AA328" s="192"/>
      <c r="AT328" s="193" t="s">
        <v>188</v>
      </c>
      <c r="AU328" s="193" t="s">
        <v>95</v>
      </c>
      <c r="AV328" s="12" t="s">
        <v>95</v>
      </c>
      <c r="AW328" s="12" t="s">
        <v>40</v>
      </c>
      <c r="AX328" s="12" t="s">
        <v>83</v>
      </c>
      <c r="AY328" s="193" t="s">
        <v>180</v>
      </c>
    </row>
    <row r="329" spans="2:51" s="13" customFormat="1" ht="20.45" customHeight="1">
      <c r="B329" s="194"/>
      <c r="C329" s="195"/>
      <c r="D329" s="195"/>
      <c r="E329" s="196" t="s">
        <v>5</v>
      </c>
      <c r="F329" s="292" t="s">
        <v>190</v>
      </c>
      <c r="G329" s="293"/>
      <c r="H329" s="293"/>
      <c r="I329" s="293"/>
      <c r="J329" s="195"/>
      <c r="K329" s="197">
        <v>8.08</v>
      </c>
      <c r="L329" s="195"/>
      <c r="M329" s="195"/>
      <c r="N329" s="195"/>
      <c r="O329" s="195"/>
      <c r="P329" s="195"/>
      <c r="Q329" s="195"/>
      <c r="R329" s="198"/>
      <c r="T329" s="199"/>
      <c r="U329" s="195"/>
      <c r="V329" s="195"/>
      <c r="W329" s="195"/>
      <c r="X329" s="195"/>
      <c r="Y329" s="195"/>
      <c r="Z329" s="195"/>
      <c r="AA329" s="200"/>
      <c r="AT329" s="201" t="s">
        <v>188</v>
      </c>
      <c r="AU329" s="201" t="s">
        <v>95</v>
      </c>
      <c r="AV329" s="13" t="s">
        <v>185</v>
      </c>
      <c r="AW329" s="13" t="s">
        <v>40</v>
      </c>
      <c r="AX329" s="13" t="s">
        <v>90</v>
      </c>
      <c r="AY329" s="201" t="s">
        <v>180</v>
      </c>
    </row>
    <row r="330" spans="2:65" s="1" customFormat="1" ht="20.45" customHeight="1">
      <c r="B330" s="142"/>
      <c r="C330" s="210" t="s">
        <v>418</v>
      </c>
      <c r="D330" s="210" t="s">
        <v>239</v>
      </c>
      <c r="E330" s="211" t="s">
        <v>419</v>
      </c>
      <c r="F330" s="307" t="s">
        <v>420</v>
      </c>
      <c r="G330" s="307"/>
      <c r="H330" s="307"/>
      <c r="I330" s="307"/>
      <c r="J330" s="212" t="s">
        <v>321</v>
      </c>
      <c r="K330" s="213">
        <v>12.12</v>
      </c>
      <c r="L330" s="308">
        <v>0</v>
      </c>
      <c r="M330" s="308"/>
      <c r="N330" s="309">
        <f>ROUND(L330*K330,2)</f>
        <v>0</v>
      </c>
      <c r="O330" s="296"/>
      <c r="P330" s="296"/>
      <c r="Q330" s="296"/>
      <c r="R330" s="145"/>
      <c r="T330" s="175" t="s">
        <v>5</v>
      </c>
      <c r="U330" s="48" t="s">
        <v>48</v>
      </c>
      <c r="V330" s="40"/>
      <c r="W330" s="176">
        <f>V330*K330</f>
        <v>0</v>
      </c>
      <c r="X330" s="176">
        <v>0.225</v>
      </c>
      <c r="Y330" s="176">
        <f>X330*K330</f>
        <v>2.727</v>
      </c>
      <c r="Z330" s="176">
        <v>0</v>
      </c>
      <c r="AA330" s="177">
        <f>Z330*K330</f>
        <v>0</v>
      </c>
      <c r="AR330" s="22" t="s">
        <v>228</v>
      </c>
      <c r="AT330" s="22" t="s">
        <v>239</v>
      </c>
      <c r="AU330" s="22" t="s">
        <v>95</v>
      </c>
      <c r="AY330" s="22" t="s">
        <v>180</v>
      </c>
      <c r="BE330" s="118">
        <f>IF(U330="základní",N330,0)</f>
        <v>0</v>
      </c>
      <c r="BF330" s="118">
        <f>IF(U330="snížená",N330,0)</f>
        <v>0</v>
      </c>
      <c r="BG330" s="118">
        <f>IF(U330="zákl. přenesená",N330,0)</f>
        <v>0</v>
      </c>
      <c r="BH330" s="118">
        <f>IF(U330="sníž. přenesená",N330,0)</f>
        <v>0</v>
      </c>
      <c r="BI330" s="118">
        <f>IF(U330="nulová",N330,0)</f>
        <v>0</v>
      </c>
      <c r="BJ330" s="22" t="s">
        <v>90</v>
      </c>
      <c r="BK330" s="118">
        <f>ROUND(L330*K330,2)</f>
        <v>0</v>
      </c>
      <c r="BL330" s="22" t="s">
        <v>185</v>
      </c>
      <c r="BM330" s="22" t="s">
        <v>421</v>
      </c>
    </row>
    <row r="331" spans="2:51" s="12" customFormat="1" ht="20.45" customHeight="1">
      <c r="B331" s="186"/>
      <c r="C331" s="187"/>
      <c r="D331" s="187"/>
      <c r="E331" s="188" t="s">
        <v>5</v>
      </c>
      <c r="F331" s="297" t="s">
        <v>412</v>
      </c>
      <c r="G331" s="298"/>
      <c r="H331" s="298"/>
      <c r="I331" s="298"/>
      <c r="J331" s="187"/>
      <c r="K331" s="189">
        <v>12.12</v>
      </c>
      <c r="L331" s="187"/>
      <c r="M331" s="187"/>
      <c r="N331" s="187"/>
      <c r="O331" s="187"/>
      <c r="P331" s="187"/>
      <c r="Q331" s="187"/>
      <c r="R331" s="190"/>
      <c r="T331" s="191"/>
      <c r="U331" s="187"/>
      <c r="V331" s="187"/>
      <c r="W331" s="187"/>
      <c r="X331" s="187"/>
      <c r="Y331" s="187"/>
      <c r="Z331" s="187"/>
      <c r="AA331" s="192"/>
      <c r="AT331" s="193" t="s">
        <v>188</v>
      </c>
      <c r="AU331" s="193" t="s">
        <v>95</v>
      </c>
      <c r="AV331" s="12" t="s">
        <v>95</v>
      </c>
      <c r="AW331" s="12" t="s">
        <v>40</v>
      </c>
      <c r="AX331" s="12" t="s">
        <v>83</v>
      </c>
      <c r="AY331" s="193" t="s">
        <v>180</v>
      </c>
    </row>
    <row r="332" spans="2:51" s="13" customFormat="1" ht="20.45" customHeight="1">
      <c r="B332" s="194"/>
      <c r="C332" s="195"/>
      <c r="D332" s="195"/>
      <c r="E332" s="196" t="s">
        <v>5</v>
      </c>
      <c r="F332" s="292" t="s">
        <v>190</v>
      </c>
      <c r="G332" s="293"/>
      <c r="H332" s="293"/>
      <c r="I332" s="293"/>
      <c r="J332" s="195"/>
      <c r="K332" s="197">
        <v>12.12</v>
      </c>
      <c r="L332" s="195"/>
      <c r="M332" s="195"/>
      <c r="N332" s="195"/>
      <c r="O332" s="195"/>
      <c r="P332" s="195"/>
      <c r="Q332" s="195"/>
      <c r="R332" s="198"/>
      <c r="T332" s="199"/>
      <c r="U332" s="195"/>
      <c r="V332" s="195"/>
      <c r="W332" s="195"/>
      <c r="X332" s="195"/>
      <c r="Y332" s="195"/>
      <c r="Z332" s="195"/>
      <c r="AA332" s="200"/>
      <c r="AT332" s="201" t="s">
        <v>188</v>
      </c>
      <c r="AU332" s="201" t="s">
        <v>95</v>
      </c>
      <c r="AV332" s="13" t="s">
        <v>185</v>
      </c>
      <c r="AW332" s="13" t="s">
        <v>40</v>
      </c>
      <c r="AX332" s="13" t="s">
        <v>90</v>
      </c>
      <c r="AY332" s="201" t="s">
        <v>180</v>
      </c>
    </row>
    <row r="333" spans="2:65" s="1" customFormat="1" ht="28.9" customHeight="1">
      <c r="B333" s="142"/>
      <c r="C333" s="210" t="s">
        <v>422</v>
      </c>
      <c r="D333" s="210" t="s">
        <v>239</v>
      </c>
      <c r="E333" s="211" t="s">
        <v>423</v>
      </c>
      <c r="F333" s="307" t="s">
        <v>424</v>
      </c>
      <c r="G333" s="307"/>
      <c r="H333" s="307"/>
      <c r="I333" s="307"/>
      <c r="J333" s="212" t="s">
        <v>321</v>
      </c>
      <c r="K333" s="213">
        <v>2.02</v>
      </c>
      <c r="L333" s="308">
        <v>0</v>
      </c>
      <c r="M333" s="308"/>
      <c r="N333" s="309">
        <f>ROUND(L333*K333,2)</f>
        <v>0</v>
      </c>
      <c r="O333" s="296"/>
      <c r="P333" s="296"/>
      <c r="Q333" s="296"/>
      <c r="R333" s="145"/>
      <c r="T333" s="175" t="s">
        <v>5</v>
      </c>
      <c r="U333" s="48" t="s">
        <v>48</v>
      </c>
      <c r="V333" s="40"/>
      <c r="W333" s="176">
        <f>V333*K333</f>
        <v>0</v>
      </c>
      <c r="X333" s="176">
        <v>0.151</v>
      </c>
      <c r="Y333" s="176">
        <f>X333*K333</f>
        <v>0.30502</v>
      </c>
      <c r="Z333" s="176">
        <v>0</v>
      </c>
      <c r="AA333" s="177">
        <f>Z333*K333</f>
        <v>0</v>
      </c>
      <c r="AR333" s="22" t="s">
        <v>228</v>
      </c>
      <c r="AT333" s="22" t="s">
        <v>239</v>
      </c>
      <c r="AU333" s="22" t="s">
        <v>95</v>
      </c>
      <c r="AY333" s="22" t="s">
        <v>180</v>
      </c>
      <c r="BE333" s="118">
        <f>IF(U333="základní",N333,0)</f>
        <v>0</v>
      </c>
      <c r="BF333" s="118">
        <f>IF(U333="snížená",N333,0)</f>
        <v>0</v>
      </c>
      <c r="BG333" s="118">
        <f>IF(U333="zákl. přenesená",N333,0)</f>
        <v>0</v>
      </c>
      <c r="BH333" s="118">
        <f>IF(U333="sníž. přenesená",N333,0)</f>
        <v>0</v>
      </c>
      <c r="BI333" s="118">
        <f>IF(U333="nulová",N333,0)</f>
        <v>0</v>
      </c>
      <c r="BJ333" s="22" t="s">
        <v>90</v>
      </c>
      <c r="BK333" s="118">
        <f>ROUND(L333*K333,2)</f>
        <v>0</v>
      </c>
      <c r="BL333" s="22" t="s">
        <v>185</v>
      </c>
      <c r="BM333" s="22" t="s">
        <v>425</v>
      </c>
    </row>
    <row r="334" spans="2:51" s="12" customFormat="1" ht="20.45" customHeight="1">
      <c r="B334" s="186"/>
      <c r="C334" s="187"/>
      <c r="D334" s="187"/>
      <c r="E334" s="188" t="s">
        <v>5</v>
      </c>
      <c r="F334" s="297" t="s">
        <v>426</v>
      </c>
      <c r="G334" s="298"/>
      <c r="H334" s="298"/>
      <c r="I334" s="298"/>
      <c r="J334" s="187"/>
      <c r="K334" s="189">
        <v>2.02</v>
      </c>
      <c r="L334" s="187"/>
      <c r="M334" s="187"/>
      <c r="N334" s="187"/>
      <c r="O334" s="187"/>
      <c r="P334" s="187"/>
      <c r="Q334" s="187"/>
      <c r="R334" s="190"/>
      <c r="T334" s="191"/>
      <c r="U334" s="187"/>
      <c r="V334" s="187"/>
      <c r="W334" s="187"/>
      <c r="X334" s="187"/>
      <c r="Y334" s="187"/>
      <c r="Z334" s="187"/>
      <c r="AA334" s="192"/>
      <c r="AT334" s="193" t="s">
        <v>188</v>
      </c>
      <c r="AU334" s="193" t="s">
        <v>95</v>
      </c>
      <c r="AV334" s="12" t="s">
        <v>95</v>
      </c>
      <c r="AW334" s="12" t="s">
        <v>40</v>
      </c>
      <c r="AX334" s="12" t="s">
        <v>83</v>
      </c>
      <c r="AY334" s="193" t="s">
        <v>180</v>
      </c>
    </row>
    <row r="335" spans="2:51" s="13" customFormat="1" ht="20.45" customHeight="1">
      <c r="B335" s="194"/>
      <c r="C335" s="195"/>
      <c r="D335" s="195"/>
      <c r="E335" s="196" t="s">
        <v>5</v>
      </c>
      <c r="F335" s="292" t="s">
        <v>190</v>
      </c>
      <c r="G335" s="293"/>
      <c r="H335" s="293"/>
      <c r="I335" s="293"/>
      <c r="J335" s="195"/>
      <c r="K335" s="197">
        <v>2.02</v>
      </c>
      <c r="L335" s="195"/>
      <c r="M335" s="195"/>
      <c r="N335" s="195"/>
      <c r="O335" s="195"/>
      <c r="P335" s="195"/>
      <c r="Q335" s="195"/>
      <c r="R335" s="198"/>
      <c r="T335" s="199"/>
      <c r="U335" s="195"/>
      <c r="V335" s="195"/>
      <c r="W335" s="195"/>
      <c r="X335" s="195"/>
      <c r="Y335" s="195"/>
      <c r="Z335" s="195"/>
      <c r="AA335" s="200"/>
      <c r="AT335" s="201" t="s">
        <v>188</v>
      </c>
      <c r="AU335" s="201" t="s">
        <v>95</v>
      </c>
      <c r="AV335" s="13" t="s">
        <v>185</v>
      </c>
      <c r="AW335" s="13" t="s">
        <v>40</v>
      </c>
      <c r="AX335" s="13" t="s">
        <v>90</v>
      </c>
      <c r="AY335" s="201" t="s">
        <v>180</v>
      </c>
    </row>
    <row r="336" spans="2:65" s="1" customFormat="1" ht="40.15" customHeight="1">
      <c r="B336" s="142"/>
      <c r="C336" s="171" t="s">
        <v>427</v>
      </c>
      <c r="D336" s="171" t="s">
        <v>181</v>
      </c>
      <c r="E336" s="172" t="s">
        <v>428</v>
      </c>
      <c r="F336" s="294" t="s">
        <v>429</v>
      </c>
      <c r="G336" s="294"/>
      <c r="H336" s="294"/>
      <c r="I336" s="294"/>
      <c r="J336" s="173" t="s">
        <v>216</v>
      </c>
      <c r="K336" s="174">
        <v>2.856</v>
      </c>
      <c r="L336" s="295">
        <v>0</v>
      </c>
      <c r="M336" s="295"/>
      <c r="N336" s="296">
        <f>ROUND(L336*K336,2)</f>
        <v>0</v>
      </c>
      <c r="O336" s="296"/>
      <c r="P336" s="296"/>
      <c r="Q336" s="296"/>
      <c r="R336" s="145"/>
      <c r="T336" s="175" t="s">
        <v>5</v>
      </c>
      <c r="U336" s="48" t="s">
        <v>48</v>
      </c>
      <c r="V336" s="40"/>
      <c r="W336" s="176">
        <f>V336*K336</f>
        <v>0</v>
      </c>
      <c r="X336" s="176">
        <v>0</v>
      </c>
      <c r="Y336" s="176">
        <f>X336*K336</f>
        <v>0</v>
      </c>
      <c r="Z336" s="176">
        <v>0</v>
      </c>
      <c r="AA336" s="177">
        <f>Z336*K336</f>
        <v>0</v>
      </c>
      <c r="AR336" s="22" t="s">
        <v>185</v>
      </c>
      <c r="AT336" s="22" t="s">
        <v>181</v>
      </c>
      <c r="AU336" s="22" t="s">
        <v>95</v>
      </c>
      <c r="AY336" s="22" t="s">
        <v>180</v>
      </c>
      <c r="BE336" s="118">
        <f>IF(U336="základní",N336,0)</f>
        <v>0</v>
      </c>
      <c r="BF336" s="118">
        <f>IF(U336="snížená",N336,0)</f>
        <v>0</v>
      </c>
      <c r="BG336" s="118">
        <f>IF(U336="zákl. přenesená",N336,0)</f>
        <v>0</v>
      </c>
      <c r="BH336" s="118">
        <f>IF(U336="sníž. přenesená",N336,0)</f>
        <v>0</v>
      </c>
      <c r="BI336" s="118">
        <f>IF(U336="nulová",N336,0)</f>
        <v>0</v>
      </c>
      <c r="BJ336" s="22" t="s">
        <v>90</v>
      </c>
      <c r="BK336" s="118">
        <f>ROUND(L336*K336,2)</f>
        <v>0</v>
      </c>
      <c r="BL336" s="22" t="s">
        <v>185</v>
      </c>
      <c r="BM336" s="22" t="s">
        <v>430</v>
      </c>
    </row>
    <row r="337" spans="2:51" s="11" customFormat="1" ht="20.45" customHeight="1">
      <c r="B337" s="178"/>
      <c r="C337" s="179"/>
      <c r="D337" s="179"/>
      <c r="E337" s="180" t="s">
        <v>5</v>
      </c>
      <c r="F337" s="288" t="s">
        <v>378</v>
      </c>
      <c r="G337" s="289"/>
      <c r="H337" s="289"/>
      <c r="I337" s="289"/>
      <c r="J337" s="179"/>
      <c r="K337" s="181" t="s">
        <v>5</v>
      </c>
      <c r="L337" s="179"/>
      <c r="M337" s="179"/>
      <c r="N337" s="179"/>
      <c r="O337" s="179"/>
      <c r="P337" s="179"/>
      <c r="Q337" s="179"/>
      <c r="R337" s="182"/>
      <c r="T337" s="183"/>
      <c r="U337" s="179"/>
      <c r="V337" s="179"/>
      <c r="W337" s="179"/>
      <c r="X337" s="179"/>
      <c r="Y337" s="179"/>
      <c r="Z337" s="179"/>
      <c r="AA337" s="184"/>
      <c r="AT337" s="185" t="s">
        <v>188</v>
      </c>
      <c r="AU337" s="185" t="s">
        <v>95</v>
      </c>
      <c r="AV337" s="11" t="s">
        <v>90</v>
      </c>
      <c r="AW337" s="11" t="s">
        <v>40</v>
      </c>
      <c r="AX337" s="11" t="s">
        <v>83</v>
      </c>
      <c r="AY337" s="185" t="s">
        <v>180</v>
      </c>
    </row>
    <row r="338" spans="2:51" s="12" customFormat="1" ht="20.45" customHeight="1">
      <c r="B338" s="186"/>
      <c r="C338" s="187"/>
      <c r="D338" s="187"/>
      <c r="E338" s="188" t="s">
        <v>5</v>
      </c>
      <c r="F338" s="290" t="s">
        <v>431</v>
      </c>
      <c r="G338" s="291"/>
      <c r="H338" s="291"/>
      <c r="I338" s="291"/>
      <c r="J338" s="187"/>
      <c r="K338" s="189">
        <v>1.89</v>
      </c>
      <c r="L338" s="187"/>
      <c r="M338" s="187"/>
      <c r="N338" s="187"/>
      <c r="O338" s="187"/>
      <c r="P338" s="187"/>
      <c r="Q338" s="187"/>
      <c r="R338" s="190"/>
      <c r="T338" s="191"/>
      <c r="U338" s="187"/>
      <c r="V338" s="187"/>
      <c r="W338" s="187"/>
      <c r="X338" s="187"/>
      <c r="Y338" s="187"/>
      <c r="Z338" s="187"/>
      <c r="AA338" s="192"/>
      <c r="AT338" s="193" t="s">
        <v>188</v>
      </c>
      <c r="AU338" s="193" t="s">
        <v>95</v>
      </c>
      <c r="AV338" s="12" t="s">
        <v>95</v>
      </c>
      <c r="AW338" s="12" t="s">
        <v>40</v>
      </c>
      <c r="AX338" s="12" t="s">
        <v>83</v>
      </c>
      <c r="AY338" s="193" t="s">
        <v>180</v>
      </c>
    </row>
    <row r="339" spans="2:51" s="11" customFormat="1" ht="20.45" customHeight="1">
      <c r="B339" s="178"/>
      <c r="C339" s="179"/>
      <c r="D339" s="179"/>
      <c r="E339" s="180" t="s">
        <v>5</v>
      </c>
      <c r="F339" s="303" t="s">
        <v>380</v>
      </c>
      <c r="G339" s="304"/>
      <c r="H339" s="304"/>
      <c r="I339" s="304"/>
      <c r="J339" s="179"/>
      <c r="K339" s="181" t="s">
        <v>5</v>
      </c>
      <c r="L339" s="179"/>
      <c r="M339" s="179"/>
      <c r="N339" s="179"/>
      <c r="O339" s="179"/>
      <c r="P339" s="179"/>
      <c r="Q339" s="179"/>
      <c r="R339" s="182"/>
      <c r="T339" s="183"/>
      <c r="U339" s="179"/>
      <c r="V339" s="179"/>
      <c r="W339" s="179"/>
      <c r="X339" s="179"/>
      <c r="Y339" s="179"/>
      <c r="Z339" s="179"/>
      <c r="AA339" s="184"/>
      <c r="AT339" s="185" t="s">
        <v>188</v>
      </c>
      <c r="AU339" s="185" t="s">
        <v>95</v>
      </c>
      <c r="AV339" s="11" t="s">
        <v>90</v>
      </c>
      <c r="AW339" s="11" t="s">
        <v>40</v>
      </c>
      <c r="AX339" s="11" t="s">
        <v>83</v>
      </c>
      <c r="AY339" s="185" t="s">
        <v>180</v>
      </c>
    </row>
    <row r="340" spans="2:51" s="12" customFormat="1" ht="20.45" customHeight="1">
      <c r="B340" s="186"/>
      <c r="C340" s="187"/>
      <c r="D340" s="187"/>
      <c r="E340" s="188" t="s">
        <v>5</v>
      </c>
      <c r="F340" s="290" t="s">
        <v>432</v>
      </c>
      <c r="G340" s="291"/>
      <c r="H340" s="291"/>
      <c r="I340" s="291"/>
      <c r="J340" s="187"/>
      <c r="K340" s="189">
        <v>0.094</v>
      </c>
      <c r="L340" s="187"/>
      <c r="M340" s="187"/>
      <c r="N340" s="187"/>
      <c r="O340" s="187"/>
      <c r="P340" s="187"/>
      <c r="Q340" s="187"/>
      <c r="R340" s="190"/>
      <c r="T340" s="191"/>
      <c r="U340" s="187"/>
      <c r="V340" s="187"/>
      <c r="W340" s="187"/>
      <c r="X340" s="187"/>
      <c r="Y340" s="187"/>
      <c r="Z340" s="187"/>
      <c r="AA340" s="192"/>
      <c r="AT340" s="193" t="s">
        <v>188</v>
      </c>
      <c r="AU340" s="193" t="s">
        <v>95</v>
      </c>
      <c r="AV340" s="12" t="s">
        <v>95</v>
      </c>
      <c r="AW340" s="12" t="s">
        <v>40</v>
      </c>
      <c r="AX340" s="12" t="s">
        <v>83</v>
      </c>
      <c r="AY340" s="193" t="s">
        <v>180</v>
      </c>
    </row>
    <row r="341" spans="2:51" s="11" customFormat="1" ht="20.45" customHeight="1">
      <c r="B341" s="178"/>
      <c r="C341" s="179"/>
      <c r="D341" s="179"/>
      <c r="E341" s="180" t="s">
        <v>5</v>
      </c>
      <c r="F341" s="303" t="s">
        <v>382</v>
      </c>
      <c r="G341" s="304"/>
      <c r="H341" s="304"/>
      <c r="I341" s="304"/>
      <c r="J341" s="179"/>
      <c r="K341" s="181" t="s">
        <v>5</v>
      </c>
      <c r="L341" s="179"/>
      <c r="M341" s="179"/>
      <c r="N341" s="179"/>
      <c r="O341" s="179"/>
      <c r="P341" s="179"/>
      <c r="Q341" s="179"/>
      <c r="R341" s="182"/>
      <c r="T341" s="183"/>
      <c r="U341" s="179"/>
      <c r="V341" s="179"/>
      <c r="W341" s="179"/>
      <c r="X341" s="179"/>
      <c r="Y341" s="179"/>
      <c r="Z341" s="179"/>
      <c r="AA341" s="184"/>
      <c r="AT341" s="185" t="s">
        <v>188</v>
      </c>
      <c r="AU341" s="185" t="s">
        <v>95</v>
      </c>
      <c r="AV341" s="11" t="s">
        <v>90</v>
      </c>
      <c r="AW341" s="11" t="s">
        <v>40</v>
      </c>
      <c r="AX341" s="11" t="s">
        <v>83</v>
      </c>
      <c r="AY341" s="185" t="s">
        <v>180</v>
      </c>
    </row>
    <row r="342" spans="2:51" s="12" customFormat="1" ht="20.45" customHeight="1">
      <c r="B342" s="186"/>
      <c r="C342" s="187"/>
      <c r="D342" s="187"/>
      <c r="E342" s="188" t="s">
        <v>5</v>
      </c>
      <c r="F342" s="290" t="s">
        <v>433</v>
      </c>
      <c r="G342" s="291"/>
      <c r="H342" s="291"/>
      <c r="I342" s="291"/>
      <c r="J342" s="187"/>
      <c r="K342" s="189">
        <v>0.062</v>
      </c>
      <c r="L342" s="187"/>
      <c r="M342" s="187"/>
      <c r="N342" s="187"/>
      <c r="O342" s="187"/>
      <c r="P342" s="187"/>
      <c r="Q342" s="187"/>
      <c r="R342" s="190"/>
      <c r="T342" s="191"/>
      <c r="U342" s="187"/>
      <c r="V342" s="187"/>
      <c r="W342" s="187"/>
      <c r="X342" s="187"/>
      <c r="Y342" s="187"/>
      <c r="Z342" s="187"/>
      <c r="AA342" s="192"/>
      <c r="AT342" s="193" t="s">
        <v>188</v>
      </c>
      <c r="AU342" s="193" t="s">
        <v>95</v>
      </c>
      <c r="AV342" s="12" t="s">
        <v>95</v>
      </c>
      <c r="AW342" s="12" t="s">
        <v>40</v>
      </c>
      <c r="AX342" s="12" t="s">
        <v>83</v>
      </c>
      <c r="AY342" s="193" t="s">
        <v>180</v>
      </c>
    </row>
    <row r="343" spans="2:51" s="11" customFormat="1" ht="20.45" customHeight="1">
      <c r="B343" s="178"/>
      <c r="C343" s="179"/>
      <c r="D343" s="179"/>
      <c r="E343" s="180" t="s">
        <v>5</v>
      </c>
      <c r="F343" s="303" t="s">
        <v>384</v>
      </c>
      <c r="G343" s="304"/>
      <c r="H343" s="304"/>
      <c r="I343" s="304"/>
      <c r="J343" s="179"/>
      <c r="K343" s="181" t="s">
        <v>5</v>
      </c>
      <c r="L343" s="179"/>
      <c r="M343" s="179"/>
      <c r="N343" s="179"/>
      <c r="O343" s="179"/>
      <c r="P343" s="179"/>
      <c r="Q343" s="179"/>
      <c r="R343" s="182"/>
      <c r="T343" s="183"/>
      <c r="U343" s="179"/>
      <c r="V343" s="179"/>
      <c r="W343" s="179"/>
      <c r="X343" s="179"/>
      <c r="Y343" s="179"/>
      <c r="Z343" s="179"/>
      <c r="AA343" s="184"/>
      <c r="AT343" s="185" t="s">
        <v>188</v>
      </c>
      <c r="AU343" s="185" t="s">
        <v>95</v>
      </c>
      <c r="AV343" s="11" t="s">
        <v>90</v>
      </c>
      <c r="AW343" s="11" t="s">
        <v>40</v>
      </c>
      <c r="AX343" s="11" t="s">
        <v>83</v>
      </c>
      <c r="AY343" s="185" t="s">
        <v>180</v>
      </c>
    </row>
    <row r="344" spans="2:51" s="12" customFormat="1" ht="20.45" customHeight="1">
      <c r="B344" s="186"/>
      <c r="C344" s="187"/>
      <c r="D344" s="187"/>
      <c r="E344" s="188" t="s">
        <v>5</v>
      </c>
      <c r="F344" s="290" t="s">
        <v>434</v>
      </c>
      <c r="G344" s="291"/>
      <c r="H344" s="291"/>
      <c r="I344" s="291"/>
      <c r="J344" s="187"/>
      <c r="K344" s="189">
        <v>0.41</v>
      </c>
      <c r="L344" s="187"/>
      <c r="M344" s="187"/>
      <c r="N344" s="187"/>
      <c r="O344" s="187"/>
      <c r="P344" s="187"/>
      <c r="Q344" s="187"/>
      <c r="R344" s="190"/>
      <c r="T344" s="191"/>
      <c r="U344" s="187"/>
      <c r="V344" s="187"/>
      <c r="W344" s="187"/>
      <c r="X344" s="187"/>
      <c r="Y344" s="187"/>
      <c r="Z344" s="187"/>
      <c r="AA344" s="192"/>
      <c r="AT344" s="193" t="s">
        <v>188</v>
      </c>
      <c r="AU344" s="193" t="s">
        <v>95</v>
      </c>
      <c r="AV344" s="12" t="s">
        <v>95</v>
      </c>
      <c r="AW344" s="12" t="s">
        <v>40</v>
      </c>
      <c r="AX344" s="12" t="s">
        <v>83</v>
      </c>
      <c r="AY344" s="193" t="s">
        <v>180</v>
      </c>
    </row>
    <row r="345" spans="2:51" s="11" customFormat="1" ht="20.45" customHeight="1">
      <c r="B345" s="178"/>
      <c r="C345" s="179"/>
      <c r="D345" s="179"/>
      <c r="E345" s="180" t="s">
        <v>5</v>
      </c>
      <c r="F345" s="303" t="s">
        <v>386</v>
      </c>
      <c r="G345" s="304"/>
      <c r="H345" s="304"/>
      <c r="I345" s="304"/>
      <c r="J345" s="179"/>
      <c r="K345" s="181" t="s">
        <v>5</v>
      </c>
      <c r="L345" s="179"/>
      <c r="M345" s="179"/>
      <c r="N345" s="179"/>
      <c r="O345" s="179"/>
      <c r="P345" s="179"/>
      <c r="Q345" s="179"/>
      <c r="R345" s="182"/>
      <c r="T345" s="183"/>
      <c r="U345" s="179"/>
      <c r="V345" s="179"/>
      <c r="W345" s="179"/>
      <c r="X345" s="179"/>
      <c r="Y345" s="179"/>
      <c r="Z345" s="179"/>
      <c r="AA345" s="184"/>
      <c r="AT345" s="185" t="s">
        <v>188</v>
      </c>
      <c r="AU345" s="185" t="s">
        <v>95</v>
      </c>
      <c r="AV345" s="11" t="s">
        <v>90</v>
      </c>
      <c r="AW345" s="11" t="s">
        <v>40</v>
      </c>
      <c r="AX345" s="11" t="s">
        <v>83</v>
      </c>
      <c r="AY345" s="185" t="s">
        <v>180</v>
      </c>
    </row>
    <row r="346" spans="2:51" s="12" customFormat="1" ht="20.45" customHeight="1">
      <c r="B346" s="186"/>
      <c r="C346" s="187"/>
      <c r="D346" s="187"/>
      <c r="E346" s="188" t="s">
        <v>5</v>
      </c>
      <c r="F346" s="290" t="s">
        <v>435</v>
      </c>
      <c r="G346" s="291"/>
      <c r="H346" s="291"/>
      <c r="I346" s="291"/>
      <c r="J346" s="187"/>
      <c r="K346" s="189">
        <v>0.13</v>
      </c>
      <c r="L346" s="187"/>
      <c r="M346" s="187"/>
      <c r="N346" s="187"/>
      <c r="O346" s="187"/>
      <c r="P346" s="187"/>
      <c r="Q346" s="187"/>
      <c r="R346" s="190"/>
      <c r="T346" s="191"/>
      <c r="U346" s="187"/>
      <c r="V346" s="187"/>
      <c r="W346" s="187"/>
      <c r="X346" s="187"/>
      <c r="Y346" s="187"/>
      <c r="Z346" s="187"/>
      <c r="AA346" s="192"/>
      <c r="AT346" s="193" t="s">
        <v>188</v>
      </c>
      <c r="AU346" s="193" t="s">
        <v>95</v>
      </c>
      <c r="AV346" s="12" t="s">
        <v>95</v>
      </c>
      <c r="AW346" s="12" t="s">
        <v>40</v>
      </c>
      <c r="AX346" s="12" t="s">
        <v>83</v>
      </c>
      <c r="AY346" s="193" t="s">
        <v>180</v>
      </c>
    </row>
    <row r="347" spans="2:51" s="11" customFormat="1" ht="20.45" customHeight="1">
      <c r="B347" s="178"/>
      <c r="C347" s="179"/>
      <c r="D347" s="179"/>
      <c r="E347" s="180" t="s">
        <v>5</v>
      </c>
      <c r="F347" s="303" t="s">
        <v>387</v>
      </c>
      <c r="G347" s="304"/>
      <c r="H347" s="304"/>
      <c r="I347" s="304"/>
      <c r="J347" s="179"/>
      <c r="K347" s="181" t="s">
        <v>5</v>
      </c>
      <c r="L347" s="179"/>
      <c r="M347" s="179"/>
      <c r="N347" s="179"/>
      <c r="O347" s="179"/>
      <c r="P347" s="179"/>
      <c r="Q347" s="179"/>
      <c r="R347" s="182"/>
      <c r="T347" s="183"/>
      <c r="U347" s="179"/>
      <c r="V347" s="179"/>
      <c r="W347" s="179"/>
      <c r="X347" s="179"/>
      <c r="Y347" s="179"/>
      <c r="Z347" s="179"/>
      <c r="AA347" s="184"/>
      <c r="AT347" s="185" t="s">
        <v>188</v>
      </c>
      <c r="AU347" s="185" t="s">
        <v>95</v>
      </c>
      <c r="AV347" s="11" t="s">
        <v>90</v>
      </c>
      <c r="AW347" s="11" t="s">
        <v>40</v>
      </c>
      <c r="AX347" s="11" t="s">
        <v>83</v>
      </c>
      <c r="AY347" s="185" t="s">
        <v>180</v>
      </c>
    </row>
    <row r="348" spans="2:51" s="12" customFormat="1" ht="20.45" customHeight="1">
      <c r="B348" s="186"/>
      <c r="C348" s="187"/>
      <c r="D348" s="187"/>
      <c r="E348" s="188" t="s">
        <v>5</v>
      </c>
      <c r="F348" s="290" t="s">
        <v>435</v>
      </c>
      <c r="G348" s="291"/>
      <c r="H348" s="291"/>
      <c r="I348" s="291"/>
      <c r="J348" s="187"/>
      <c r="K348" s="189">
        <v>0.13</v>
      </c>
      <c r="L348" s="187"/>
      <c r="M348" s="187"/>
      <c r="N348" s="187"/>
      <c r="O348" s="187"/>
      <c r="P348" s="187"/>
      <c r="Q348" s="187"/>
      <c r="R348" s="190"/>
      <c r="T348" s="191"/>
      <c r="U348" s="187"/>
      <c r="V348" s="187"/>
      <c r="W348" s="187"/>
      <c r="X348" s="187"/>
      <c r="Y348" s="187"/>
      <c r="Z348" s="187"/>
      <c r="AA348" s="192"/>
      <c r="AT348" s="193" t="s">
        <v>188</v>
      </c>
      <c r="AU348" s="193" t="s">
        <v>95</v>
      </c>
      <c r="AV348" s="12" t="s">
        <v>95</v>
      </c>
      <c r="AW348" s="12" t="s">
        <v>40</v>
      </c>
      <c r="AX348" s="12" t="s">
        <v>83</v>
      </c>
      <c r="AY348" s="193" t="s">
        <v>180</v>
      </c>
    </row>
    <row r="349" spans="2:51" s="11" customFormat="1" ht="28.9" customHeight="1">
      <c r="B349" s="178"/>
      <c r="C349" s="179"/>
      <c r="D349" s="179"/>
      <c r="E349" s="180" t="s">
        <v>5</v>
      </c>
      <c r="F349" s="303" t="s">
        <v>388</v>
      </c>
      <c r="G349" s="304"/>
      <c r="H349" s="304"/>
      <c r="I349" s="304"/>
      <c r="J349" s="179"/>
      <c r="K349" s="181" t="s">
        <v>5</v>
      </c>
      <c r="L349" s="179"/>
      <c r="M349" s="179"/>
      <c r="N349" s="179"/>
      <c r="O349" s="179"/>
      <c r="P349" s="179"/>
      <c r="Q349" s="179"/>
      <c r="R349" s="182"/>
      <c r="T349" s="183"/>
      <c r="U349" s="179"/>
      <c r="V349" s="179"/>
      <c r="W349" s="179"/>
      <c r="X349" s="179"/>
      <c r="Y349" s="179"/>
      <c r="Z349" s="179"/>
      <c r="AA349" s="184"/>
      <c r="AT349" s="185" t="s">
        <v>188</v>
      </c>
      <c r="AU349" s="185" t="s">
        <v>95</v>
      </c>
      <c r="AV349" s="11" t="s">
        <v>90</v>
      </c>
      <c r="AW349" s="11" t="s">
        <v>40</v>
      </c>
      <c r="AX349" s="11" t="s">
        <v>83</v>
      </c>
      <c r="AY349" s="185" t="s">
        <v>180</v>
      </c>
    </row>
    <row r="350" spans="2:51" s="12" customFormat="1" ht="20.45" customHeight="1">
      <c r="B350" s="186"/>
      <c r="C350" s="187"/>
      <c r="D350" s="187"/>
      <c r="E350" s="188" t="s">
        <v>5</v>
      </c>
      <c r="F350" s="290" t="s">
        <v>436</v>
      </c>
      <c r="G350" s="291"/>
      <c r="H350" s="291"/>
      <c r="I350" s="291"/>
      <c r="J350" s="187"/>
      <c r="K350" s="189">
        <v>0.12</v>
      </c>
      <c r="L350" s="187"/>
      <c r="M350" s="187"/>
      <c r="N350" s="187"/>
      <c r="O350" s="187"/>
      <c r="P350" s="187"/>
      <c r="Q350" s="187"/>
      <c r="R350" s="190"/>
      <c r="T350" s="191"/>
      <c r="U350" s="187"/>
      <c r="V350" s="187"/>
      <c r="W350" s="187"/>
      <c r="X350" s="187"/>
      <c r="Y350" s="187"/>
      <c r="Z350" s="187"/>
      <c r="AA350" s="192"/>
      <c r="AT350" s="193" t="s">
        <v>188</v>
      </c>
      <c r="AU350" s="193" t="s">
        <v>95</v>
      </c>
      <c r="AV350" s="12" t="s">
        <v>95</v>
      </c>
      <c r="AW350" s="12" t="s">
        <v>40</v>
      </c>
      <c r="AX350" s="12" t="s">
        <v>83</v>
      </c>
      <c r="AY350" s="193" t="s">
        <v>180</v>
      </c>
    </row>
    <row r="351" spans="2:51" s="11" customFormat="1" ht="28.9" customHeight="1">
      <c r="B351" s="178"/>
      <c r="C351" s="179"/>
      <c r="D351" s="179"/>
      <c r="E351" s="180" t="s">
        <v>5</v>
      </c>
      <c r="F351" s="303" t="s">
        <v>389</v>
      </c>
      <c r="G351" s="304"/>
      <c r="H351" s="304"/>
      <c r="I351" s="304"/>
      <c r="J351" s="179"/>
      <c r="K351" s="181" t="s">
        <v>5</v>
      </c>
      <c r="L351" s="179"/>
      <c r="M351" s="179"/>
      <c r="N351" s="179"/>
      <c r="O351" s="179"/>
      <c r="P351" s="179"/>
      <c r="Q351" s="179"/>
      <c r="R351" s="182"/>
      <c r="T351" s="183"/>
      <c r="U351" s="179"/>
      <c r="V351" s="179"/>
      <c r="W351" s="179"/>
      <c r="X351" s="179"/>
      <c r="Y351" s="179"/>
      <c r="Z351" s="179"/>
      <c r="AA351" s="184"/>
      <c r="AT351" s="185" t="s">
        <v>188</v>
      </c>
      <c r="AU351" s="185" t="s">
        <v>95</v>
      </c>
      <c r="AV351" s="11" t="s">
        <v>90</v>
      </c>
      <c r="AW351" s="11" t="s">
        <v>40</v>
      </c>
      <c r="AX351" s="11" t="s">
        <v>83</v>
      </c>
      <c r="AY351" s="185" t="s">
        <v>180</v>
      </c>
    </row>
    <row r="352" spans="2:51" s="12" customFormat="1" ht="20.45" customHeight="1">
      <c r="B352" s="186"/>
      <c r="C352" s="187"/>
      <c r="D352" s="187"/>
      <c r="E352" s="188" t="s">
        <v>5</v>
      </c>
      <c r="F352" s="290" t="s">
        <v>437</v>
      </c>
      <c r="G352" s="291"/>
      <c r="H352" s="291"/>
      <c r="I352" s="291"/>
      <c r="J352" s="187"/>
      <c r="K352" s="189">
        <v>0.02</v>
      </c>
      <c r="L352" s="187"/>
      <c r="M352" s="187"/>
      <c r="N352" s="187"/>
      <c r="O352" s="187"/>
      <c r="P352" s="187"/>
      <c r="Q352" s="187"/>
      <c r="R352" s="190"/>
      <c r="T352" s="191"/>
      <c r="U352" s="187"/>
      <c r="V352" s="187"/>
      <c r="W352" s="187"/>
      <c r="X352" s="187"/>
      <c r="Y352" s="187"/>
      <c r="Z352" s="187"/>
      <c r="AA352" s="192"/>
      <c r="AT352" s="193" t="s">
        <v>188</v>
      </c>
      <c r="AU352" s="193" t="s">
        <v>95</v>
      </c>
      <c r="AV352" s="12" t="s">
        <v>95</v>
      </c>
      <c r="AW352" s="12" t="s">
        <v>40</v>
      </c>
      <c r="AX352" s="12" t="s">
        <v>83</v>
      </c>
      <c r="AY352" s="193" t="s">
        <v>180</v>
      </c>
    </row>
    <row r="353" spans="2:51" s="13" customFormat="1" ht="20.45" customHeight="1">
      <c r="B353" s="194"/>
      <c r="C353" s="195"/>
      <c r="D353" s="195"/>
      <c r="E353" s="196" t="s">
        <v>5</v>
      </c>
      <c r="F353" s="292" t="s">
        <v>190</v>
      </c>
      <c r="G353" s="293"/>
      <c r="H353" s="293"/>
      <c r="I353" s="293"/>
      <c r="J353" s="195"/>
      <c r="K353" s="197">
        <v>2.856</v>
      </c>
      <c r="L353" s="195"/>
      <c r="M353" s="195"/>
      <c r="N353" s="195"/>
      <c r="O353" s="195"/>
      <c r="P353" s="195"/>
      <c r="Q353" s="195"/>
      <c r="R353" s="198"/>
      <c r="T353" s="199"/>
      <c r="U353" s="195"/>
      <c r="V353" s="195"/>
      <c r="W353" s="195"/>
      <c r="X353" s="195"/>
      <c r="Y353" s="195"/>
      <c r="Z353" s="195"/>
      <c r="AA353" s="200"/>
      <c r="AT353" s="201" t="s">
        <v>188</v>
      </c>
      <c r="AU353" s="201" t="s">
        <v>95</v>
      </c>
      <c r="AV353" s="13" t="s">
        <v>185</v>
      </c>
      <c r="AW353" s="13" t="s">
        <v>40</v>
      </c>
      <c r="AX353" s="13" t="s">
        <v>90</v>
      </c>
      <c r="AY353" s="201" t="s">
        <v>180</v>
      </c>
    </row>
    <row r="354" spans="2:65" s="1" customFormat="1" ht="28.9" customHeight="1">
      <c r="B354" s="142"/>
      <c r="C354" s="171" t="s">
        <v>438</v>
      </c>
      <c r="D354" s="171" t="s">
        <v>181</v>
      </c>
      <c r="E354" s="172" t="s">
        <v>439</v>
      </c>
      <c r="F354" s="294" t="s">
        <v>440</v>
      </c>
      <c r="G354" s="294"/>
      <c r="H354" s="294"/>
      <c r="I354" s="294"/>
      <c r="J354" s="173" t="s">
        <v>203</v>
      </c>
      <c r="K354" s="174">
        <v>55</v>
      </c>
      <c r="L354" s="295">
        <v>0</v>
      </c>
      <c r="M354" s="295"/>
      <c r="N354" s="296">
        <f>ROUND(L354*K354,2)</f>
        <v>0</v>
      </c>
      <c r="O354" s="296"/>
      <c r="P354" s="296"/>
      <c r="Q354" s="296"/>
      <c r="R354" s="145"/>
      <c r="T354" s="175" t="s">
        <v>5</v>
      </c>
      <c r="U354" s="48" t="s">
        <v>48</v>
      </c>
      <c r="V354" s="40"/>
      <c r="W354" s="176">
        <f>V354*K354</f>
        <v>0</v>
      </c>
      <c r="X354" s="176">
        <v>0</v>
      </c>
      <c r="Y354" s="176">
        <f>X354*K354</f>
        <v>0</v>
      </c>
      <c r="Z354" s="176">
        <v>0</v>
      </c>
      <c r="AA354" s="177">
        <f>Z354*K354</f>
        <v>0</v>
      </c>
      <c r="AR354" s="22" t="s">
        <v>185</v>
      </c>
      <c r="AT354" s="22" t="s">
        <v>181</v>
      </c>
      <c r="AU354" s="22" t="s">
        <v>95</v>
      </c>
      <c r="AY354" s="22" t="s">
        <v>180</v>
      </c>
      <c r="BE354" s="118">
        <f>IF(U354="základní",N354,0)</f>
        <v>0</v>
      </c>
      <c r="BF354" s="118">
        <f>IF(U354="snížená",N354,0)</f>
        <v>0</v>
      </c>
      <c r="BG354" s="118">
        <f>IF(U354="zákl. přenesená",N354,0)</f>
        <v>0</v>
      </c>
      <c r="BH354" s="118">
        <f>IF(U354="sníž. přenesená",N354,0)</f>
        <v>0</v>
      </c>
      <c r="BI354" s="118">
        <f>IF(U354="nulová",N354,0)</f>
        <v>0</v>
      </c>
      <c r="BJ354" s="22" t="s">
        <v>90</v>
      </c>
      <c r="BK354" s="118">
        <f>ROUND(L354*K354,2)</f>
        <v>0</v>
      </c>
      <c r="BL354" s="22" t="s">
        <v>185</v>
      </c>
      <c r="BM354" s="22" t="s">
        <v>441</v>
      </c>
    </row>
    <row r="355" spans="2:51" s="12" customFormat="1" ht="20.45" customHeight="1">
      <c r="B355" s="186"/>
      <c r="C355" s="187"/>
      <c r="D355" s="187"/>
      <c r="E355" s="188" t="s">
        <v>5</v>
      </c>
      <c r="F355" s="297" t="s">
        <v>312</v>
      </c>
      <c r="G355" s="298"/>
      <c r="H355" s="298"/>
      <c r="I355" s="298"/>
      <c r="J355" s="187"/>
      <c r="K355" s="189">
        <v>55</v>
      </c>
      <c r="L355" s="187"/>
      <c r="M355" s="187"/>
      <c r="N355" s="187"/>
      <c r="O355" s="187"/>
      <c r="P355" s="187"/>
      <c r="Q355" s="187"/>
      <c r="R355" s="190"/>
      <c r="T355" s="191"/>
      <c r="U355" s="187"/>
      <c r="V355" s="187"/>
      <c r="W355" s="187"/>
      <c r="X355" s="187"/>
      <c r="Y355" s="187"/>
      <c r="Z355" s="187"/>
      <c r="AA355" s="192"/>
      <c r="AT355" s="193" t="s">
        <v>188</v>
      </c>
      <c r="AU355" s="193" t="s">
        <v>95</v>
      </c>
      <c r="AV355" s="12" t="s">
        <v>95</v>
      </c>
      <c r="AW355" s="12" t="s">
        <v>40</v>
      </c>
      <c r="AX355" s="12" t="s">
        <v>83</v>
      </c>
      <c r="AY355" s="193" t="s">
        <v>180</v>
      </c>
    </row>
    <row r="356" spans="2:51" s="13" customFormat="1" ht="20.45" customHeight="1">
      <c r="B356" s="194"/>
      <c r="C356" s="195"/>
      <c r="D356" s="195"/>
      <c r="E356" s="196" t="s">
        <v>5</v>
      </c>
      <c r="F356" s="292" t="s">
        <v>190</v>
      </c>
      <c r="G356" s="293"/>
      <c r="H356" s="293"/>
      <c r="I356" s="293"/>
      <c r="J356" s="195"/>
      <c r="K356" s="197">
        <v>55</v>
      </c>
      <c r="L356" s="195"/>
      <c r="M356" s="195"/>
      <c r="N356" s="195"/>
      <c r="O356" s="195"/>
      <c r="P356" s="195"/>
      <c r="Q356" s="195"/>
      <c r="R356" s="198"/>
      <c r="T356" s="199"/>
      <c r="U356" s="195"/>
      <c r="V356" s="195"/>
      <c r="W356" s="195"/>
      <c r="X356" s="195"/>
      <c r="Y356" s="195"/>
      <c r="Z356" s="195"/>
      <c r="AA356" s="200"/>
      <c r="AT356" s="201" t="s">
        <v>188</v>
      </c>
      <c r="AU356" s="201" t="s">
        <v>95</v>
      </c>
      <c r="AV356" s="13" t="s">
        <v>185</v>
      </c>
      <c r="AW356" s="13" t="s">
        <v>40</v>
      </c>
      <c r="AX356" s="13" t="s">
        <v>90</v>
      </c>
      <c r="AY356" s="201" t="s">
        <v>180</v>
      </c>
    </row>
    <row r="357" spans="2:65" s="1" customFormat="1" ht="40.15" customHeight="1">
      <c r="B357" s="142"/>
      <c r="C357" s="171" t="s">
        <v>442</v>
      </c>
      <c r="D357" s="171" t="s">
        <v>181</v>
      </c>
      <c r="E357" s="172" t="s">
        <v>443</v>
      </c>
      <c r="F357" s="294" t="s">
        <v>444</v>
      </c>
      <c r="G357" s="294"/>
      <c r="H357" s="294"/>
      <c r="I357" s="294"/>
      <c r="J357" s="173" t="s">
        <v>184</v>
      </c>
      <c r="K357" s="174">
        <v>7.1</v>
      </c>
      <c r="L357" s="295">
        <v>0</v>
      </c>
      <c r="M357" s="295"/>
      <c r="N357" s="296">
        <f>ROUND(L357*K357,2)</f>
        <v>0</v>
      </c>
      <c r="O357" s="296"/>
      <c r="P357" s="296"/>
      <c r="Q357" s="296"/>
      <c r="R357" s="145"/>
      <c r="T357" s="175" t="s">
        <v>5</v>
      </c>
      <c r="U357" s="48" t="s">
        <v>48</v>
      </c>
      <c r="V357" s="40"/>
      <c r="W357" s="176">
        <f>V357*K357</f>
        <v>0</v>
      </c>
      <c r="X357" s="176">
        <v>0</v>
      </c>
      <c r="Y357" s="176">
        <f>X357*K357</f>
        <v>0</v>
      </c>
      <c r="Z357" s="176">
        <v>0</v>
      </c>
      <c r="AA357" s="177">
        <f>Z357*K357</f>
        <v>0</v>
      </c>
      <c r="AR357" s="22" t="s">
        <v>185</v>
      </c>
      <c r="AT357" s="22" t="s">
        <v>181</v>
      </c>
      <c r="AU357" s="22" t="s">
        <v>95</v>
      </c>
      <c r="AY357" s="22" t="s">
        <v>180</v>
      </c>
      <c r="BE357" s="118">
        <f>IF(U357="základní",N357,0)</f>
        <v>0</v>
      </c>
      <c r="BF357" s="118">
        <f>IF(U357="snížená",N357,0)</f>
        <v>0</v>
      </c>
      <c r="BG357" s="118">
        <f>IF(U357="zákl. přenesená",N357,0)</f>
        <v>0</v>
      </c>
      <c r="BH357" s="118">
        <f>IF(U357="sníž. přenesená",N357,0)</f>
        <v>0</v>
      </c>
      <c r="BI357" s="118">
        <f>IF(U357="nulová",N357,0)</f>
        <v>0</v>
      </c>
      <c r="BJ357" s="22" t="s">
        <v>90</v>
      </c>
      <c r="BK357" s="118">
        <f>ROUND(L357*K357,2)</f>
        <v>0</v>
      </c>
      <c r="BL357" s="22" t="s">
        <v>185</v>
      </c>
      <c r="BM357" s="22" t="s">
        <v>445</v>
      </c>
    </row>
    <row r="358" spans="2:51" s="11" customFormat="1" ht="28.9" customHeight="1">
      <c r="B358" s="178"/>
      <c r="C358" s="179"/>
      <c r="D358" s="179"/>
      <c r="E358" s="180" t="s">
        <v>5</v>
      </c>
      <c r="F358" s="288" t="s">
        <v>446</v>
      </c>
      <c r="G358" s="289"/>
      <c r="H358" s="289"/>
      <c r="I358" s="289"/>
      <c r="J358" s="179"/>
      <c r="K358" s="181" t="s">
        <v>5</v>
      </c>
      <c r="L358" s="179"/>
      <c r="M358" s="179"/>
      <c r="N358" s="179"/>
      <c r="O358" s="179"/>
      <c r="P358" s="179"/>
      <c r="Q358" s="179"/>
      <c r="R358" s="182"/>
      <c r="T358" s="183"/>
      <c r="U358" s="179"/>
      <c r="V358" s="179"/>
      <c r="W358" s="179"/>
      <c r="X358" s="179"/>
      <c r="Y358" s="179"/>
      <c r="Z358" s="179"/>
      <c r="AA358" s="184"/>
      <c r="AT358" s="185" t="s">
        <v>188</v>
      </c>
      <c r="AU358" s="185" t="s">
        <v>95</v>
      </c>
      <c r="AV358" s="11" t="s">
        <v>90</v>
      </c>
      <c r="AW358" s="11" t="s">
        <v>40</v>
      </c>
      <c r="AX358" s="11" t="s">
        <v>83</v>
      </c>
      <c r="AY358" s="185" t="s">
        <v>180</v>
      </c>
    </row>
    <row r="359" spans="2:51" s="12" customFormat="1" ht="20.45" customHeight="1">
      <c r="B359" s="186"/>
      <c r="C359" s="187"/>
      <c r="D359" s="187"/>
      <c r="E359" s="188" t="s">
        <v>5</v>
      </c>
      <c r="F359" s="290" t="s">
        <v>447</v>
      </c>
      <c r="G359" s="291"/>
      <c r="H359" s="291"/>
      <c r="I359" s="291"/>
      <c r="J359" s="187"/>
      <c r="K359" s="189">
        <v>7.1</v>
      </c>
      <c r="L359" s="187"/>
      <c r="M359" s="187"/>
      <c r="N359" s="187"/>
      <c r="O359" s="187"/>
      <c r="P359" s="187"/>
      <c r="Q359" s="187"/>
      <c r="R359" s="190"/>
      <c r="T359" s="191"/>
      <c r="U359" s="187"/>
      <c r="V359" s="187"/>
      <c r="W359" s="187"/>
      <c r="X359" s="187"/>
      <c r="Y359" s="187"/>
      <c r="Z359" s="187"/>
      <c r="AA359" s="192"/>
      <c r="AT359" s="193" t="s">
        <v>188</v>
      </c>
      <c r="AU359" s="193" t="s">
        <v>95</v>
      </c>
      <c r="AV359" s="12" t="s">
        <v>95</v>
      </c>
      <c r="AW359" s="12" t="s">
        <v>40</v>
      </c>
      <c r="AX359" s="12" t="s">
        <v>83</v>
      </c>
      <c r="AY359" s="193" t="s">
        <v>180</v>
      </c>
    </row>
    <row r="360" spans="2:51" s="13" customFormat="1" ht="20.45" customHeight="1">
      <c r="B360" s="194"/>
      <c r="C360" s="195"/>
      <c r="D360" s="195"/>
      <c r="E360" s="196" t="s">
        <v>5</v>
      </c>
      <c r="F360" s="292" t="s">
        <v>190</v>
      </c>
      <c r="G360" s="293"/>
      <c r="H360" s="293"/>
      <c r="I360" s="293"/>
      <c r="J360" s="195"/>
      <c r="K360" s="197">
        <v>7.1</v>
      </c>
      <c r="L360" s="195"/>
      <c r="M360" s="195"/>
      <c r="N360" s="195"/>
      <c r="O360" s="195"/>
      <c r="P360" s="195"/>
      <c r="Q360" s="195"/>
      <c r="R360" s="198"/>
      <c r="T360" s="199"/>
      <c r="U360" s="195"/>
      <c r="V360" s="195"/>
      <c r="W360" s="195"/>
      <c r="X360" s="195"/>
      <c r="Y360" s="195"/>
      <c r="Z360" s="195"/>
      <c r="AA360" s="200"/>
      <c r="AT360" s="201" t="s">
        <v>188</v>
      </c>
      <c r="AU360" s="201" t="s">
        <v>95</v>
      </c>
      <c r="AV360" s="13" t="s">
        <v>185</v>
      </c>
      <c r="AW360" s="13" t="s">
        <v>40</v>
      </c>
      <c r="AX360" s="13" t="s">
        <v>90</v>
      </c>
      <c r="AY360" s="201" t="s">
        <v>180</v>
      </c>
    </row>
    <row r="361" spans="2:63" s="10" customFormat="1" ht="29.85" customHeight="1">
      <c r="B361" s="160"/>
      <c r="C361" s="161"/>
      <c r="D361" s="170" t="s">
        <v>155</v>
      </c>
      <c r="E361" s="170"/>
      <c r="F361" s="170"/>
      <c r="G361" s="170"/>
      <c r="H361" s="170"/>
      <c r="I361" s="170"/>
      <c r="J361" s="170"/>
      <c r="K361" s="170"/>
      <c r="L361" s="170"/>
      <c r="M361" s="170"/>
      <c r="N361" s="286">
        <f>BK361</f>
        <v>0</v>
      </c>
      <c r="O361" s="287"/>
      <c r="P361" s="287"/>
      <c r="Q361" s="287"/>
      <c r="R361" s="163"/>
      <c r="T361" s="164"/>
      <c r="U361" s="161"/>
      <c r="V361" s="161"/>
      <c r="W361" s="165">
        <f>SUM(W362:W405)</f>
        <v>0</v>
      </c>
      <c r="X361" s="161"/>
      <c r="Y361" s="165">
        <f>SUM(Y362:Y405)</f>
        <v>0</v>
      </c>
      <c r="Z361" s="161"/>
      <c r="AA361" s="166">
        <f>SUM(AA362:AA405)</f>
        <v>0</v>
      </c>
      <c r="AR361" s="167" t="s">
        <v>90</v>
      </c>
      <c r="AT361" s="168" t="s">
        <v>82</v>
      </c>
      <c r="AU361" s="168" t="s">
        <v>90</v>
      </c>
      <c r="AY361" s="167" t="s">
        <v>180</v>
      </c>
      <c r="BK361" s="169">
        <f>SUM(BK362:BK405)</f>
        <v>0</v>
      </c>
    </row>
    <row r="362" spans="2:65" s="1" customFormat="1" ht="28.9" customHeight="1">
      <c r="B362" s="142"/>
      <c r="C362" s="171" t="s">
        <v>448</v>
      </c>
      <c r="D362" s="171" t="s">
        <v>181</v>
      </c>
      <c r="E362" s="172" t="s">
        <v>449</v>
      </c>
      <c r="F362" s="294" t="s">
        <v>450</v>
      </c>
      <c r="G362" s="294"/>
      <c r="H362" s="294"/>
      <c r="I362" s="294"/>
      <c r="J362" s="173" t="s">
        <v>242</v>
      </c>
      <c r="K362" s="174">
        <v>887.936</v>
      </c>
      <c r="L362" s="295">
        <v>0</v>
      </c>
      <c r="M362" s="295"/>
      <c r="N362" s="296">
        <f>ROUND(L362*K362,2)</f>
        <v>0</v>
      </c>
      <c r="O362" s="296"/>
      <c r="P362" s="296"/>
      <c r="Q362" s="296"/>
      <c r="R362" s="145"/>
      <c r="T362" s="175" t="s">
        <v>5</v>
      </c>
      <c r="U362" s="48" t="s">
        <v>48</v>
      </c>
      <c r="V362" s="40"/>
      <c r="W362" s="176">
        <f>V362*K362</f>
        <v>0</v>
      </c>
      <c r="X362" s="176">
        <v>0</v>
      </c>
      <c r="Y362" s="176">
        <f>X362*K362</f>
        <v>0</v>
      </c>
      <c r="Z362" s="176">
        <v>0</v>
      </c>
      <c r="AA362" s="177">
        <f>Z362*K362</f>
        <v>0</v>
      </c>
      <c r="AR362" s="22" t="s">
        <v>185</v>
      </c>
      <c r="AT362" s="22" t="s">
        <v>181</v>
      </c>
      <c r="AU362" s="22" t="s">
        <v>95</v>
      </c>
      <c r="AY362" s="22" t="s">
        <v>180</v>
      </c>
      <c r="BE362" s="118">
        <f>IF(U362="základní",N362,0)</f>
        <v>0</v>
      </c>
      <c r="BF362" s="118">
        <f>IF(U362="snížená",N362,0)</f>
        <v>0</v>
      </c>
      <c r="BG362" s="118">
        <f>IF(U362="zákl. přenesená",N362,0)</f>
        <v>0</v>
      </c>
      <c r="BH362" s="118">
        <f>IF(U362="sníž. přenesená",N362,0)</f>
        <v>0</v>
      </c>
      <c r="BI362" s="118">
        <f>IF(U362="nulová",N362,0)</f>
        <v>0</v>
      </c>
      <c r="BJ362" s="22" t="s">
        <v>90</v>
      </c>
      <c r="BK362" s="118">
        <f>ROUND(L362*K362,2)</f>
        <v>0</v>
      </c>
      <c r="BL362" s="22" t="s">
        <v>185</v>
      </c>
      <c r="BM362" s="22" t="s">
        <v>451</v>
      </c>
    </row>
    <row r="363" spans="2:51" s="11" customFormat="1" ht="20.45" customHeight="1">
      <c r="B363" s="178"/>
      <c r="C363" s="179"/>
      <c r="D363" s="179"/>
      <c r="E363" s="180" t="s">
        <v>5</v>
      </c>
      <c r="F363" s="288" t="s">
        <v>452</v>
      </c>
      <c r="G363" s="289"/>
      <c r="H363" s="289"/>
      <c r="I363" s="289"/>
      <c r="J363" s="179"/>
      <c r="K363" s="181" t="s">
        <v>5</v>
      </c>
      <c r="L363" s="179"/>
      <c r="M363" s="179"/>
      <c r="N363" s="179"/>
      <c r="O363" s="179"/>
      <c r="P363" s="179"/>
      <c r="Q363" s="179"/>
      <c r="R363" s="182"/>
      <c r="T363" s="183"/>
      <c r="U363" s="179"/>
      <c r="V363" s="179"/>
      <c r="W363" s="179"/>
      <c r="X363" s="179"/>
      <c r="Y363" s="179"/>
      <c r="Z363" s="179"/>
      <c r="AA363" s="184"/>
      <c r="AT363" s="185" t="s">
        <v>188</v>
      </c>
      <c r="AU363" s="185" t="s">
        <v>95</v>
      </c>
      <c r="AV363" s="11" t="s">
        <v>90</v>
      </c>
      <c r="AW363" s="11" t="s">
        <v>40</v>
      </c>
      <c r="AX363" s="11" t="s">
        <v>83</v>
      </c>
      <c r="AY363" s="185" t="s">
        <v>180</v>
      </c>
    </row>
    <row r="364" spans="2:51" s="12" customFormat="1" ht="20.45" customHeight="1">
      <c r="B364" s="186"/>
      <c r="C364" s="187"/>
      <c r="D364" s="187"/>
      <c r="E364" s="188" t="s">
        <v>5</v>
      </c>
      <c r="F364" s="290" t="s">
        <v>453</v>
      </c>
      <c r="G364" s="291"/>
      <c r="H364" s="291"/>
      <c r="I364" s="291"/>
      <c r="J364" s="187"/>
      <c r="K364" s="189">
        <v>77.056</v>
      </c>
      <c r="L364" s="187"/>
      <c r="M364" s="187"/>
      <c r="N364" s="187"/>
      <c r="O364" s="187"/>
      <c r="P364" s="187"/>
      <c r="Q364" s="187"/>
      <c r="R364" s="190"/>
      <c r="T364" s="191"/>
      <c r="U364" s="187"/>
      <c r="V364" s="187"/>
      <c r="W364" s="187"/>
      <c r="X364" s="187"/>
      <c r="Y364" s="187"/>
      <c r="Z364" s="187"/>
      <c r="AA364" s="192"/>
      <c r="AT364" s="193" t="s">
        <v>188</v>
      </c>
      <c r="AU364" s="193" t="s">
        <v>95</v>
      </c>
      <c r="AV364" s="12" t="s">
        <v>95</v>
      </c>
      <c r="AW364" s="12" t="s">
        <v>40</v>
      </c>
      <c r="AX364" s="12" t="s">
        <v>83</v>
      </c>
      <c r="AY364" s="193" t="s">
        <v>180</v>
      </c>
    </row>
    <row r="365" spans="2:51" s="11" customFormat="1" ht="20.45" customHeight="1">
      <c r="B365" s="178"/>
      <c r="C365" s="179"/>
      <c r="D365" s="179"/>
      <c r="E365" s="180" t="s">
        <v>5</v>
      </c>
      <c r="F365" s="303" t="s">
        <v>454</v>
      </c>
      <c r="G365" s="304"/>
      <c r="H365" s="304"/>
      <c r="I365" s="304"/>
      <c r="J365" s="179"/>
      <c r="K365" s="181" t="s">
        <v>5</v>
      </c>
      <c r="L365" s="179"/>
      <c r="M365" s="179"/>
      <c r="N365" s="179"/>
      <c r="O365" s="179"/>
      <c r="P365" s="179"/>
      <c r="Q365" s="179"/>
      <c r="R365" s="182"/>
      <c r="T365" s="183"/>
      <c r="U365" s="179"/>
      <c r="V365" s="179"/>
      <c r="W365" s="179"/>
      <c r="X365" s="179"/>
      <c r="Y365" s="179"/>
      <c r="Z365" s="179"/>
      <c r="AA365" s="184"/>
      <c r="AT365" s="185" t="s">
        <v>188</v>
      </c>
      <c r="AU365" s="185" t="s">
        <v>95</v>
      </c>
      <c r="AV365" s="11" t="s">
        <v>90</v>
      </c>
      <c r="AW365" s="11" t="s">
        <v>40</v>
      </c>
      <c r="AX365" s="11" t="s">
        <v>83</v>
      </c>
      <c r="AY365" s="185" t="s">
        <v>180</v>
      </c>
    </row>
    <row r="366" spans="2:51" s="12" customFormat="1" ht="20.45" customHeight="1">
      <c r="B366" s="186"/>
      <c r="C366" s="187"/>
      <c r="D366" s="187"/>
      <c r="E366" s="188" t="s">
        <v>5</v>
      </c>
      <c r="F366" s="290" t="s">
        <v>455</v>
      </c>
      <c r="G366" s="291"/>
      <c r="H366" s="291"/>
      <c r="I366" s="291"/>
      <c r="J366" s="187"/>
      <c r="K366" s="189">
        <v>810.88</v>
      </c>
      <c r="L366" s="187"/>
      <c r="M366" s="187"/>
      <c r="N366" s="187"/>
      <c r="O366" s="187"/>
      <c r="P366" s="187"/>
      <c r="Q366" s="187"/>
      <c r="R366" s="190"/>
      <c r="T366" s="191"/>
      <c r="U366" s="187"/>
      <c r="V366" s="187"/>
      <c r="W366" s="187"/>
      <c r="X366" s="187"/>
      <c r="Y366" s="187"/>
      <c r="Z366" s="187"/>
      <c r="AA366" s="192"/>
      <c r="AT366" s="193" t="s">
        <v>188</v>
      </c>
      <c r="AU366" s="193" t="s">
        <v>95</v>
      </c>
      <c r="AV366" s="12" t="s">
        <v>95</v>
      </c>
      <c r="AW366" s="12" t="s">
        <v>40</v>
      </c>
      <c r="AX366" s="12" t="s">
        <v>83</v>
      </c>
      <c r="AY366" s="193" t="s">
        <v>180</v>
      </c>
    </row>
    <row r="367" spans="2:51" s="13" customFormat="1" ht="20.45" customHeight="1">
      <c r="B367" s="194"/>
      <c r="C367" s="195"/>
      <c r="D367" s="195"/>
      <c r="E367" s="196" t="s">
        <v>5</v>
      </c>
      <c r="F367" s="292" t="s">
        <v>190</v>
      </c>
      <c r="G367" s="293"/>
      <c r="H367" s="293"/>
      <c r="I367" s="293"/>
      <c r="J367" s="195"/>
      <c r="K367" s="197">
        <v>887.936</v>
      </c>
      <c r="L367" s="195"/>
      <c r="M367" s="195"/>
      <c r="N367" s="195"/>
      <c r="O367" s="195"/>
      <c r="P367" s="195"/>
      <c r="Q367" s="195"/>
      <c r="R367" s="198"/>
      <c r="T367" s="199"/>
      <c r="U367" s="195"/>
      <c r="V367" s="195"/>
      <c r="W367" s="195"/>
      <c r="X367" s="195"/>
      <c r="Y367" s="195"/>
      <c r="Z367" s="195"/>
      <c r="AA367" s="200"/>
      <c r="AT367" s="201" t="s">
        <v>188</v>
      </c>
      <c r="AU367" s="201" t="s">
        <v>95</v>
      </c>
      <c r="AV367" s="13" t="s">
        <v>185</v>
      </c>
      <c r="AW367" s="13" t="s">
        <v>40</v>
      </c>
      <c r="AX367" s="13" t="s">
        <v>90</v>
      </c>
      <c r="AY367" s="201" t="s">
        <v>180</v>
      </c>
    </row>
    <row r="368" spans="2:65" s="1" customFormat="1" ht="28.9" customHeight="1">
      <c r="B368" s="142"/>
      <c r="C368" s="171" t="s">
        <v>456</v>
      </c>
      <c r="D368" s="171" t="s">
        <v>181</v>
      </c>
      <c r="E368" s="172" t="s">
        <v>457</v>
      </c>
      <c r="F368" s="294" t="s">
        <v>458</v>
      </c>
      <c r="G368" s="294"/>
      <c r="H368" s="294"/>
      <c r="I368" s="294"/>
      <c r="J368" s="173" t="s">
        <v>242</v>
      </c>
      <c r="K368" s="174">
        <v>5019.392</v>
      </c>
      <c r="L368" s="295">
        <v>0</v>
      </c>
      <c r="M368" s="295"/>
      <c r="N368" s="296">
        <f>ROUND(L368*K368,2)</f>
        <v>0</v>
      </c>
      <c r="O368" s="296"/>
      <c r="P368" s="296"/>
      <c r="Q368" s="296"/>
      <c r="R368" s="145"/>
      <c r="T368" s="175" t="s">
        <v>5</v>
      </c>
      <c r="U368" s="48" t="s">
        <v>48</v>
      </c>
      <c r="V368" s="40"/>
      <c r="W368" s="176">
        <f>V368*K368</f>
        <v>0</v>
      </c>
      <c r="X368" s="176">
        <v>0</v>
      </c>
      <c r="Y368" s="176">
        <f>X368*K368</f>
        <v>0</v>
      </c>
      <c r="Z368" s="176">
        <v>0</v>
      </c>
      <c r="AA368" s="177">
        <f>Z368*K368</f>
        <v>0</v>
      </c>
      <c r="AR368" s="22" t="s">
        <v>185</v>
      </c>
      <c r="AT368" s="22" t="s">
        <v>181</v>
      </c>
      <c r="AU368" s="22" t="s">
        <v>95</v>
      </c>
      <c r="AY368" s="22" t="s">
        <v>180</v>
      </c>
      <c r="BE368" s="118">
        <f>IF(U368="základní",N368,0)</f>
        <v>0</v>
      </c>
      <c r="BF368" s="118">
        <f>IF(U368="snížená",N368,0)</f>
        <v>0</v>
      </c>
      <c r="BG368" s="118">
        <f>IF(U368="zákl. přenesená",N368,0)</f>
        <v>0</v>
      </c>
      <c r="BH368" s="118">
        <f>IF(U368="sníž. přenesená",N368,0)</f>
        <v>0</v>
      </c>
      <c r="BI368" s="118">
        <f>IF(U368="nulová",N368,0)</f>
        <v>0</v>
      </c>
      <c r="BJ368" s="22" t="s">
        <v>90</v>
      </c>
      <c r="BK368" s="118">
        <f>ROUND(L368*K368,2)</f>
        <v>0</v>
      </c>
      <c r="BL368" s="22" t="s">
        <v>185</v>
      </c>
      <c r="BM368" s="22" t="s">
        <v>459</v>
      </c>
    </row>
    <row r="369" spans="2:51" s="11" customFormat="1" ht="20.45" customHeight="1">
      <c r="B369" s="178"/>
      <c r="C369" s="179"/>
      <c r="D369" s="179"/>
      <c r="E369" s="180" t="s">
        <v>5</v>
      </c>
      <c r="F369" s="288" t="s">
        <v>452</v>
      </c>
      <c r="G369" s="289"/>
      <c r="H369" s="289"/>
      <c r="I369" s="289"/>
      <c r="J369" s="179"/>
      <c r="K369" s="181" t="s">
        <v>5</v>
      </c>
      <c r="L369" s="179"/>
      <c r="M369" s="179"/>
      <c r="N369" s="179"/>
      <c r="O369" s="179"/>
      <c r="P369" s="179"/>
      <c r="Q369" s="179"/>
      <c r="R369" s="182"/>
      <c r="T369" s="183"/>
      <c r="U369" s="179"/>
      <c r="V369" s="179"/>
      <c r="W369" s="179"/>
      <c r="X369" s="179"/>
      <c r="Y369" s="179"/>
      <c r="Z369" s="179"/>
      <c r="AA369" s="184"/>
      <c r="AT369" s="185" t="s">
        <v>188</v>
      </c>
      <c r="AU369" s="185" t="s">
        <v>95</v>
      </c>
      <c r="AV369" s="11" t="s">
        <v>90</v>
      </c>
      <c r="AW369" s="11" t="s">
        <v>40</v>
      </c>
      <c r="AX369" s="11" t="s">
        <v>83</v>
      </c>
      <c r="AY369" s="185" t="s">
        <v>180</v>
      </c>
    </row>
    <row r="370" spans="2:51" s="12" customFormat="1" ht="20.45" customHeight="1">
      <c r="B370" s="186"/>
      <c r="C370" s="187"/>
      <c r="D370" s="187"/>
      <c r="E370" s="188" t="s">
        <v>5</v>
      </c>
      <c r="F370" s="290" t="s">
        <v>460</v>
      </c>
      <c r="G370" s="291"/>
      <c r="H370" s="291"/>
      <c r="I370" s="291"/>
      <c r="J370" s="187"/>
      <c r="K370" s="189">
        <v>154.112</v>
      </c>
      <c r="L370" s="187"/>
      <c r="M370" s="187"/>
      <c r="N370" s="187"/>
      <c r="O370" s="187"/>
      <c r="P370" s="187"/>
      <c r="Q370" s="187"/>
      <c r="R370" s="190"/>
      <c r="T370" s="191"/>
      <c r="U370" s="187"/>
      <c r="V370" s="187"/>
      <c r="W370" s="187"/>
      <c r="X370" s="187"/>
      <c r="Y370" s="187"/>
      <c r="Z370" s="187"/>
      <c r="AA370" s="192"/>
      <c r="AT370" s="193" t="s">
        <v>188</v>
      </c>
      <c r="AU370" s="193" t="s">
        <v>95</v>
      </c>
      <c r="AV370" s="12" t="s">
        <v>95</v>
      </c>
      <c r="AW370" s="12" t="s">
        <v>40</v>
      </c>
      <c r="AX370" s="12" t="s">
        <v>83</v>
      </c>
      <c r="AY370" s="193" t="s">
        <v>180</v>
      </c>
    </row>
    <row r="371" spans="2:51" s="11" customFormat="1" ht="20.45" customHeight="1">
      <c r="B371" s="178"/>
      <c r="C371" s="179"/>
      <c r="D371" s="179"/>
      <c r="E371" s="180" t="s">
        <v>5</v>
      </c>
      <c r="F371" s="303" t="s">
        <v>454</v>
      </c>
      <c r="G371" s="304"/>
      <c r="H371" s="304"/>
      <c r="I371" s="304"/>
      <c r="J371" s="179"/>
      <c r="K371" s="181" t="s">
        <v>5</v>
      </c>
      <c r="L371" s="179"/>
      <c r="M371" s="179"/>
      <c r="N371" s="179"/>
      <c r="O371" s="179"/>
      <c r="P371" s="179"/>
      <c r="Q371" s="179"/>
      <c r="R371" s="182"/>
      <c r="T371" s="183"/>
      <c r="U371" s="179"/>
      <c r="V371" s="179"/>
      <c r="W371" s="179"/>
      <c r="X371" s="179"/>
      <c r="Y371" s="179"/>
      <c r="Z371" s="179"/>
      <c r="AA371" s="184"/>
      <c r="AT371" s="185" t="s">
        <v>188</v>
      </c>
      <c r="AU371" s="185" t="s">
        <v>95</v>
      </c>
      <c r="AV371" s="11" t="s">
        <v>90</v>
      </c>
      <c r="AW371" s="11" t="s">
        <v>40</v>
      </c>
      <c r="AX371" s="11" t="s">
        <v>83</v>
      </c>
      <c r="AY371" s="185" t="s">
        <v>180</v>
      </c>
    </row>
    <row r="372" spans="2:51" s="12" customFormat="1" ht="20.45" customHeight="1">
      <c r="B372" s="186"/>
      <c r="C372" s="187"/>
      <c r="D372" s="187"/>
      <c r="E372" s="188" t="s">
        <v>5</v>
      </c>
      <c r="F372" s="290" t="s">
        <v>461</v>
      </c>
      <c r="G372" s="291"/>
      <c r="H372" s="291"/>
      <c r="I372" s="291"/>
      <c r="J372" s="187"/>
      <c r="K372" s="189">
        <v>4865.28</v>
      </c>
      <c r="L372" s="187"/>
      <c r="M372" s="187"/>
      <c r="N372" s="187"/>
      <c r="O372" s="187"/>
      <c r="P372" s="187"/>
      <c r="Q372" s="187"/>
      <c r="R372" s="190"/>
      <c r="T372" s="191"/>
      <c r="U372" s="187"/>
      <c r="V372" s="187"/>
      <c r="W372" s="187"/>
      <c r="X372" s="187"/>
      <c r="Y372" s="187"/>
      <c r="Z372" s="187"/>
      <c r="AA372" s="192"/>
      <c r="AT372" s="193" t="s">
        <v>188</v>
      </c>
      <c r="AU372" s="193" t="s">
        <v>95</v>
      </c>
      <c r="AV372" s="12" t="s">
        <v>95</v>
      </c>
      <c r="AW372" s="12" t="s">
        <v>40</v>
      </c>
      <c r="AX372" s="12" t="s">
        <v>83</v>
      </c>
      <c r="AY372" s="193" t="s">
        <v>180</v>
      </c>
    </row>
    <row r="373" spans="2:51" s="13" customFormat="1" ht="20.45" customHeight="1">
      <c r="B373" s="194"/>
      <c r="C373" s="195"/>
      <c r="D373" s="195"/>
      <c r="E373" s="196" t="s">
        <v>5</v>
      </c>
      <c r="F373" s="292" t="s">
        <v>190</v>
      </c>
      <c r="G373" s="293"/>
      <c r="H373" s="293"/>
      <c r="I373" s="293"/>
      <c r="J373" s="195"/>
      <c r="K373" s="197">
        <v>5019.392</v>
      </c>
      <c r="L373" s="195"/>
      <c r="M373" s="195"/>
      <c r="N373" s="195"/>
      <c r="O373" s="195"/>
      <c r="P373" s="195"/>
      <c r="Q373" s="195"/>
      <c r="R373" s="198"/>
      <c r="T373" s="199"/>
      <c r="U373" s="195"/>
      <c r="V373" s="195"/>
      <c r="W373" s="195"/>
      <c r="X373" s="195"/>
      <c r="Y373" s="195"/>
      <c r="Z373" s="195"/>
      <c r="AA373" s="200"/>
      <c r="AT373" s="201" t="s">
        <v>188</v>
      </c>
      <c r="AU373" s="201" t="s">
        <v>95</v>
      </c>
      <c r="AV373" s="13" t="s">
        <v>185</v>
      </c>
      <c r="AW373" s="13" t="s">
        <v>40</v>
      </c>
      <c r="AX373" s="13" t="s">
        <v>90</v>
      </c>
      <c r="AY373" s="201" t="s">
        <v>180</v>
      </c>
    </row>
    <row r="374" spans="2:65" s="1" customFormat="1" ht="28.9" customHeight="1">
      <c r="B374" s="142"/>
      <c r="C374" s="171" t="s">
        <v>462</v>
      </c>
      <c r="D374" s="171" t="s">
        <v>181</v>
      </c>
      <c r="E374" s="172" t="s">
        <v>463</v>
      </c>
      <c r="F374" s="294" t="s">
        <v>464</v>
      </c>
      <c r="G374" s="294"/>
      <c r="H374" s="294"/>
      <c r="I374" s="294"/>
      <c r="J374" s="173" t="s">
        <v>242</v>
      </c>
      <c r="K374" s="174">
        <v>68.835</v>
      </c>
      <c r="L374" s="295">
        <v>0</v>
      </c>
      <c r="M374" s="295"/>
      <c r="N374" s="296">
        <f>ROUND(L374*K374,2)</f>
        <v>0</v>
      </c>
      <c r="O374" s="296"/>
      <c r="P374" s="296"/>
      <c r="Q374" s="296"/>
      <c r="R374" s="145"/>
      <c r="T374" s="175" t="s">
        <v>5</v>
      </c>
      <c r="U374" s="48" t="s">
        <v>48</v>
      </c>
      <c r="V374" s="40"/>
      <c r="W374" s="176">
        <f>V374*K374</f>
        <v>0</v>
      </c>
      <c r="X374" s="176">
        <v>0</v>
      </c>
      <c r="Y374" s="176">
        <f>X374*K374</f>
        <v>0</v>
      </c>
      <c r="Z374" s="176">
        <v>0</v>
      </c>
      <c r="AA374" s="177">
        <f>Z374*K374</f>
        <v>0</v>
      </c>
      <c r="AR374" s="22" t="s">
        <v>185</v>
      </c>
      <c r="AT374" s="22" t="s">
        <v>181</v>
      </c>
      <c r="AU374" s="22" t="s">
        <v>95</v>
      </c>
      <c r="AY374" s="22" t="s">
        <v>180</v>
      </c>
      <c r="BE374" s="118">
        <f>IF(U374="základní",N374,0)</f>
        <v>0</v>
      </c>
      <c r="BF374" s="118">
        <f>IF(U374="snížená",N374,0)</f>
        <v>0</v>
      </c>
      <c r="BG374" s="118">
        <f>IF(U374="zákl. přenesená",N374,0)</f>
        <v>0</v>
      </c>
      <c r="BH374" s="118">
        <f>IF(U374="sníž. přenesená",N374,0)</f>
        <v>0</v>
      </c>
      <c r="BI374" s="118">
        <f>IF(U374="nulová",N374,0)</f>
        <v>0</v>
      </c>
      <c r="BJ374" s="22" t="s">
        <v>90</v>
      </c>
      <c r="BK374" s="118">
        <f>ROUND(L374*K374,2)</f>
        <v>0</v>
      </c>
      <c r="BL374" s="22" t="s">
        <v>185</v>
      </c>
      <c r="BM374" s="22" t="s">
        <v>465</v>
      </c>
    </row>
    <row r="375" spans="2:51" s="11" customFormat="1" ht="20.45" customHeight="1">
      <c r="B375" s="178"/>
      <c r="C375" s="179"/>
      <c r="D375" s="179"/>
      <c r="E375" s="180" t="s">
        <v>5</v>
      </c>
      <c r="F375" s="288" t="s">
        <v>466</v>
      </c>
      <c r="G375" s="289"/>
      <c r="H375" s="289"/>
      <c r="I375" s="289"/>
      <c r="J375" s="179"/>
      <c r="K375" s="181" t="s">
        <v>5</v>
      </c>
      <c r="L375" s="179"/>
      <c r="M375" s="179"/>
      <c r="N375" s="179"/>
      <c r="O375" s="179"/>
      <c r="P375" s="179"/>
      <c r="Q375" s="179"/>
      <c r="R375" s="182"/>
      <c r="T375" s="183"/>
      <c r="U375" s="179"/>
      <c r="V375" s="179"/>
      <c r="W375" s="179"/>
      <c r="X375" s="179"/>
      <c r="Y375" s="179"/>
      <c r="Z375" s="179"/>
      <c r="AA375" s="184"/>
      <c r="AT375" s="185" t="s">
        <v>188</v>
      </c>
      <c r="AU375" s="185" t="s">
        <v>95</v>
      </c>
      <c r="AV375" s="11" t="s">
        <v>90</v>
      </c>
      <c r="AW375" s="11" t="s">
        <v>40</v>
      </c>
      <c r="AX375" s="11" t="s">
        <v>83</v>
      </c>
      <c r="AY375" s="185" t="s">
        <v>180</v>
      </c>
    </row>
    <row r="376" spans="2:51" s="12" customFormat="1" ht="20.45" customHeight="1">
      <c r="B376" s="186"/>
      <c r="C376" s="187"/>
      <c r="D376" s="187"/>
      <c r="E376" s="188" t="s">
        <v>5</v>
      </c>
      <c r="F376" s="290" t="s">
        <v>467</v>
      </c>
      <c r="G376" s="291"/>
      <c r="H376" s="291"/>
      <c r="I376" s="291"/>
      <c r="J376" s="187"/>
      <c r="K376" s="189">
        <v>57.195</v>
      </c>
      <c r="L376" s="187"/>
      <c r="M376" s="187"/>
      <c r="N376" s="187"/>
      <c r="O376" s="187"/>
      <c r="P376" s="187"/>
      <c r="Q376" s="187"/>
      <c r="R376" s="190"/>
      <c r="T376" s="191"/>
      <c r="U376" s="187"/>
      <c r="V376" s="187"/>
      <c r="W376" s="187"/>
      <c r="X376" s="187"/>
      <c r="Y376" s="187"/>
      <c r="Z376" s="187"/>
      <c r="AA376" s="192"/>
      <c r="AT376" s="193" t="s">
        <v>188</v>
      </c>
      <c r="AU376" s="193" t="s">
        <v>95</v>
      </c>
      <c r="AV376" s="12" t="s">
        <v>95</v>
      </c>
      <c r="AW376" s="12" t="s">
        <v>40</v>
      </c>
      <c r="AX376" s="12" t="s">
        <v>83</v>
      </c>
      <c r="AY376" s="193" t="s">
        <v>180</v>
      </c>
    </row>
    <row r="377" spans="2:51" s="14" customFormat="1" ht="20.45" customHeight="1">
      <c r="B377" s="202"/>
      <c r="C377" s="203"/>
      <c r="D377" s="203"/>
      <c r="E377" s="204" t="s">
        <v>5</v>
      </c>
      <c r="F377" s="305" t="s">
        <v>220</v>
      </c>
      <c r="G377" s="306"/>
      <c r="H377" s="306"/>
      <c r="I377" s="306"/>
      <c r="J377" s="203"/>
      <c r="K377" s="205">
        <v>57.195</v>
      </c>
      <c r="L377" s="203"/>
      <c r="M377" s="203"/>
      <c r="N377" s="203"/>
      <c r="O377" s="203"/>
      <c r="P377" s="203"/>
      <c r="Q377" s="203"/>
      <c r="R377" s="206"/>
      <c r="T377" s="207"/>
      <c r="U377" s="203"/>
      <c r="V377" s="203"/>
      <c r="W377" s="203"/>
      <c r="X377" s="203"/>
      <c r="Y377" s="203"/>
      <c r="Z377" s="203"/>
      <c r="AA377" s="208"/>
      <c r="AT377" s="209" t="s">
        <v>188</v>
      </c>
      <c r="AU377" s="209" t="s">
        <v>95</v>
      </c>
      <c r="AV377" s="14" t="s">
        <v>196</v>
      </c>
      <c r="AW377" s="14" t="s">
        <v>40</v>
      </c>
      <c r="AX377" s="14" t="s">
        <v>83</v>
      </c>
      <c r="AY377" s="209" t="s">
        <v>180</v>
      </c>
    </row>
    <row r="378" spans="2:51" s="11" customFormat="1" ht="28.9" customHeight="1">
      <c r="B378" s="178"/>
      <c r="C378" s="179"/>
      <c r="D378" s="179"/>
      <c r="E378" s="180" t="s">
        <v>5</v>
      </c>
      <c r="F378" s="303" t="s">
        <v>468</v>
      </c>
      <c r="G378" s="304"/>
      <c r="H378" s="304"/>
      <c r="I378" s="304"/>
      <c r="J378" s="179"/>
      <c r="K378" s="181" t="s">
        <v>5</v>
      </c>
      <c r="L378" s="179"/>
      <c r="M378" s="179"/>
      <c r="N378" s="179"/>
      <c r="O378" s="179"/>
      <c r="P378" s="179"/>
      <c r="Q378" s="179"/>
      <c r="R378" s="182"/>
      <c r="T378" s="183"/>
      <c r="U378" s="179"/>
      <c r="V378" s="179"/>
      <c r="W378" s="179"/>
      <c r="X378" s="179"/>
      <c r="Y378" s="179"/>
      <c r="Z378" s="179"/>
      <c r="AA378" s="184"/>
      <c r="AT378" s="185" t="s">
        <v>188</v>
      </c>
      <c r="AU378" s="185" t="s">
        <v>95</v>
      </c>
      <c r="AV378" s="11" t="s">
        <v>90</v>
      </c>
      <c r="AW378" s="11" t="s">
        <v>40</v>
      </c>
      <c r="AX378" s="11" t="s">
        <v>83</v>
      </c>
      <c r="AY378" s="185" t="s">
        <v>180</v>
      </c>
    </row>
    <row r="379" spans="2:51" s="12" customFormat="1" ht="20.45" customHeight="1">
      <c r="B379" s="186"/>
      <c r="C379" s="187"/>
      <c r="D379" s="187"/>
      <c r="E379" s="188" t="s">
        <v>5</v>
      </c>
      <c r="F379" s="290" t="s">
        <v>469</v>
      </c>
      <c r="G379" s="291"/>
      <c r="H379" s="291"/>
      <c r="I379" s="291"/>
      <c r="J379" s="187"/>
      <c r="K379" s="189">
        <v>11.64</v>
      </c>
      <c r="L379" s="187"/>
      <c r="M379" s="187"/>
      <c r="N379" s="187"/>
      <c r="O379" s="187"/>
      <c r="P379" s="187"/>
      <c r="Q379" s="187"/>
      <c r="R379" s="190"/>
      <c r="T379" s="191"/>
      <c r="U379" s="187"/>
      <c r="V379" s="187"/>
      <c r="W379" s="187"/>
      <c r="X379" s="187"/>
      <c r="Y379" s="187"/>
      <c r="Z379" s="187"/>
      <c r="AA379" s="192"/>
      <c r="AT379" s="193" t="s">
        <v>188</v>
      </c>
      <c r="AU379" s="193" t="s">
        <v>95</v>
      </c>
      <c r="AV379" s="12" t="s">
        <v>95</v>
      </c>
      <c r="AW379" s="12" t="s">
        <v>40</v>
      </c>
      <c r="AX379" s="12" t="s">
        <v>83</v>
      </c>
      <c r="AY379" s="193" t="s">
        <v>180</v>
      </c>
    </row>
    <row r="380" spans="2:51" s="14" customFormat="1" ht="20.45" customHeight="1">
      <c r="B380" s="202"/>
      <c r="C380" s="203"/>
      <c r="D380" s="203"/>
      <c r="E380" s="204" t="s">
        <v>5</v>
      </c>
      <c r="F380" s="305" t="s">
        <v>220</v>
      </c>
      <c r="G380" s="306"/>
      <c r="H380" s="306"/>
      <c r="I380" s="306"/>
      <c r="J380" s="203"/>
      <c r="K380" s="205">
        <v>11.64</v>
      </c>
      <c r="L380" s="203"/>
      <c r="M380" s="203"/>
      <c r="N380" s="203"/>
      <c r="O380" s="203"/>
      <c r="P380" s="203"/>
      <c r="Q380" s="203"/>
      <c r="R380" s="206"/>
      <c r="T380" s="207"/>
      <c r="U380" s="203"/>
      <c r="V380" s="203"/>
      <c r="W380" s="203"/>
      <c r="X380" s="203"/>
      <c r="Y380" s="203"/>
      <c r="Z380" s="203"/>
      <c r="AA380" s="208"/>
      <c r="AT380" s="209" t="s">
        <v>188</v>
      </c>
      <c r="AU380" s="209" t="s">
        <v>95</v>
      </c>
      <c r="AV380" s="14" t="s">
        <v>196</v>
      </c>
      <c r="AW380" s="14" t="s">
        <v>40</v>
      </c>
      <c r="AX380" s="14" t="s">
        <v>83</v>
      </c>
      <c r="AY380" s="209" t="s">
        <v>180</v>
      </c>
    </row>
    <row r="381" spans="2:51" s="13" customFormat="1" ht="20.45" customHeight="1">
      <c r="B381" s="194"/>
      <c r="C381" s="195"/>
      <c r="D381" s="195"/>
      <c r="E381" s="196" t="s">
        <v>5</v>
      </c>
      <c r="F381" s="292" t="s">
        <v>190</v>
      </c>
      <c r="G381" s="293"/>
      <c r="H381" s="293"/>
      <c r="I381" s="293"/>
      <c r="J381" s="195"/>
      <c r="K381" s="197">
        <v>68.835</v>
      </c>
      <c r="L381" s="195"/>
      <c r="M381" s="195"/>
      <c r="N381" s="195"/>
      <c r="O381" s="195"/>
      <c r="P381" s="195"/>
      <c r="Q381" s="195"/>
      <c r="R381" s="198"/>
      <c r="T381" s="199"/>
      <c r="U381" s="195"/>
      <c r="V381" s="195"/>
      <c r="W381" s="195"/>
      <c r="X381" s="195"/>
      <c r="Y381" s="195"/>
      <c r="Z381" s="195"/>
      <c r="AA381" s="200"/>
      <c r="AT381" s="201" t="s">
        <v>188</v>
      </c>
      <c r="AU381" s="201" t="s">
        <v>95</v>
      </c>
      <c r="AV381" s="13" t="s">
        <v>185</v>
      </c>
      <c r="AW381" s="13" t="s">
        <v>40</v>
      </c>
      <c r="AX381" s="13" t="s">
        <v>90</v>
      </c>
      <c r="AY381" s="201" t="s">
        <v>180</v>
      </c>
    </row>
    <row r="382" spans="2:65" s="1" customFormat="1" ht="28.9" customHeight="1">
      <c r="B382" s="142"/>
      <c r="C382" s="171" t="s">
        <v>470</v>
      </c>
      <c r="D382" s="171" t="s">
        <v>181</v>
      </c>
      <c r="E382" s="172" t="s">
        <v>471</v>
      </c>
      <c r="F382" s="294" t="s">
        <v>472</v>
      </c>
      <c r="G382" s="294"/>
      <c r="H382" s="294"/>
      <c r="I382" s="294"/>
      <c r="J382" s="173" t="s">
        <v>242</v>
      </c>
      <c r="K382" s="174">
        <v>137.67</v>
      </c>
      <c r="L382" s="295">
        <v>0</v>
      </c>
      <c r="M382" s="295"/>
      <c r="N382" s="296">
        <f>ROUND(L382*K382,2)</f>
        <v>0</v>
      </c>
      <c r="O382" s="296"/>
      <c r="P382" s="296"/>
      <c r="Q382" s="296"/>
      <c r="R382" s="145"/>
      <c r="T382" s="175" t="s">
        <v>5</v>
      </c>
      <c r="U382" s="48" t="s">
        <v>48</v>
      </c>
      <c r="V382" s="40"/>
      <c r="W382" s="176">
        <f>V382*K382</f>
        <v>0</v>
      </c>
      <c r="X382" s="176">
        <v>0</v>
      </c>
      <c r="Y382" s="176">
        <f>X382*K382</f>
        <v>0</v>
      </c>
      <c r="Z382" s="176">
        <v>0</v>
      </c>
      <c r="AA382" s="177">
        <f>Z382*K382</f>
        <v>0</v>
      </c>
      <c r="AR382" s="22" t="s">
        <v>185</v>
      </c>
      <c r="AT382" s="22" t="s">
        <v>181</v>
      </c>
      <c r="AU382" s="22" t="s">
        <v>95</v>
      </c>
      <c r="AY382" s="22" t="s">
        <v>180</v>
      </c>
      <c r="BE382" s="118">
        <f>IF(U382="základní",N382,0)</f>
        <v>0</v>
      </c>
      <c r="BF382" s="118">
        <f>IF(U382="snížená",N382,0)</f>
        <v>0</v>
      </c>
      <c r="BG382" s="118">
        <f>IF(U382="zákl. přenesená",N382,0)</f>
        <v>0</v>
      </c>
      <c r="BH382" s="118">
        <f>IF(U382="sníž. přenesená",N382,0)</f>
        <v>0</v>
      </c>
      <c r="BI382" s="118">
        <f>IF(U382="nulová",N382,0)</f>
        <v>0</v>
      </c>
      <c r="BJ382" s="22" t="s">
        <v>90</v>
      </c>
      <c r="BK382" s="118">
        <f>ROUND(L382*K382,2)</f>
        <v>0</v>
      </c>
      <c r="BL382" s="22" t="s">
        <v>185</v>
      </c>
      <c r="BM382" s="22" t="s">
        <v>473</v>
      </c>
    </row>
    <row r="383" spans="2:51" s="11" customFormat="1" ht="20.45" customHeight="1">
      <c r="B383" s="178"/>
      <c r="C383" s="179"/>
      <c r="D383" s="179"/>
      <c r="E383" s="180" t="s">
        <v>5</v>
      </c>
      <c r="F383" s="288" t="s">
        <v>466</v>
      </c>
      <c r="G383" s="289"/>
      <c r="H383" s="289"/>
      <c r="I383" s="289"/>
      <c r="J383" s="179"/>
      <c r="K383" s="181" t="s">
        <v>5</v>
      </c>
      <c r="L383" s="179"/>
      <c r="M383" s="179"/>
      <c r="N383" s="179"/>
      <c r="O383" s="179"/>
      <c r="P383" s="179"/>
      <c r="Q383" s="179"/>
      <c r="R383" s="182"/>
      <c r="T383" s="183"/>
      <c r="U383" s="179"/>
      <c r="V383" s="179"/>
      <c r="W383" s="179"/>
      <c r="X383" s="179"/>
      <c r="Y383" s="179"/>
      <c r="Z383" s="179"/>
      <c r="AA383" s="184"/>
      <c r="AT383" s="185" t="s">
        <v>188</v>
      </c>
      <c r="AU383" s="185" t="s">
        <v>95</v>
      </c>
      <c r="AV383" s="11" t="s">
        <v>90</v>
      </c>
      <c r="AW383" s="11" t="s">
        <v>40</v>
      </c>
      <c r="AX383" s="11" t="s">
        <v>83</v>
      </c>
      <c r="AY383" s="185" t="s">
        <v>180</v>
      </c>
    </row>
    <row r="384" spans="2:51" s="12" customFormat="1" ht="20.45" customHeight="1">
      <c r="B384" s="186"/>
      <c r="C384" s="187"/>
      <c r="D384" s="187"/>
      <c r="E384" s="188" t="s">
        <v>5</v>
      </c>
      <c r="F384" s="290" t="s">
        <v>474</v>
      </c>
      <c r="G384" s="291"/>
      <c r="H384" s="291"/>
      <c r="I384" s="291"/>
      <c r="J384" s="187"/>
      <c r="K384" s="189">
        <v>114.39</v>
      </c>
      <c r="L384" s="187"/>
      <c r="M384" s="187"/>
      <c r="N384" s="187"/>
      <c r="O384" s="187"/>
      <c r="P384" s="187"/>
      <c r="Q384" s="187"/>
      <c r="R384" s="190"/>
      <c r="T384" s="191"/>
      <c r="U384" s="187"/>
      <c r="V384" s="187"/>
      <c r="W384" s="187"/>
      <c r="X384" s="187"/>
      <c r="Y384" s="187"/>
      <c r="Z384" s="187"/>
      <c r="AA384" s="192"/>
      <c r="AT384" s="193" t="s">
        <v>188</v>
      </c>
      <c r="AU384" s="193" t="s">
        <v>95</v>
      </c>
      <c r="AV384" s="12" t="s">
        <v>95</v>
      </c>
      <c r="AW384" s="12" t="s">
        <v>40</v>
      </c>
      <c r="AX384" s="12" t="s">
        <v>83</v>
      </c>
      <c r="AY384" s="193" t="s">
        <v>180</v>
      </c>
    </row>
    <row r="385" spans="2:51" s="14" customFormat="1" ht="20.45" customHeight="1">
      <c r="B385" s="202"/>
      <c r="C385" s="203"/>
      <c r="D385" s="203"/>
      <c r="E385" s="204" t="s">
        <v>5</v>
      </c>
      <c r="F385" s="305" t="s">
        <v>220</v>
      </c>
      <c r="G385" s="306"/>
      <c r="H385" s="306"/>
      <c r="I385" s="306"/>
      <c r="J385" s="203"/>
      <c r="K385" s="205">
        <v>114.39</v>
      </c>
      <c r="L385" s="203"/>
      <c r="M385" s="203"/>
      <c r="N385" s="203"/>
      <c r="O385" s="203"/>
      <c r="P385" s="203"/>
      <c r="Q385" s="203"/>
      <c r="R385" s="206"/>
      <c r="T385" s="207"/>
      <c r="U385" s="203"/>
      <c r="V385" s="203"/>
      <c r="W385" s="203"/>
      <c r="X385" s="203"/>
      <c r="Y385" s="203"/>
      <c r="Z385" s="203"/>
      <c r="AA385" s="208"/>
      <c r="AT385" s="209" t="s">
        <v>188</v>
      </c>
      <c r="AU385" s="209" t="s">
        <v>95</v>
      </c>
      <c r="AV385" s="14" t="s">
        <v>196</v>
      </c>
      <c r="AW385" s="14" t="s">
        <v>40</v>
      </c>
      <c r="AX385" s="14" t="s">
        <v>83</v>
      </c>
      <c r="AY385" s="209" t="s">
        <v>180</v>
      </c>
    </row>
    <row r="386" spans="2:51" s="11" customFormat="1" ht="28.9" customHeight="1">
      <c r="B386" s="178"/>
      <c r="C386" s="179"/>
      <c r="D386" s="179"/>
      <c r="E386" s="180" t="s">
        <v>5</v>
      </c>
      <c r="F386" s="303" t="s">
        <v>468</v>
      </c>
      <c r="G386" s="304"/>
      <c r="H386" s="304"/>
      <c r="I386" s="304"/>
      <c r="J386" s="179"/>
      <c r="K386" s="181" t="s">
        <v>5</v>
      </c>
      <c r="L386" s="179"/>
      <c r="M386" s="179"/>
      <c r="N386" s="179"/>
      <c r="O386" s="179"/>
      <c r="P386" s="179"/>
      <c r="Q386" s="179"/>
      <c r="R386" s="182"/>
      <c r="T386" s="183"/>
      <c r="U386" s="179"/>
      <c r="V386" s="179"/>
      <c r="W386" s="179"/>
      <c r="X386" s="179"/>
      <c r="Y386" s="179"/>
      <c r="Z386" s="179"/>
      <c r="AA386" s="184"/>
      <c r="AT386" s="185" t="s">
        <v>188</v>
      </c>
      <c r="AU386" s="185" t="s">
        <v>95</v>
      </c>
      <c r="AV386" s="11" t="s">
        <v>90</v>
      </c>
      <c r="AW386" s="11" t="s">
        <v>40</v>
      </c>
      <c r="AX386" s="11" t="s">
        <v>83</v>
      </c>
      <c r="AY386" s="185" t="s">
        <v>180</v>
      </c>
    </row>
    <row r="387" spans="2:51" s="12" customFormat="1" ht="20.45" customHeight="1">
      <c r="B387" s="186"/>
      <c r="C387" s="187"/>
      <c r="D387" s="187"/>
      <c r="E387" s="188" t="s">
        <v>5</v>
      </c>
      <c r="F387" s="290" t="s">
        <v>475</v>
      </c>
      <c r="G387" s="291"/>
      <c r="H387" s="291"/>
      <c r="I387" s="291"/>
      <c r="J387" s="187"/>
      <c r="K387" s="189">
        <v>23.28</v>
      </c>
      <c r="L387" s="187"/>
      <c r="M387" s="187"/>
      <c r="N387" s="187"/>
      <c r="O387" s="187"/>
      <c r="P387" s="187"/>
      <c r="Q387" s="187"/>
      <c r="R387" s="190"/>
      <c r="T387" s="191"/>
      <c r="U387" s="187"/>
      <c r="V387" s="187"/>
      <c r="W387" s="187"/>
      <c r="X387" s="187"/>
      <c r="Y387" s="187"/>
      <c r="Z387" s="187"/>
      <c r="AA387" s="192"/>
      <c r="AT387" s="193" t="s">
        <v>188</v>
      </c>
      <c r="AU387" s="193" t="s">
        <v>95</v>
      </c>
      <c r="AV387" s="12" t="s">
        <v>95</v>
      </c>
      <c r="AW387" s="12" t="s">
        <v>40</v>
      </c>
      <c r="AX387" s="12" t="s">
        <v>83</v>
      </c>
      <c r="AY387" s="193" t="s">
        <v>180</v>
      </c>
    </row>
    <row r="388" spans="2:51" s="14" customFormat="1" ht="20.45" customHeight="1">
      <c r="B388" s="202"/>
      <c r="C388" s="203"/>
      <c r="D388" s="203"/>
      <c r="E388" s="204" t="s">
        <v>5</v>
      </c>
      <c r="F388" s="305" t="s">
        <v>220</v>
      </c>
      <c r="G388" s="306"/>
      <c r="H388" s="306"/>
      <c r="I388" s="306"/>
      <c r="J388" s="203"/>
      <c r="K388" s="205">
        <v>23.28</v>
      </c>
      <c r="L388" s="203"/>
      <c r="M388" s="203"/>
      <c r="N388" s="203"/>
      <c r="O388" s="203"/>
      <c r="P388" s="203"/>
      <c r="Q388" s="203"/>
      <c r="R388" s="206"/>
      <c r="T388" s="207"/>
      <c r="U388" s="203"/>
      <c r="V388" s="203"/>
      <c r="W388" s="203"/>
      <c r="X388" s="203"/>
      <c r="Y388" s="203"/>
      <c r="Z388" s="203"/>
      <c r="AA388" s="208"/>
      <c r="AT388" s="209" t="s">
        <v>188</v>
      </c>
      <c r="AU388" s="209" t="s">
        <v>95</v>
      </c>
      <c r="AV388" s="14" t="s">
        <v>196</v>
      </c>
      <c r="AW388" s="14" t="s">
        <v>40</v>
      </c>
      <c r="AX388" s="14" t="s">
        <v>83</v>
      </c>
      <c r="AY388" s="209" t="s">
        <v>180</v>
      </c>
    </row>
    <row r="389" spans="2:51" s="13" customFormat="1" ht="20.45" customHeight="1">
      <c r="B389" s="194"/>
      <c r="C389" s="195"/>
      <c r="D389" s="195"/>
      <c r="E389" s="196" t="s">
        <v>5</v>
      </c>
      <c r="F389" s="292" t="s">
        <v>190</v>
      </c>
      <c r="G389" s="293"/>
      <c r="H389" s="293"/>
      <c r="I389" s="293"/>
      <c r="J389" s="195"/>
      <c r="K389" s="197">
        <v>137.67</v>
      </c>
      <c r="L389" s="195"/>
      <c r="M389" s="195"/>
      <c r="N389" s="195"/>
      <c r="O389" s="195"/>
      <c r="P389" s="195"/>
      <c r="Q389" s="195"/>
      <c r="R389" s="198"/>
      <c r="T389" s="199"/>
      <c r="U389" s="195"/>
      <c r="V389" s="195"/>
      <c r="W389" s="195"/>
      <c r="X389" s="195"/>
      <c r="Y389" s="195"/>
      <c r="Z389" s="195"/>
      <c r="AA389" s="200"/>
      <c r="AT389" s="201" t="s">
        <v>188</v>
      </c>
      <c r="AU389" s="201" t="s">
        <v>95</v>
      </c>
      <c r="AV389" s="13" t="s">
        <v>185</v>
      </c>
      <c r="AW389" s="13" t="s">
        <v>40</v>
      </c>
      <c r="AX389" s="13" t="s">
        <v>90</v>
      </c>
      <c r="AY389" s="201" t="s">
        <v>180</v>
      </c>
    </row>
    <row r="390" spans="2:65" s="1" customFormat="1" ht="28.9" customHeight="1">
      <c r="B390" s="142"/>
      <c r="C390" s="171" t="s">
        <v>476</v>
      </c>
      <c r="D390" s="171" t="s">
        <v>181</v>
      </c>
      <c r="E390" s="172" t="s">
        <v>477</v>
      </c>
      <c r="F390" s="294" t="s">
        <v>478</v>
      </c>
      <c r="G390" s="294"/>
      <c r="H390" s="294"/>
      <c r="I390" s="294"/>
      <c r="J390" s="173" t="s">
        <v>242</v>
      </c>
      <c r="K390" s="174">
        <v>945.131</v>
      </c>
      <c r="L390" s="295">
        <v>0</v>
      </c>
      <c r="M390" s="295"/>
      <c r="N390" s="296">
        <f>ROUND(L390*K390,2)</f>
        <v>0</v>
      </c>
      <c r="O390" s="296"/>
      <c r="P390" s="296"/>
      <c r="Q390" s="296"/>
      <c r="R390" s="145"/>
      <c r="T390" s="175" t="s">
        <v>5</v>
      </c>
      <c r="U390" s="48" t="s">
        <v>48</v>
      </c>
      <c r="V390" s="40"/>
      <c r="W390" s="176">
        <f>V390*K390</f>
        <v>0</v>
      </c>
      <c r="X390" s="176">
        <v>0</v>
      </c>
      <c r="Y390" s="176">
        <f>X390*K390</f>
        <v>0</v>
      </c>
      <c r="Z390" s="176">
        <v>0</v>
      </c>
      <c r="AA390" s="177">
        <f>Z390*K390</f>
        <v>0</v>
      </c>
      <c r="AR390" s="22" t="s">
        <v>185</v>
      </c>
      <c r="AT390" s="22" t="s">
        <v>181</v>
      </c>
      <c r="AU390" s="22" t="s">
        <v>95</v>
      </c>
      <c r="AY390" s="22" t="s">
        <v>180</v>
      </c>
      <c r="BE390" s="118">
        <f>IF(U390="základní",N390,0)</f>
        <v>0</v>
      </c>
      <c r="BF390" s="118">
        <f>IF(U390="snížená",N390,0)</f>
        <v>0</v>
      </c>
      <c r="BG390" s="118">
        <f>IF(U390="zákl. přenesená",N390,0)</f>
        <v>0</v>
      </c>
      <c r="BH390" s="118">
        <f>IF(U390="sníž. přenesená",N390,0)</f>
        <v>0</v>
      </c>
      <c r="BI390" s="118">
        <f>IF(U390="nulová",N390,0)</f>
        <v>0</v>
      </c>
      <c r="BJ390" s="22" t="s">
        <v>90</v>
      </c>
      <c r="BK390" s="118">
        <f>ROUND(L390*K390,2)</f>
        <v>0</v>
      </c>
      <c r="BL390" s="22" t="s">
        <v>185</v>
      </c>
      <c r="BM390" s="22" t="s">
        <v>479</v>
      </c>
    </row>
    <row r="391" spans="2:51" s="11" customFormat="1" ht="20.45" customHeight="1">
      <c r="B391" s="178"/>
      <c r="C391" s="179"/>
      <c r="D391" s="179"/>
      <c r="E391" s="180" t="s">
        <v>5</v>
      </c>
      <c r="F391" s="288" t="s">
        <v>452</v>
      </c>
      <c r="G391" s="289"/>
      <c r="H391" s="289"/>
      <c r="I391" s="289"/>
      <c r="J391" s="179"/>
      <c r="K391" s="181" t="s">
        <v>5</v>
      </c>
      <c r="L391" s="179"/>
      <c r="M391" s="179"/>
      <c r="N391" s="179"/>
      <c r="O391" s="179"/>
      <c r="P391" s="179"/>
      <c r="Q391" s="179"/>
      <c r="R391" s="182"/>
      <c r="T391" s="183"/>
      <c r="U391" s="179"/>
      <c r="V391" s="179"/>
      <c r="W391" s="179"/>
      <c r="X391" s="179"/>
      <c r="Y391" s="179"/>
      <c r="Z391" s="179"/>
      <c r="AA391" s="184"/>
      <c r="AT391" s="185" t="s">
        <v>188</v>
      </c>
      <c r="AU391" s="185" t="s">
        <v>95</v>
      </c>
      <c r="AV391" s="11" t="s">
        <v>90</v>
      </c>
      <c r="AW391" s="11" t="s">
        <v>40</v>
      </c>
      <c r="AX391" s="11" t="s">
        <v>83</v>
      </c>
      <c r="AY391" s="185" t="s">
        <v>180</v>
      </c>
    </row>
    <row r="392" spans="2:51" s="12" customFormat="1" ht="20.45" customHeight="1">
      <c r="B392" s="186"/>
      <c r="C392" s="187"/>
      <c r="D392" s="187"/>
      <c r="E392" s="188" t="s">
        <v>5</v>
      </c>
      <c r="F392" s="290" t="s">
        <v>453</v>
      </c>
      <c r="G392" s="291"/>
      <c r="H392" s="291"/>
      <c r="I392" s="291"/>
      <c r="J392" s="187"/>
      <c r="K392" s="189">
        <v>77.056</v>
      </c>
      <c r="L392" s="187"/>
      <c r="M392" s="187"/>
      <c r="N392" s="187"/>
      <c r="O392" s="187"/>
      <c r="P392" s="187"/>
      <c r="Q392" s="187"/>
      <c r="R392" s="190"/>
      <c r="T392" s="191"/>
      <c r="U392" s="187"/>
      <c r="V392" s="187"/>
      <c r="W392" s="187"/>
      <c r="X392" s="187"/>
      <c r="Y392" s="187"/>
      <c r="Z392" s="187"/>
      <c r="AA392" s="192"/>
      <c r="AT392" s="193" t="s">
        <v>188</v>
      </c>
      <c r="AU392" s="193" t="s">
        <v>95</v>
      </c>
      <c r="AV392" s="12" t="s">
        <v>95</v>
      </c>
      <c r="AW392" s="12" t="s">
        <v>40</v>
      </c>
      <c r="AX392" s="12" t="s">
        <v>83</v>
      </c>
      <c r="AY392" s="193" t="s">
        <v>180</v>
      </c>
    </row>
    <row r="393" spans="2:51" s="11" customFormat="1" ht="20.45" customHeight="1">
      <c r="B393" s="178"/>
      <c r="C393" s="179"/>
      <c r="D393" s="179"/>
      <c r="E393" s="180" t="s">
        <v>5</v>
      </c>
      <c r="F393" s="303" t="s">
        <v>454</v>
      </c>
      <c r="G393" s="304"/>
      <c r="H393" s="304"/>
      <c r="I393" s="304"/>
      <c r="J393" s="179"/>
      <c r="K393" s="181" t="s">
        <v>5</v>
      </c>
      <c r="L393" s="179"/>
      <c r="M393" s="179"/>
      <c r="N393" s="179"/>
      <c r="O393" s="179"/>
      <c r="P393" s="179"/>
      <c r="Q393" s="179"/>
      <c r="R393" s="182"/>
      <c r="T393" s="183"/>
      <c r="U393" s="179"/>
      <c r="V393" s="179"/>
      <c r="W393" s="179"/>
      <c r="X393" s="179"/>
      <c r="Y393" s="179"/>
      <c r="Z393" s="179"/>
      <c r="AA393" s="184"/>
      <c r="AT393" s="185" t="s">
        <v>188</v>
      </c>
      <c r="AU393" s="185" t="s">
        <v>95</v>
      </c>
      <c r="AV393" s="11" t="s">
        <v>90</v>
      </c>
      <c r="AW393" s="11" t="s">
        <v>40</v>
      </c>
      <c r="AX393" s="11" t="s">
        <v>83</v>
      </c>
      <c r="AY393" s="185" t="s">
        <v>180</v>
      </c>
    </row>
    <row r="394" spans="2:51" s="12" customFormat="1" ht="20.45" customHeight="1">
      <c r="B394" s="186"/>
      <c r="C394" s="187"/>
      <c r="D394" s="187"/>
      <c r="E394" s="188" t="s">
        <v>5</v>
      </c>
      <c r="F394" s="290" t="s">
        <v>455</v>
      </c>
      <c r="G394" s="291"/>
      <c r="H394" s="291"/>
      <c r="I394" s="291"/>
      <c r="J394" s="187"/>
      <c r="K394" s="189">
        <v>810.88</v>
      </c>
      <c r="L394" s="187"/>
      <c r="M394" s="187"/>
      <c r="N394" s="187"/>
      <c r="O394" s="187"/>
      <c r="P394" s="187"/>
      <c r="Q394" s="187"/>
      <c r="R394" s="190"/>
      <c r="T394" s="191"/>
      <c r="U394" s="187"/>
      <c r="V394" s="187"/>
      <c r="W394" s="187"/>
      <c r="X394" s="187"/>
      <c r="Y394" s="187"/>
      <c r="Z394" s="187"/>
      <c r="AA394" s="192"/>
      <c r="AT394" s="193" t="s">
        <v>188</v>
      </c>
      <c r="AU394" s="193" t="s">
        <v>95</v>
      </c>
      <c r="AV394" s="12" t="s">
        <v>95</v>
      </c>
      <c r="AW394" s="12" t="s">
        <v>40</v>
      </c>
      <c r="AX394" s="12" t="s">
        <v>83</v>
      </c>
      <c r="AY394" s="193" t="s">
        <v>180</v>
      </c>
    </row>
    <row r="395" spans="2:51" s="11" customFormat="1" ht="20.45" customHeight="1">
      <c r="B395" s="178"/>
      <c r="C395" s="179"/>
      <c r="D395" s="179"/>
      <c r="E395" s="180" t="s">
        <v>5</v>
      </c>
      <c r="F395" s="303" t="s">
        <v>466</v>
      </c>
      <c r="G395" s="304"/>
      <c r="H395" s="304"/>
      <c r="I395" s="304"/>
      <c r="J395" s="179"/>
      <c r="K395" s="181" t="s">
        <v>5</v>
      </c>
      <c r="L395" s="179"/>
      <c r="M395" s="179"/>
      <c r="N395" s="179"/>
      <c r="O395" s="179"/>
      <c r="P395" s="179"/>
      <c r="Q395" s="179"/>
      <c r="R395" s="182"/>
      <c r="T395" s="183"/>
      <c r="U395" s="179"/>
      <c r="V395" s="179"/>
      <c r="W395" s="179"/>
      <c r="X395" s="179"/>
      <c r="Y395" s="179"/>
      <c r="Z395" s="179"/>
      <c r="AA395" s="184"/>
      <c r="AT395" s="185" t="s">
        <v>188</v>
      </c>
      <c r="AU395" s="185" t="s">
        <v>95</v>
      </c>
      <c r="AV395" s="11" t="s">
        <v>90</v>
      </c>
      <c r="AW395" s="11" t="s">
        <v>40</v>
      </c>
      <c r="AX395" s="11" t="s">
        <v>83</v>
      </c>
      <c r="AY395" s="185" t="s">
        <v>180</v>
      </c>
    </row>
    <row r="396" spans="2:51" s="12" customFormat="1" ht="20.45" customHeight="1">
      <c r="B396" s="186"/>
      <c r="C396" s="187"/>
      <c r="D396" s="187"/>
      <c r="E396" s="188" t="s">
        <v>5</v>
      </c>
      <c r="F396" s="290" t="s">
        <v>467</v>
      </c>
      <c r="G396" s="291"/>
      <c r="H396" s="291"/>
      <c r="I396" s="291"/>
      <c r="J396" s="187"/>
      <c r="K396" s="189">
        <v>57.195</v>
      </c>
      <c r="L396" s="187"/>
      <c r="M396" s="187"/>
      <c r="N396" s="187"/>
      <c r="O396" s="187"/>
      <c r="P396" s="187"/>
      <c r="Q396" s="187"/>
      <c r="R396" s="190"/>
      <c r="T396" s="191"/>
      <c r="U396" s="187"/>
      <c r="V396" s="187"/>
      <c r="W396" s="187"/>
      <c r="X396" s="187"/>
      <c r="Y396" s="187"/>
      <c r="Z396" s="187"/>
      <c r="AA396" s="192"/>
      <c r="AT396" s="193" t="s">
        <v>188</v>
      </c>
      <c r="AU396" s="193" t="s">
        <v>95</v>
      </c>
      <c r="AV396" s="12" t="s">
        <v>95</v>
      </c>
      <c r="AW396" s="12" t="s">
        <v>40</v>
      </c>
      <c r="AX396" s="12" t="s">
        <v>83</v>
      </c>
      <c r="AY396" s="193" t="s">
        <v>180</v>
      </c>
    </row>
    <row r="397" spans="2:51" s="13" customFormat="1" ht="20.45" customHeight="1">
      <c r="B397" s="194"/>
      <c r="C397" s="195"/>
      <c r="D397" s="195"/>
      <c r="E397" s="196" t="s">
        <v>5</v>
      </c>
      <c r="F397" s="292" t="s">
        <v>190</v>
      </c>
      <c r="G397" s="293"/>
      <c r="H397" s="293"/>
      <c r="I397" s="293"/>
      <c r="J397" s="195"/>
      <c r="K397" s="197">
        <v>945.131</v>
      </c>
      <c r="L397" s="195"/>
      <c r="M397" s="195"/>
      <c r="N397" s="195"/>
      <c r="O397" s="195"/>
      <c r="P397" s="195"/>
      <c r="Q397" s="195"/>
      <c r="R397" s="198"/>
      <c r="T397" s="199"/>
      <c r="U397" s="195"/>
      <c r="V397" s="195"/>
      <c r="W397" s="195"/>
      <c r="X397" s="195"/>
      <c r="Y397" s="195"/>
      <c r="Z397" s="195"/>
      <c r="AA397" s="200"/>
      <c r="AT397" s="201" t="s">
        <v>188</v>
      </c>
      <c r="AU397" s="201" t="s">
        <v>95</v>
      </c>
      <c r="AV397" s="13" t="s">
        <v>185</v>
      </c>
      <c r="AW397" s="13" t="s">
        <v>40</v>
      </c>
      <c r="AX397" s="13" t="s">
        <v>90</v>
      </c>
      <c r="AY397" s="201" t="s">
        <v>180</v>
      </c>
    </row>
    <row r="398" spans="2:65" s="1" customFormat="1" ht="28.9" customHeight="1">
      <c r="B398" s="142"/>
      <c r="C398" s="171" t="s">
        <v>480</v>
      </c>
      <c r="D398" s="171" t="s">
        <v>181</v>
      </c>
      <c r="E398" s="172" t="s">
        <v>481</v>
      </c>
      <c r="F398" s="294" t="s">
        <v>482</v>
      </c>
      <c r="G398" s="294"/>
      <c r="H398" s="294"/>
      <c r="I398" s="294"/>
      <c r="J398" s="173" t="s">
        <v>242</v>
      </c>
      <c r="K398" s="174">
        <v>11.64</v>
      </c>
      <c r="L398" s="295">
        <v>0</v>
      </c>
      <c r="M398" s="295"/>
      <c r="N398" s="296">
        <f>ROUND(L398*K398,2)</f>
        <v>0</v>
      </c>
      <c r="O398" s="296"/>
      <c r="P398" s="296"/>
      <c r="Q398" s="296"/>
      <c r="R398" s="145"/>
      <c r="T398" s="175" t="s">
        <v>5</v>
      </c>
      <c r="U398" s="48" t="s">
        <v>48</v>
      </c>
      <c r="V398" s="40"/>
      <c r="W398" s="176">
        <f>V398*K398</f>
        <v>0</v>
      </c>
      <c r="X398" s="176">
        <v>0</v>
      </c>
      <c r="Y398" s="176">
        <f>X398*K398</f>
        <v>0</v>
      </c>
      <c r="Z398" s="176">
        <v>0</v>
      </c>
      <c r="AA398" s="177">
        <f>Z398*K398</f>
        <v>0</v>
      </c>
      <c r="AR398" s="22" t="s">
        <v>185</v>
      </c>
      <c r="AT398" s="22" t="s">
        <v>181</v>
      </c>
      <c r="AU398" s="22" t="s">
        <v>95</v>
      </c>
      <c r="AY398" s="22" t="s">
        <v>180</v>
      </c>
      <c r="BE398" s="118">
        <f>IF(U398="základní",N398,0)</f>
        <v>0</v>
      </c>
      <c r="BF398" s="118">
        <f>IF(U398="snížená",N398,0)</f>
        <v>0</v>
      </c>
      <c r="BG398" s="118">
        <f>IF(U398="zákl. přenesená",N398,0)</f>
        <v>0</v>
      </c>
      <c r="BH398" s="118">
        <f>IF(U398="sníž. přenesená",N398,0)</f>
        <v>0</v>
      </c>
      <c r="BI398" s="118">
        <f>IF(U398="nulová",N398,0)</f>
        <v>0</v>
      </c>
      <c r="BJ398" s="22" t="s">
        <v>90</v>
      </c>
      <c r="BK398" s="118">
        <f>ROUND(L398*K398,2)</f>
        <v>0</v>
      </c>
      <c r="BL398" s="22" t="s">
        <v>185</v>
      </c>
      <c r="BM398" s="22" t="s">
        <v>483</v>
      </c>
    </row>
    <row r="399" spans="2:51" s="11" customFormat="1" ht="28.9" customHeight="1">
      <c r="B399" s="178"/>
      <c r="C399" s="179"/>
      <c r="D399" s="179"/>
      <c r="E399" s="180" t="s">
        <v>5</v>
      </c>
      <c r="F399" s="288" t="s">
        <v>468</v>
      </c>
      <c r="G399" s="289"/>
      <c r="H399" s="289"/>
      <c r="I399" s="289"/>
      <c r="J399" s="179"/>
      <c r="K399" s="181" t="s">
        <v>5</v>
      </c>
      <c r="L399" s="179"/>
      <c r="M399" s="179"/>
      <c r="N399" s="179"/>
      <c r="O399" s="179"/>
      <c r="P399" s="179"/>
      <c r="Q399" s="179"/>
      <c r="R399" s="182"/>
      <c r="T399" s="183"/>
      <c r="U399" s="179"/>
      <c r="V399" s="179"/>
      <c r="W399" s="179"/>
      <c r="X399" s="179"/>
      <c r="Y399" s="179"/>
      <c r="Z399" s="179"/>
      <c r="AA399" s="184"/>
      <c r="AT399" s="185" t="s">
        <v>188</v>
      </c>
      <c r="AU399" s="185" t="s">
        <v>95</v>
      </c>
      <c r="AV399" s="11" t="s">
        <v>90</v>
      </c>
      <c r="AW399" s="11" t="s">
        <v>40</v>
      </c>
      <c r="AX399" s="11" t="s">
        <v>83</v>
      </c>
      <c r="AY399" s="185" t="s">
        <v>180</v>
      </c>
    </row>
    <row r="400" spans="2:51" s="12" customFormat="1" ht="20.45" customHeight="1">
      <c r="B400" s="186"/>
      <c r="C400" s="187"/>
      <c r="D400" s="187"/>
      <c r="E400" s="188" t="s">
        <v>5</v>
      </c>
      <c r="F400" s="290" t="s">
        <v>469</v>
      </c>
      <c r="G400" s="291"/>
      <c r="H400" s="291"/>
      <c r="I400" s="291"/>
      <c r="J400" s="187"/>
      <c r="K400" s="189">
        <v>11.64</v>
      </c>
      <c r="L400" s="187"/>
      <c r="M400" s="187"/>
      <c r="N400" s="187"/>
      <c r="O400" s="187"/>
      <c r="P400" s="187"/>
      <c r="Q400" s="187"/>
      <c r="R400" s="190"/>
      <c r="T400" s="191"/>
      <c r="U400" s="187"/>
      <c r="V400" s="187"/>
      <c r="W400" s="187"/>
      <c r="X400" s="187"/>
      <c r="Y400" s="187"/>
      <c r="Z400" s="187"/>
      <c r="AA400" s="192"/>
      <c r="AT400" s="193" t="s">
        <v>188</v>
      </c>
      <c r="AU400" s="193" t="s">
        <v>95</v>
      </c>
      <c r="AV400" s="12" t="s">
        <v>95</v>
      </c>
      <c r="AW400" s="12" t="s">
        <v>40</v>
      </c>
      <c r="AX400" s="12" t="s">
        <v>83</v>
      </c>
      <c r="AY400" s="193" t="s">
        <v>180</v>
      </c>
    </row>
    <row r="401" spans="2:51" s="13" customFormat="1" ht="20.45" customHeight="1">
      <c r="B401" s="194"/>
      <c r="C401" s="195"/>
      <c r="D401" s="195"/>
      <c r="E401" s="196" t="s">
        <v>5</v>
      </c>
      <c r="F401" s="292" t="s">
        <v>190</v>
      </c>
      <c r="G401" s="293"/>
      <c r="H401" s="293"/>
      <c r="I401" s="293"/>
      <c r="J401" s="195"/>
      <c r="K401" s="197">
        <v>11.64</v>
      </c>
      <c r="L401" s="195"/>
      <c r="M401" s="195"/>
      <c r="N401" s="195"/>
      <c r="O401" s="195"/>
      <c r="P401" s="195"/>
      <c r="Q401" s="195"/>
      <c r="R401" s="198"/>
      <c r="T401" s="199"/>
      <c r="U401" s="195"/>
      <c r="V401" s="195"/>
      <c r="W401" s="195"/>
      <c r="X401" s="195"/>
      <c r="Y401" s="195"/>
      <c r="Z401" s="195"/>
      <c r="AA401" s="200"/>
      <c r="AT401" s="201" t="s">
        <v>188</v>
      </c>
      <c r="AU401" s="201" t="s">
        <v>95</v>
      </c>
      <c r="AV401" s="13" t="s">
        <v>185</v>
      </c>
      <c r="AW401" s="13" t="s">
        <v>40</v>
      </c>
      <c r="AX401" s="13" t="s">
        <v>90</v>
      </c>
      <c r="AY401" s="201" t="s">
        <v>180</v>
      </c>
    </row>
    <row r="402" spans="2:65" s="1" customFormat="1" ht="28.9" customHeight="1">
      <c r="B402" s="142"/>
      <c r="C402" s="171" t="s">
        <v>484</v>
      </c>
      <c r="D402" s="171" t="s">
        <v>181</v>
      </c>
      <c r="E402" s="172" t="s">
        <v>485</v>
      </c>
      <c r="F402" s="294" t="s">
        <v>486</v>
      </c>
      <c r="G402" s="294"/>
      <c r="H402" s="294"/>
      <c r="I402" s="294"/>
      <c r="J402" s="173" t="s">
        <v>242</v>
      </c>
      <c r="K402" s="174">
        <v>810.88</v>
      </c>
      <c r="L402" s="295">
        <v>0</v>
      </c>
      <c r="M402" s="295"/>
      <c r="N402" s="296">
        <f>ROUND(L402*K402,2)</f>
        <v>0</v>
      </c>
      <c r="O402" s="296"/>
      <c r="P402" s="296"/>
      <c r="Q402" s="296"/>
      <c r="R402" s="145"/>
      <c r="T402" s="175" t="s">
        <v>5</v>
      </c>
      <c r="U402" s="48" t="s">
        <v>48</v>
      </c>
      <c r="V402" s="40"/>
      <c r="W402" s="176">
        <f>V402*K402</f>
        <v>0</v>
      </c>
      <c r="X402" s="176">
        <v>0</v>
      </c>
      <c r="Y402" s="176">
        <f>X402*K402</f>
        <v>0</v>
      </c>
      <c r="Z402" s="176">
        <v>0</v>
      </c>
      <c r="AA402" s="177">
        <f>Z402*K402</f>
        <v>0</v>
      </c>
      <c r="AR402" s="22" t="s">
        <v>185</v>
      </c>
      <c r="AT402" s="22" t="s">
        <v>181</v>
      </c>
      <c r="AU402" s="22" t="s">
        <v>95</v>
      </c>
      <c r="AY402" s="22" t="s">
        <v>180</v>
      </c>
      <c r="BE402" s="118">
        <f>IF(U402="základní",N402,0)</f>
        <v>0</v>
      </c>
      <c r="BF402" s="118">
        <f>IF(U402="snížená",N402,0)</f>
        <v>0</v>
      </c>
      <c r="BG402" s="118">
        <f>IF(U402="zákl. přenesená",N402,0)</f>
        <v>0</v>
      </c>
      <c r="BH402" s="118">
        <f>IF(U402="sníž. přenesená",N402,0)</f>
        <v>0</v>
      </c>
      <c r="BI402" s="118">
        <f>IF(U402="nulová",N402,0)</f>
        <v>0</v>
      </c>
      <c r="BJ402" s="22" t="s">
        <v>90</v>
      </c>
      <c r="BK402" s="118">
        <f>ROUND(L402*K402,2)</f>
        <v>0</v>
      </c>
      <c r="BL402" s="22" t="s">
        <v>185</v>
      </c>
      <c r="BM402" s="22" t="s">
        <v>487</v>
      </c>
    </row>
    <row r="403" spans="2:51" s="11" customFormat="1" ht="20.45" customHeight="1">
      <c r="B403" s="178"/>
      <c r="C403" s="179"/>
      <c r="D403" s="179"/>
      <c r="E403" s="180" t="s">
        <v>5</v>
      </c>
      <c r="F403" s="288" t="s">
        <v>454</v>
      </c>
      <c r="G403" s="289"/>
      <c r="H403" s="289"/>
      <c r="I403" s="289"/>
      <c r="J403" s="179"/>
      <c r="K403" s="181" t="s">
        <v>5</v>
      </c>
      <c r="L403" s="179"/>
      <c r="M403" s="179"/>
      <c r="N403" s="179"/>
      <c r="O403" s="179"/>
      <c r="P403" s="179"/>
      <c r="Q403" s="179"/>
      <c r="R403" s="182"/>
      <c r="T403" s="183"/>
      <c r="U403" s="179"/>
      <c r="V403" s="179"/>
      <c r="W403" s="179"/>
      <c r="X403" s="179"/>
      <c r="Y403" s="179"/>
      <c r="Z403" s="179"/>
      <c r="AA403" s="184"/>
      <c r="AT403" s="185" t="s">
        <v>188</v>
      </c>
      <c r="AU403" s="185" t="s">
        <v>95</v>
      </c>
      <c r="AV403" s="11" t="s">
        <v>90</v>
      </c>
      <c r="AW403" s="11" t="s">
        <v>40</v>
      </c>
      <c r="AX403" s="11" t="s">
        <v>83</v>
      </c>
      <c r="AY403" s="185" t="s">
        <v>180</v>
      </c>
    </row>
    <row r="404" spans="2:51" s="12" customFormat="1" ht="20.45" customHeight="1">
      <c r="B404" s="186"/>
      <c r="C404" s="187"/>
      <c r="D404" s="187"/>
      <c r="E404" s="188" t="s">
        <v>5</v>
      </c>
      <c r="F404" s="290" t="s">
        <v>455</v>
      </c>
      <c r="G404" s="291"/>
      <c r="H404" s="291"/>
      <c r="I404" s="291"/>
      <c r="J404" s="187"/>
      <c r="K404" s="189">
        <v>810.88</v>
      </c>
      <c r="L404" s="187"/>
      <c r="M404" s="187"/>
      <c r="N404" s="187"/>
      <c r="O404" s="187"/>
      <c r="P404" s="187"/>
      <c r="Q404" s="187"/>
      <c r="R404" s="190"/>
      <c r="T404" s="191"/>
      <c r="U404" s="187"/>
      <c r="V404" s="187"/>
      <c r="W404" s="187"/>
      <c r="X404" s="187"/>
      <c r="Y404" s="187"/>
      <c r="Z404" s="187"/>
      <c r="AA404" s="192"/>
      <c r="AT404" s="193" t="s">
        <v>188</v>
      </c>
      <c r="AU404" s="193" t="s">
        <v>95</v>
      </c>
      <c r="AV404" s="12" t="s">
        <v>95</v>
      </c>
      <c r="AW404" s="12" t="s">
        <v>40</v>
      </c>
      <c r="AX404" s="12" t="s">
        <v>83</v>
      </c>
      <c r="AY404" s="193" t="s">
        <v>180</v>
      </c>
    </row>
    <row r="405" spans="2:51" s="13" customFormat="1" ht="20.45" customHeight="1">
      <c r="B405" s="194"/>
      <c r="C405" s="195"/>
      <c r="D405" s="195"/>
      <c r="E405" s="196" t="s">
        <v>5</v>
      </c>
      <c r="F405" s="292" t="s">
        <v>190</v>
      </c>
      <c r="G405" s="293"/>
      <c r="H405" s="293"/>
      <c r="I405" s="293"/>
      <c r="J405" s="195"/>
      <c r="K405" s="197">
        <v>810.88</v>
      </c>
      <c r="L405" s="195"/>
      <c r="M405" s="195"/>
      <c r="N405" s="195"/>
      <c r="O405" s="195"/>
      <c r="P405" s="195"/>
      <c r="Q405" s="195"/>
      <c r="R405" s="198"/>
      <c r="T405" s="199"/>
      <c r="U405" s="195"/>
      <c r="V405" s="195"/>
      <c r="W405" s="195"/>
      <c r="X405" s="195"/>
      <c r="Y405" s="195"/>
      <c r="Z405" s="195"/>
      <c r="AA405" s="200"/>
      <c r="AT405" s="201" t="s">
        <v>188</v>
      </c>
      <c r="AU405" s="201" t="s">
        <v>95</v>
      </c>
      <c r="AV405" s="13" t="s">
        <v>185</v>
      </c>
      <c r="AW405" s="13" t="s">
        <v>40</v>
      </c>
      <c r="AX405" s="13" t="s">
        <v>90</v>
      </c>
      <c r="AY405" s="201" t="s">
        <v>180</v>
      </c>
    </row>
    <row r="406" spans="2:63" s="10" customFormat="1" ht="29.85" customHeight="1">
      <c r="B406" s="160"/>
      <c r="C406" s="161"/>
      <c r="D406" s="170" t="s">
        <v>156</v>
      </c>
      <c r="E406" s="170"/>
      <c r="F406" s="170"/>
      <c r="G406" s="170"/>
      <c r="H406" s="170"/>
      <c r="I406" s="170"/>
      <c r="J406" s="170"/>
      <c r="K406" s="170"/>
      <c r="L406" s="170"/>
      <c r="M406" s="170"/>
      <c r="N406" s="286">
        <f>BK406</f>
        <v>0</v>
      </c>
      <c r="O406" s="287"/>
      <c r="P406" s="287"/>
      <c r="Q406" s="287"/>
      <c r="R406" s="163"/>
      <c r="T406" s="164"/>
      <c r="U406" s="161"/>
      <c r="V406" s="161"/>
      <c r="W406" s="165">
        <f>W407</f>
        <v>0</v>
      </c>
      <c r="X406" s="161"/>
      <c r="Y406" s="165">
        <f>Y407</f>
        <v>0</v>
      </c>
      <c r="Z406" s="161"/>
      <c r="AA406" s="166">
        <f>AA407</f>
        <v>0</v>
      </c>
      <c r="AR406" s="167" t="s">
        <v>90</v>
      </c>
      <c r="AT406" s="168" t="s">
        <v>82</v>
      </c>
      <c r="AU406" s="168" t="s">
        <v>90</v>
      </c>
      <c r="AY406" s="167" t="s">
        <v>180</v>
      </c>
      <c r="BK406" s="169">
        <f>BK407</f>
        <v>0</v>
      </c>
    </row>
    <row r="407" spans="2:65" s="1" customFormat="1" ht="40.15" customHeight="1">
      <c r="B407" s="142"/>
      <c r="C407" s="171" t="s">
        <v>312</v>
      </c>
      <c r="D407" s="171" t="s">
        <v>181</v>
      </c>
      <c r="E407" s="172" t="s">
        <v>488</v>
      </c>
      <c r="F407" s="294" t="s">
        <v>489</v>
      </c>
      <c r="G407" s="294"/>
      <c r="H407" s="294"/>
      <c r="I407" s="294"/>
      <c r="J407" s="173" t="s">
        <v>242</v>
      </c>
      <c r="K407" s="174">
        <v>1086.689</v>
      </c>
      <c r="L407" s="295">
        <v>0</v>
      </c>
      <c r="M407" s="295"/>
      <c r="N407" s="296">
        <f>ROUND(L407*K407,2)</f>
        <v>0</v>
      </c>
      <c r="O407" s="296"/>
      <c r="P407" s="296"/>
      <c r="Q407" s="296"/>
      <c r="R407" s="145"/>
      <c r="T407" s="175" t="s">
        <v>5</v>
      </c>
      <c r="U407" s="48" t="s">
        <v>48</v>
      </c>
      <c r="V407" s="40"/>
      <c r="W407" s="176">
        <f>V407*K407</f>
        <v>0</v>
      </c>
      <c r="X407" s="176">
        <v>0</v>
      </c>
      <c r="Y407" s="176">
        <f>X407*K407</f>
        <v>0</v>
      </c>
      <c r="Z407" s="176">
        <v>0</v>
      </c>
      <c r="AA407" s="177">
        <f>Z407*K407</f>
        <v>0</v>
      </c>
      <c r="AR407" s="22" t="s">
        <v>185</v>
      </c>
      <c r="AT407" s="22" t="s">
        <v>181</v>
      </c>
      <c r="AU407" s="22" t="s">
        <v>95</v>
      </c>
      <c r="AY407" s="22" t="s">
        <v>180</v>
      </c>
      <c r="BE407" s="118">
        <f>IF(U407="základní",N407,0)</f>
        <v>0</v>
      </c>
      <c r="BF407" s="118">
        <f>IF(U407="snížená",N407,0)</f>
        <v>0</v>
      </c>
      <c r="BG407" s="118">
        <f>IF(U407="zákl. přenesená",N407,0)</f>
        <v>0</v>
      </c>
      <c r="BH407" s="118">
        <f>IF(U407="sníž. přenesená",N407,0)</f>
        <v>0</v>
      </c>
      <c r="BI407" s="118">
        <f>IF(U407="nulová",N407,0)</f>
        <v>0</v>
      </c>
      <c r="BJ407" s="22" t="s">
        <v>90</v>
      </c>
      <c r="BK407" s="118">
        <f>ROUND(L407*K407,2)</f>
        <v>0</v>
      </c>
      <c r="BL407" s="22" t="s">
        <v>185</v>
      </c>
      <c r="BM407" s="22" t="s">
        <v>490</v>
      </c>
    </row>
    <row r="408" spans="2:63" s="1" customFormat="1" ht="49.9" customHeight="1">
      <c r="B408" s="39"/>
      <c r="C408" s="40"/>
      <c r="D408" s="162" t="s">
        <v>491</v>
      </c>
      <c r="E408" s="40"/>
      <c r="F408" s="40"/>
      <c r="G408" s="40"/>
      <c r="H408" s="40"/>
      <c r="I408" s="40"/>
      <c r="J408" s="40"/>
      <c r="K408" s="40"/>
      <c r="L408" s="40"/>
      <c r="M408" s="40"/>
      <c r="N408" s="301">
        <f aca="true" t="shared" si="5" ref="N408:N413">BK408</f>
        <v>0</v>
      </c>
      <c r="O408" s="302"/>
      <c r="P408" s="302"/>
      <c r="Q408" s="302"/>
      <c r="R408" s="41"/>
      <c r="T408" s="214"/>
      <c r="U408" s="40"/>
      <c r="V408" s="40"/>
      <c r="W408" s="40"/>
      <c r="X408" s="40"/>
      <c r="Y408" s="40"/>
      <c r="Z408" s="40"/>
      <c r="AA408" s="78"/>
      <c r="AT408" s="22" t="s">
        <v>82</v>
      </c>
      <c r="AU408" s="22" t="s">
        <v>83</v>
      </c>
      <c r="AY408" s="22" t="s">
        <v>492</v>
      </c>
      <c r="BK408" s="118">
        <f>SUM(BK409:BK413)</f>
        <v>0</v>
      </c>
    </row>
    <row r="409" spans="2:63" s="1" customFormat="1" ht="22.35" customHeight="1">
      <c r="B409" s="39"/>
      <c r="C409" s="215" t="s">
        <v>5</v>
      </c>
      <c r="D409" s="215" t="s">
        <v>181</v>
      </c>
      <c r="E409" s="216" t="s">
        <v>5</v>
      </c>
      <c r="F409" s="299" t="s">
        <v>5</v>
      </c>
      <c r="G409" s="299"/>
      <c r="H409" s="299"/>
      <c r="I409" s="299"/>
      <c r="J409" s="217" t="s">
        <v>5</v>
      </c>
      <c r="K409" s="218"/>
      <c r="L409" s="295"/>
      <c r="M409" s="300"/>
      <c r="N409" s="300">
        <f t="shared" si="5"/>
        <v>0</v>
      </c>
      <c r="O409" s="300"/>
      <c r="P409" s="300"/>
      <c r="Q409" s="300"/>
      <c r="R409" s="41"/>
      <c r="T409" s="175" t="s">
        <v>5</v>
      </c>
      <c r="U409" s="219" t="s">
        <v>48</v>
      </c>
      <c r="V409" s="40"/>
      <c r="W409" s="40"/>
      <c r="X409" s="40"/>
      <c r="Y409" s="40"/>
      <c r="Z409" s="40"/>
      <c r="AA409" s="78"/>
      <c r="AT409" s="22" t="s">
        <v>492</v>
      </c>
      <c r="AU409" s="22" t="s">
        <v>90</v>
      </c>
      <c r="AY409" s="22" t="s">
        <v>492</v>
      </c>
      <c r="BE409" s="118">
        <f>IF(U409="základní",N409,0)</f>
        <v>0</v>
      </c>
      <c r="BF409" s="118">
        <f>IF(U409="snížená",N409,0)</f>
        <v>0</v>
      </c>
      <c r="BG409" s="118">
        <f>IF(U409="zákl. přenesená",N409,0)</f>
        <v>0</v>
      </c>
      <c r="BH409" s="118">
        <f>IF(U409="sníž. přenesená",N409,0)</f>
        <v>0</v>
      </c>
      <c r="BI409" s="118">
        <f>IF(U409="nulová",N409,0)</f>
        <v>0</v>
      </c>
      <c r="BJ409" s="22" t="s">
        <v>90</v>
      </c>
      <c r="BK409" s="118">
        <f>L409*K409</f>
        <v>0</v>
      </c>
    </row>
    <row r="410" spans="2:63" s="1" customFormat="1" ht="22.35" customHeight="1">
      <c r="B410" s="39"/>
      <c r="C410" s="215" t="s">
        <v>5</v>
      </c>
      <c r="D410" s="215" t="s">
        <v>181</v>
      </c>
      <c r="E410" s="216" t="s">
        <v>5</v>
      </c>
      <c r="F410" s="299" t="s">
        <v>5</v>
      </c>
      <c r="G410" s="299"/>
      <c r="H410" s="299"/>
      <c r="I410" s="299"/>
      <c r="J410" s="217" t="s">
        <v>5</v>
      </c>
      <c r="K410" s="218"/>
      <c r="L410" s="295"/>
      <c r="M410" s="300"/>
      <c r="N410" s="300">
        <f t="shared" si="5"/>
        <v>0</v>
      </c>
      <c r="O410" s="300"/>
      <c r="P410" s="300"/>
      <c r="Q410" s="300"/>
      <c r="R410" s="41"/>
      <c r="T410" s="175" t="s">
        <v>5</v>
      </c>
      <c r="U410" s="219" t="s">
        <v>48</v>
      </c>
      <c r="V410" s="40"/>
      <c r="W410" s="40"/>
      <c r="X410" s="40"/>
      <c r="Y410" s="40"/>
      <c r="Z410" s="40"/>
      <c r="AA410" s="78"/>
      <c r="AT410" s="22" t="s">
        <v>492</v>
      </c>
      <c r="AU410" s="22" t="s">
        <v>90</v>
      </c>
      <c r="AY410" s="22" t="s">
        <v>492</v>
      </c>
      <c r="BE410" s="118">
        <f>IF(U410="základní",N410,0)</f>
        <v>0</v>
      </c>
      <c r="BF410" s="118">
        <f>IF(U410="snížená",N410,0)</f>
        <v>0</v>
      </c>
      <c r="BG410" s="118">
        <f>IF(U410="zákl. přenesená",N410,0)</f>
        <v>0</v>
      </c>
      <c r="BH410" s="118">
        <f>IF(U410="sníž. přenesená",N410,0)</f>
        <v>0</v>
      </c>
      <c r="BI410" s="118">
        <f>IF(U410="nulová",N410,0)</f>
        <v>0</v>
      </c>
      <c r="BJ410" s="22" t="s">
        <v>90</v>
      </c>
      <c r="BK410" s="118">
        <f>L410*K410</f>
        <v>0</v>
      </c>
    </row>
    <row r="411" spans="2:63" s="1" customFormat="1" ht="22.35" customHeight="1">
      <c r="B411" s="39"/>
      <c r="C411" s="215" t="s">
        <v>5</v>
      </c>
      <c r="D411" s="215" t="s">
        <v>181</v>
      </c>
      <c r="E411" s="216" t="s">
        <v>5</v>
      </c>
      <c r="F411" s="299" t="s">
        <v>5</v>
      </c>
      <c r="G411" s="299"/>
      <c r="H411" s="299"/>
      <c r="I411" s="299"/>
      <c r="J411" s="217" t="s">
        <v>5</v>
      </c>
      <c r="K411" s="218"/>
      <c r="L411" s="295"/>
      <c r="M411" s="300"/>
      <c r="N411" s="300">
        <f t="shared" si="5"/>
        <v>0</v>
      </c>
      <c r="O411" s="300"/>
      <c r="P411" s="300"/>
      <c r="Q411" s="300"/>
      <c r="R411" s="41"/>
      <c r="T411" s="175" t="s">
        <v>5</v>
      </c>
      <c r="U411" s="219" t="s">
        <v>48</v>
      </c>
      <c r="V411" s="40"/>
      <c r="W411" s="40"/>
      <c r="X411" s="40"/>
      <c r="Y411" s="40"/>
      <c r="Z411" s="40"/>
      <c r="AA411" s="78"/>
      <c r="AT411" s="22" t="s">
        <v>492</v>
      </c>
      <c r="AU411" s="22" t="s">
        <v>90</v>
      </c>
      <c r="AY411" s="22" t="s">
        <v>492</v>
      </c>
      <c r="BE411" s="118">
        <f>IF(U411="základní",N411,0)</f>
        <v>0</v>
      </c>
      <c r="BF411" s="118">
        <f>IF(U411="snížená",N411,0)</f>
        <v>0</v>
      </c>
      <c r="BG411" s="118">
        <f>IF(U411="zákl. přenesená",N411,0)</f>
        <v>0</v>
      </c>
      <c r="BH411" s="118">
        <f>IF(U411="sníž. přenesená",N411,0)</f>
        <v>0</v>
      </c>
      <c r="BI411" s="118">
        <f>IF(U411="nulová",N411,0)</f>
        <v>0</v>
      </c>
      <c r="BJ411" s="22" t="s">
        <v>90</v>
      </c>
      <c r="BK411" s="118">
        <f>L411*K411</f>
        <v>0</v>
      </c>
    </row>
    <row r="412" spans="2:63" s="1" customFormat="1" ht="22.35" customHeight="1">
      <c r="B412" s="39"/>
      <c r="C412" s="215" t="s">
        <v>5</v>
      </c>
      <c r="D412" s="215" t="s">
        <v>181</v>
      </c>
      <c r="E412" s="216" t="s">
        <v>5</v>
      </c>
      <c r="F412" s="299" t="s">
        <v>5</v>
      </c>
      <c r="G412" s="299"/>
      <c r="H412" s="299"/>
      <c r="I412" s="299"/>
      <c r="J412" s="217" t="s">
        <v>5</v>
      </c>
      <c r="K412" s="218"/>
      <c r="L412" s="295"/>
      <c r="M412" s="300"/>
      <c r="N412" s="300">
        <f t="shared" si="5"/>
        <v>0</v>
      </c>
      <c r="O412" s="300"/>
      <c r="P412" s="300"/>
      <c r="Q412" s="300"/>
      <c r="R412" s="41"/>
      <c r="T412" s="175" t="s">
        <v>5</v>
      </c>
      <c r="U412" s="219" t="s">
        <v>48</v>
      </c>
      <c r="V412" s="40"/>
      <c r="W412" s="40"/>
      <c r="X412" s="40"/>
      <c r="Y412" s="40"/>
      <c r="Z412" s="40"/>
      <c r="AA412" s="78"/>
      <c r="AT412" s="22" t="s">
        <v>492</v>
      </c>
      <c r="AU412" s="22" t="s">
        <v>90</v>
      </c>
      <c r="AY412" s="22" t="s">
        <v>492</v>
      </c>
      <c r="BE412" s="118">
        <f>IF(U412="základní",N412,0)</f>
        <v>0</v>
      </c>
      <c r="BF412" s="118">
        <f>IF(U412="snížená",N412,0)</f>
        <v>0</v>
      </c>
      <c r="BG412" s="118">
        <f>IF(U412="zákl. přenesená",N412,0)</f>
        <v>0</v>
      </c>
      <c r="BH412" s="118">
        <f>IF(U412="sníž. přenesená",N412,0)</f>
        <v>0</v>
      </c>
      <c r="BI412" s="118">
        <f>IF(U412="nulová",N412,0)</f>
        <v>0</v>
      </c>
      <c r="BJ412" s="22" t="s">
        <v>90</v>
      </c>
      <c r="BK412" s="118">
        <f>L412*K412</f>
        <v>0</v>
      </c>
    </row>
    <row r="413" spans="2:63" s="1" customFormat="1" ht="22.35" customHeight="1">
      <c r="B413" s="39"/>
      <c r="C413" s="215" t="s">
        <v>5</v>
      </c>
      <c r="D413" s="215" t="s">
        <v>181</v>
      </c>
      <c r="E413" s="216" t="s">
        <v>5</v>
      </c>
      <c r="F413" s="299" t="s">
        <v>5</v>
      </c>
      <c r="G413" s="299"/>
      <c r="H413" s="299"/>
      <c r="I413" s="299"/>
      <c r="J413" s="217" t="s">
        <v>5</v>
      </c>
      <c r="K413" s="218"/>
      <c r="L413" s="295"/>
      <c r="M413" s="300"/>
      <c r="N413" s="300">
        <f t="shared" si="5"/>
        <v>0</v>
      </c>
      <c r="O413" s="300"/>
      <c r="P413" s="300"/>
      <c r="Q413" s="300"/>
      <c r="R413" s="41"/>
      <c r="T413" s="175" t="s">
        <v>5</v>
      </c>
      <c r="U413" s="219" t="s">
        <v>48</v>
      </c>
      <c r="V413" s="60"/>
      <c r="W413" s="60"/>
      <c r="X413" s="60"/>
      <c r="Y413" s="60"/>
      <c r="Z413" s="60"/>
      <c r="AA413" s="62"/>
      <c r="AT413" s="22" t="s">
        <v>492</v>
      </c>
      <c r="AU413" s="22" t="s">
        <v>90</v>
      </c>
      <c r="AY413" s="22" t="s">
        <v>492</v>
      </c>
      <c r="BE413" s="118">
        <f>IF(U413="základní",N413,0)</f>
        <v>0</v>
      </c>
      <c r="BF413" s="118">
        <f>IF(U413="snížená",N413,0)</f>
        <v>0</v>
      </c>
      <c r="BG413" s="118">
        <f>IF(U413="zákl. přenesená",N413,0)</f>
        <v>0</v>
      </c>
      <c r="BH413" s="118">
        <f>IF(U413="sníž. přenesená",N413,0)</f>
        <v>0</v>
      </c>
      <c r="BI413" s="118">
        <f>IF(U413="nulová",N413,0)</f>
        <v>0</v>
      </c>
      <c r="BJ413" s="22" t="s">
        <v>90</v>
      </c>
      <c r="BK413" s="118">
        <f>L413*K413</f>
        <v>0</v>
      </c>
    </row>
    <row r="414" spans="2:18" s="1" customFormat="1" ht="6.95" customHeight="1">
      <c r="B414" s="63"/>
      <c r="C414" s="64"/>
      <c r="D414" s="64"/>
      <c r="E414" s="64"/>
      <c r="F414" s="64"/>
      <c r="G414" s="64"/>
      <c r="H414" s="64"/>
      <c r="I414" s="64"/>
      <c r="J414" s="64"/>
      <c r="K414" s="64"/>
      <c r="L414" s="64"/>
      <c r="M414" s="64"/>
      <c r="N414" s="64"/>
      <c r="O414" s="64"/>
      <c r="P414" s="64"/>
      <c r="Q414" s="64"/>
      <c r="R414" s="65"/>
    </row>
  </sheetData>
  <mergeCells count="482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1:Q101"/>
    <mergeCell ref="D102:H102"/>
    <mergeCell ref="N102:Q102"/>
    <mergeCell ref="D103:H103"/>
    <mergeCell ref="N103:Q103"/>
    <mergeCell ref="D104:H104"/>
    <mergeCell ref="N104:Q104"/>
    <mergeCell ref="D105:H105"/>
    <mergeCell ref="N105:Q105"/>
    <mergeCell ref="D106:H106"/>
    <mergeCell ref="N106:Q106"/>
    <mergeCell ref="N107:Q107"/>
    <mergeCell ref="L109:Q109"/>
    <mergeCell ref="C115:Q115"/>
    <mergeCell ref="F117:P117"/>
    <mergeCell ref="F118:P118"/>
    <mergeCell ref="F119:P119"/>
    <mergeCell ref="M121:P121"/>
    <mergeCell ref="M123:Q123"/>
    <mergeCell ref="M124:Q124"/>
    <mergeCell ref="F126:I126"/>
    <mergeCell ref="L126:M126"/>
    <mergeCell ref="N126:Q126"/>
    <mergeCell ref="F130:I130"/>
    <mergeCell ref="L130:M130"/>
    <mergeCell ref="N130:Q130"/>
    <mergeCell ref="F131:I131"/>
    <mergeCell ref="F132:I132"/>
    <mergeCell ref="F133:I133"/>
    <mergeCell ref="F134:I134"/>
    <mergeCell ref="L134:M134"/>
    <mergeCell ref="N134:Q134"/>
    <mergeCell ref="F135:I135"/>
    <mergeCell ref="F136:I136"/>
    <mergeCell ref="F137:I137"/>
    <mergeCell ref="F138:I138"/>
    <mergeCell ref="L138:M138"/>
    <mergeCell ref="N138:Q138"/>
    <mergeCell ref="F139:I139"/>
    <mergeCell ref="F140:I140"/>
    <mergeCell ref="F141:I141"/>
    <mergeCell ref="F142:I142"/>
    <mergeCell ref="L142:M142"/>
    <mergeCell ref="N142:Q142"/>
    <mergeCell ref="F143:I143"/>
    <mergeCell ref="F144:I144"/>
    <mergeCell ref="F145:I145"/>
    <mergeCell ref="F146:I146"/>
    <mergeCell ref="L146:M146"/>
    <mergeCell ref="N146:Q146"/>
    <mergeCell ref="F147:I147"/>
    <mergeCell ref="F148:I148"/>
    <mergeCell ref="F149:I149"/>
    <mergeCell ref="F150:I150"/>
    <mergeCell ref="L150:M150"/>
    <mergeCell ref="N150:Q150"/>
    <mergeCell ref="F151:I151"/>
    <mergeCell ref="F152:I152"/>
    <mergeCell ref="F153:I153"/>
    <mergeCell ref="F154:I154"/>
    <mergeCell ref="F155:I155"/>
    <mergeCell ref="F156:I156"/>
    <mergeCell ref="F157:I157"/>
    <mergeCell ref="F158:I158"/>
    <mergeCell ref="L158:M158"/>
    <mergeCell ref="N158:Q158"/>
    <mergeCell ref="F159:I159"/>
    <mergeCell ref="F160:I160"/>
    <mergeCell ref="F161:I161"/>
    <mergeCell ref="F162:I162"/>
    <mergeCell ref="L162:M162"/>
    <mergeCell ref="N162:Q162"/>
    <mergeCell ref="F163:I163"/>
    <mergeCell ref="F164:I164"/>
    <mergeCell ref="F165:I165"/>
    <mergeCell ref="F166:I166"/>
    <mergeCell ref="L166:M166"/>
    <mergeCell ref="N166:Q166"/>
    <mergeCell ref="F167:I167"/>
    <mergeCell ref="F168:I168"/>
    <mergeCell ref="F169:I169"/>
    <mergeCell ref="F170:I170"/>
    <mergeCell ref="F171:I171"/>
    <mergeCell ref="F172:I172"/>
    <mergeCell ref="F173:I173"/>
    <mergeCell ref="F174:I174"/>
    <mergeCell ref="L174:M174"/>
    <mergeCell ref="N174:Q174"/>
    <mergeCell ref="F175:I175"/>
    <mergeCell ref="F176:I176"/>
    <mergeCell ref="F177:I177"/>
    <mergeCell ref="F178:I178"/>
    <mergeCell ref="F179:I179"/>
    <mergeCell ref="F180:I180"/>
    <mergeCell ref="F181:I181"/>
    <mergeCell ref="F182:I182"/>
    <mergeCell ref="L182:M182"/>
    <mergeCell ref="N182:Q182"/>
    <mergeCell ref="F183:I183"/>
    <mergeCell ref="F184:I184"/>
    <mergeCell ref="F185:I185"/>
    <mergeCell ref="F186:I186"/>
    <mergeCell ref="L186:M186"/>
    <mergeCell ref="N186:Q186"/>
    <mergeCell ref="F187:I187"/>
    <mergeCell ref="F188:I188"/>
    <mergeCell ref="F189:I189"/>
    <mergeCell ref="F190:I190"/>
    <mergeCell ref="L190:M190"/>
    <mergeCell ref="N190:Q190"/>
    <mergeCell ref="F191:I191"/>
    <mergeCell ref="F192:I192"/>
    <mergeCell ref="F193:I193"/>
    <mergeCell ref="F194:I194"/>
    <mergeCell ref="L194:M194"/>
    <mergeCell ref="N194:Q194"/>
    <mergeCell ref="F195:I195"/>
    <mergeCell ref="F196:I196"/>
    <mergeCell ref="F197:I197"/>
    <mergeCell ref="F198:I198"/>
    <mergeCell ref="F199:I199"/>
    <mergeCell ref="L199:M199"/>
    <mergeCell ref="N199:Q199"/>
    <mergeCell ref="F200:I200"/>
    <mergeCell ref="F201:I201"/>
    <mergeCell ref="F202:I202"/>
    <mergeCell ref="F203:I203"/>
    <mergeCell ref="F205:I205"/>
    <mergeCell ref="L205:M205"/>
    <mergeCell ref="N205:Q205"/>
    <mergeCell ref="F206:I206"/>
    <mergeCell ref="F207:I207"/>
    <mergeCell ref="F208:I208"/>
    <mergeCell ref="F209:I209"/>
    <mergeCell ref="F210:I210"/>
    <mergeCell ref="F211:I211"/>
    <mergeCell ref="F212:I212"/>
    <mergeCell ref="F214:I214"/>
    <mergeCell ref="L214:M214"/>
    <mergeCell ref="N214:Q214"/>
    <mergeCell ref="F215:I215"/>
    <mergeCell ref="F216:I216"/>
    <mergeCell ref="F217:I217"/>
    <mergeCell ref="F229:I229"/>
    <mergeCell ref="F230:I230"/>
    <mergeCell ref="F219:I219"/>
    <mergeCell ref="L219:M219"/>
    <mergeCell ref="N219:Q219"/>
    <mergeCell ref="F220:I220"/>
    <mergeCell ref="F221:I221"/>
    <mergeCell ref="F222:I222"/>
    <mergeCell ref="F223:I223"/>
    <mergeCell ref="L223:M223"/>
    <mergeCell ref="N223:Q223"/>
    <mergeCell ref="F243:I243"/>
    <mergeCell ref="L243:M243"/>
    <mergeCell ref="N243:Q243"/>
    <mergeCell ref="F231:I231"/>
    <mergeCell ref="L231:M231"/>
    <mergeCell ref="N231:Q231"/>
    <mergeCell ref="F232:I232"/>
    <mergeCell ref="F233:I233"/>
    <mergeCell ref="F234:I234"/>
    <mergeCell ref="F235:I235"/>
    <mergeCell ref="L235:M235"/>
    <mergeCell ref="N235:Q235"/>
    <mergeCell ref="F244:I244"/>
    <mergeCell ref="F245:I245"/>
    <mergeCell ref="F246:I246"/>
    <mergeCell ref="F247:I247"/>
    <mergeCell ref="L247:M247"/>
    <mergeCell ref="N247:Q247"/>
    <mergeCell ref="F248:I248"/>
    <mergeCell ref="F249:I249"/>
    <mergeCell ref="F250:I250"/>
    <mergeCell ref="F251:I251"/>
    <mergeCell ref="L251:M251"/>
    <mergeCell ref="N251:Q251"/>
    <mergeCell ref="F252:I252"/>
    <mergeCell ref="F253:I253"/>
    <mergeCell ref="F254:I254"/>
    <mergeCell ref="L254:M254"/>
    <mergeCell ref="N254:Q254"/>
    <mergeCell ref="F255:I255"/>
    <mergeCell ref="F256:I256"/>
    <mergeCell ref="F257:I257"/>
    <mergeCell ref="L257:M257"/>
    <mergeCell ref="N257:Q257"/>
    <mergeCell ref="F258:I258"/>
    <mergeCell ref="F259:I259"/>
    <mergeCell ref="F260:I260"/>
    <mergeCell ref="L260:M260"/>
    <mergeCell ref="N260:Q260"/>
    <mergeCell ref="F261:I261"/>
    <mergeCell ref="F262:I262"/>
    <mergeCell ref="F263:I263"/>
    <mergeCell ref="L263:M263"/>
    <mergeCell ref="N263:Q263"/>
    <mergeCell ref="F264:I264"/>
    <mergeCell ref="F265:I265"/>
    <mergeCell ref="F266:I266"/>
    <mergeCell ref="L266:M266"/>
    <mergeCell ref="N266:Q266"/>
    <mergeCell ref="F267:I267"/>
    <mergeCell ref="F268:I268"/>
    <mergeCell ref="F269:I269"/>
    <mergeCell ref="L269:M269"/>
    <mergeCell ref="N269:Q269"/>
    <mergeCell ref="F270:I270"/>
    <mergeCell ref="F271:I271"/>
    <mergeCell ref="F273:I273"/>
    <mergeCell ref="L273:M273"/>
    <mergeCell ref="N273:Q273"/>
    <mergeCell ref="N272:Q272"/>
    <mergeCell ref="F274:I274"/>
    <mergeCell ref="F275:I275"/>
    <mergeCell ref="F276:I276"/>
    <mergeCell ref="F277:I277"/>
    <mergeCell ref="L277:M277"/>
    <mergeCell ref="N277:Q277"/>
    <mergeCell ref="F278:I278"/>
    <mergeCell ref="F279:I279"/>
    <mergeCell ref="F280:I280"/>
    <mergeCell ref="F281:I281"/>
    <mergeCell ref="F282:I282"/>
    <mergeCell ref="F283:I283"/>
    <mergeCell ref="L283:M283"/>
    <mergeCell ref="N283:Q283"/>
    <mergeCell ref="F284:I284"/>
    <mergeCell ref="F285:I285"/>
    <mergeCell ref="F286:I286"/>
    <mergeCell ref="F287:I287"/>
    <mergeCell ref="F288:I288"/>
    <mergeCell ref="F289:I289"/>
    <mergeCell ref="F290:I290"/>
    <mergeCell ref="F291:I291"/>
    <mergeCell ref="L291:M291"/>
    <mergeCell ref="N291:Q291"/>
    <mergeCell ref="F292:I292"/>
    <mergeCell ref="F293:I293"/>
    <mergeCell ref="F294:I294"/>
    <mergeCell ref="F295:I295"/>
    <mergeCell ref="F296:I296"/>
    <mergeCell ref="F297:I297"/>
    <mergeCell ref="F298:I298"/>
    <mergeCell ref="F299:I299"/>
    <mergeCell ref="F300:I300"/>
    <mergeCell ref="F301:I301"/>
    <mergeCell ref="F302:I302"/>
    <mergeCell ref="F303:I303"/>
    <mergeCell ref="F304:I304"/>
    <mergeCell ref="F305:I305"/>
    <mergeCell ref="F306:I306"/>
    <mergeCell ref="F307:I307"/>
    <mergeCell ref="F308:I308"/>
    <mergeCell ref="F309:I309"/>
    <mergeCell ref="L309:M309"/>
    <mergeCell ref="N309:Q309"/>
    <mergeCell ref="F310:I310"/>
    <mergeCell ref="F311:I311"/>
    <mergeCell ref="F312:I312"/>
    <mergeCell ref="F313:I313"/>
    <mergeCell ref="L313:M313"/>
    <mergeCell ref="N313:Q313"/>
    <mergeCell ref="F314:I314"/>
    <mergeCell ref="F315:I315"/>
    <mergeCell ref="F316:I316"/>
    <mergeCell ref="F317:I317"/>
    <mergeCell ref="L317:M317"/>
    <mergeCell ref="N317:Q317"/>
    <mergeCell ref="F318:I318"/>
    <mergeCell ref="F319:I319"/>
    <mergeCell ref="F320:I320"/>
    <mergeCell ref="F321:I321"/>
    <mergeCell ref="L321:M321"/>
    <mergeCell ref="N321:Q321"/>
    <mergeCell ref="F322:I322"/>
    <mergeCell ref="F323:I323"/>
    <mergeCell ref="F324:I324"/>
    <mergeCell ref="L324:M324"/>
    <mergeCell ref="N324:Q324"/>
    <mergeCell ref="F325:I325"/>
    <mergeCell ref="F326:I326"/>
    <mergeCell ref="F327:I327"/>
    <mergeCell ref="L327:M327"/>
    <mergeCell ref="N327:Q327"/>
    <mergeCell ref="F328:I328"/>
    <mergeCell ref="F329:I329"/>
    <mergeCell ref="F330:I330"/>
    <mergeCell ref="L330:M330"/>
    <mergeCell ref="N330:Q330"/>
    <mergeCell ref="F331:I331"/>
    <mergeCell ref="F332:I332"/>
    <mergeCell ref="F333:I333"/>
    <mergeCell ref="L333:M333"/>
    <mergeCell ref="N333:Q333"/>
    <mergeCell ref="F334:I334"/>
    <mergeCell ref="F335:I335"/>
    <mergeCell ref="F336:I336"/>
    <mergeCell ref="L336:M336"/>
    <mergeCell ref="N336:Q336"/>
    <mergeCell ref="F337:I337"/>
    <mergeCell ref="F338:I338"/>
    <mergeCell ref="F339:I339"/>
    <mergeCell ref="F340:I340"/>
    <mergeCell ref="F341:I341"/>
    <mergeCell ref="F342:I342"/>
    <mergeCell ref="F343:I343"/>
    <mergeCell ref="F344:I344"/>
    <mergeCell ref="F345:I345"/>
    <mergeCell ref="F346:I346"/>
    <mergeCell ref="F347:I347"/>
    <mergeCell ref="F348:I348"/>
    <mergeCell ref="F349:I349"/>
    <mergeCell ref="F350:I350"/>
    <mergeCell ref="F351:I351"/>
    <mergeCell ref="F352:I352"/>
    <mergeCell ref="F353:I353"/>
    <mergeCell ref="F354:I354"/>
    <mergeCell ref="L354:M354"/>
    <mergeCell ref="N354:Q354"/>
    <mergeCell ref="F355:I355"/>
    <mergeCell ref="F356:I356"/>
    <mergeCell ref="F357:I357"/>
    <mergeCell ref="L357:M357"/>
    <mergeCell ref="N357:Q357"/>
    <mergeCell ref="F358:I358"/>
    <mergeCell ref="F359:I359"/>
    <mergeCell ref="F360:I360"/>
    <mergeCell ref="F362:I362"/>
    <mergeCell ref="L362:M362"/>
    <mergeCell ref="N362:Q362"/>
    <mergeCell ref="F363:I363"/>
    <mergeCell ref="F364:I364"/>
    <mergeCell ref="F365:I365"/>
    <mergeCell ref="F366:I366"/>
    <mergeCell ref="F367:I367"/>
    <mergeCell ref="N361:Q361"/>
    <mergeCell ref="F368:I368"/>
    <mergeCell ref="L368:M368"/>
    <mergeCell ref="N368:Q368"/>
    <mergeCell ref="F369:I369"/>
    <mergeCell ref="F370:I370"/>
    <mergeCell ref="F371:I371"/>
    <mergeCell ref="F372:I372"/>
    <mergeCell ref="F373:I373"/>
    <mergeCell ref="F374:I374"/>
    <mergeCell ref="L374:M374"/>
    <mergeCell ref="N374:Q374"/>
    <mergeCell ref="F375:I375"/>
    <mergeCell ref="F376:I376"/>
    <mergeCell ref="F377:I377"/>
    <mergeCell ref="F378:I378"/>
    <mergeCell ref="F379:I379"/>
    <mergeCell ref="F380:I380"/>
    <mergeCell ref="F381:I381"/>
    <mergeCell ref="F382:I382"/>
    <mergeCell ref="L382:M382"/>
    <mergeCell ref="N382:Q382"/>
    <mergeCell ref="F383:I383"/>
    <mergeCell ref="F384:I384"/>
    <mergeCell ref="F385:I385"/>
    <mergeCell ref="F386:I386"/>
    <mergeCell ref="F387:I387"/>
    <mergeCell ref="F388:I388"/>
    <mergeCell ref="F389:I389"/>
    <mergeCell ref="F390:I390"/>
    <mergeCell ref="L390:M390"/>
    <mergeCell ref="N390:Q390"/>
    <mergeCell ref="F399:I399"/>
    <mergeCell ref="F400:I400"/>
    <mergeCell ref="F401:I401"/>
    <mergeCell ref="F402:I402"/>
    <mergeCell ref="L402:M402"/>
    <mergeCell ref="N402:Q402"/>
    <mergeCell ref="F403:I403"/>
    <mergeCell ref="F404:I404"/>
    <mergeCell ref="F391:I391"/>
    <mergeCell ref="F392:I392"/>
    <mergeCell ref="F393:I393"/>
    <mergeCell ref="F394:I394"/>
    <mergeCell ref="F395:I395"/>
    <mergeCell ref="F396:I396"/>
    <mergeCell ref="F397:I397"/>
    <mergeCell ref="F398:I398"/>
    <mergeCell ref="L398:M398"/>
    <mergeCell ref="N398:Q398"/>
    <mergeCell ref="F411:I411"/>
    <mergeCell ref="L411:M411"/>
    <mergeCell ref="N411:Q411"/>
    <mergeCell ref="F412:I412"/>
    <mergeCell ref="L412:M412"/>
    <mergeCell ref="N412:Q412"/>
    <mergeCell ref="F413:I413"/>
    <mergeCell ref="L413:M413"/>
    <mergeCell ref="N413:Q413"/>
    <mergeCell ref="F405:I405"/>
    <mergeCell ref="F407:I407"/>
    <mergeCell ref="L407:M407"/>
    <mergeCell ref="N407:Q407"/>
    <mergeCell ref="F409:I409"/>
    <mergeCell ref="L409:M409"/>
    <mergeCell ref="N409:Q409"/>
    <mergeCell ref="F410:I410"/>
    <mergeCell ref="L410:M410"/>
    <mergeCell ref="N410:Q410"/>
    <mergeCell ref="N406:Q406"/>
    <mergeCell ref="N408:Q408"/>
    <mergeCell ref="H1:K1"/>
    <mergeCell ref="S2:AC2"/>
    <mergeCell ref="N127:Q127"/>
    <mergeCell ref="N128:Q128"/>
    <mergeCell ref="N129:Q129"/>
    <mergeCell ref="N204:Q204"/>
    <mergeCell ref="N213:Q213"/>
    <mergeCell ref="N218:Q218"/>
    <mergeCell ref="N242:Q242"/>
    <mergeCell ref="F236:I236"/>
    <mergeCell ref="F237:I237"/>
    <mergeCell ref="F238:I238"/>
    <mergeCell ref="F239:I239"/>
    <mergeCell ref="L239:M239"/>
    <mergeCell ref="N239:Q239"/>
    <mergeCell ref="F240:I240"/>
    <mergeCell ref="F241:I241"/>
    <mergeCell ref="F224:I224"/>
    <mergeCell ref="F225:I225"/>
    <mergeCell ref="F226:I226"/>
    <mergeCell ref="F227:I227"/>
    <mergeCell ref="L227:M227"/>
    <mergeCell ref="N227:Q227"/>
    <mergeCell ref="F228:I228"/>
  </mergeCells>
  <dataValidations count="2">
    <dataValidation type="list" allowBlank="1" showInputMessage="1" showErrorMessage="1" error="Povoleny jsou hodnoty K, M." sqref="D409:D414">
      <formula1>"K, M"</formula1>
    </dataValidation>
    <dataValidation type="list" allowBlank="1" showInputMessage="1" showErrorMessage="1" error="Povoleny jsou hodnoty základní, snížená, zákl. přenesená, sníž. přenesená, nulová." sqref="U409:U414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7" display="2) Rekapitulace rozpočtu"/>
    <hyperlink ref="L1" location="C126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323"/>
  <sheetViews>
    <sheetView showGridLines="0" workbookViewId="0" topLeftCell="A1">
      <pane ySplit="1" topLeftCell="A248" activePane="bottomLeft" state="frozen"/>
      <selection pane="bottomLeft" activeCell="C261" sqref="C261:Q262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7" width="9.5" style="0" customWidth="1"/>
    <col min="8" max="8" width="10.66015625" style="0" customWidth="1"/>
    <col min="9" max="9" width="6" style="0" customWidth="1"/>
    <col min="10" max="10" width="4.5" style="0" customWidth="1"/>
    <col min="11" max="11" width="9.83203125" style="0" customWidth="1"/>
    <col min="12" max="12" width="10.33203125" style="0" customWidth="1"/>
    <col min="13" max="14" width="5.16015625" style="0" customWidth="1"/>
    <col min="15" max="15" width="1.66796875" style="0" customWidth="1"/>
    <col min="16" max="16" width="10.66015625" style="0" customWidth="1"/>
    <col min="17" max="17" width="3.5" style="0" customWidth="1"/>
    <col min="18" max="18" width="1.5" style="0" customWidth="1"/>
    <col min="19" max="19" width="7" style="0" customWidth="1"/>
    <col min="20" max="20" width="25.5" style="0" hidden="1" customWidth="1"/>
    <col min="21" max="21" width="14" style="0" hidden="1" customWidth="1"/>
    <col min="22" max="22" width="10.5" style="0" hidden="1" customWidth="1"/>
    <col min="23" max="23" width="14" style="0" hidden="1" customWidth="1"/>
    <col min="24" max="24" width="10.5" style="0" hidden="1" customWidth="1"/>
    <col min="25" max="25" width="12.83203125" style="0" hidden="1" customWidth="1"/>
    <col min="26" max="26" width="9.5" style="0" hidden="1" customWidth="1"/>
    <col min="27" max="27" width="12.83203125" style="0" hidden="1" customWidth="1"/>
    <col min="28" max="28" width="14" style="0" hidden="1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66" ht="21.75" customHeight="1">
      <c r="A1" s="126"/>
      <c r="B1" s="16"/>
      <c r="C1" s="16"/>
      <c r="D1" s="17" t="s">
        <v>1</v>
      </c>
      <c r="E1" s="16"/>
      <c r="F1" s="18" t="s">
        <v>132</v>
      </c>
      <c r="G1" s="18"/>
      <c r="H1" s="281" t="s">
        <v>133</v>
      </c>
      <c r="I1" s="281"/>
      <c r="J1" s="281"/>
      <c r="K1" s="281"/>
      <c r="L1" s="18" t="s">
        <v>134</v>
      </c>
      <c r="M1" s="16"/>
      <c r="N1" s="16"/>
      <c r="O1" s="17" t="s">
        <v>135</v>
      </c>
      <c r="P1" s="16"/>
      <c r="Q1" s="16"/>
      <c r="R1" s="16"/>
      <c r="S1" s="18" t="s">
        <v>136</v>
      </c>
      <c r="T1" s="18"/>
      <c r="U1" s="126"/>
      <c r="V1" s="126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3:46" ht="36.95" customHeight="1">
      <c r="C2" s="268" t="s">
        <v>7</v>
      </c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S2" s="234" t="s">
        <v>8</v>
      </c>
      <c r="T2" s="235"/>
      <c r="U2" s="235"/>
      <c r="V2" s="235"/>
      <c r="W2" s="235"/>
      <c r="X2" s="235"/>
      <c r="Y2" s="235"/>
      <c r="Z2" s="235"/>
      <c r="AA2" s="235"/>
      <c r="AB2" s="235"/>
      <c r="AC2" s="235"/>
      <c r="AT2" s="22" t="s">
        <v>99</v>
      </c>
    </row>
    <row r="3" spans="2:46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95</v>
      </c>
    </row>
    <row r="4" spans="2:46" ht="36.95" customHeight="1">
      <c r="B4" s="26"/>
      <c r="C4" s="242" t="s">
        <v>137</v>
      </c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7"/>
      <c r="T4" s="28" t="s">
        <v>13</v>
      </c>
      <c r="AT4" s="22" t="s">
        <v>6</v>
      </c>
    </row>
    <row r="5" spans="2:18" ht="6.95" customHeight="1">
      <c r="B5" s="26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7"/>
    </row>
    <row r="6" spans="2:18" ht="25.35" customHeight="1">
      <c r="B6" s="26"/>
      <c r="C6" s="30"/>
      <c r="D6" s="34" t="s">
        <v>19</v>
      </c>
      <c r="E6" s="30"/>
      <c r="F6" s="310" t="str">
        <f>'Rekapitulace stavby'!K6</f>
        <v>Rekonstrukce komunikace - ul. Vančurova v Šumperku - II. etapa, CÚ 2017</v>
      </c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0"/>
      <c r="R6" s="27"/>
    </row>
    <row r="7" spans="2:18" ht="25.35" customHeight="1">
      <c r="B7" s="26"/>
      <c r="C7" s="30"/>
      <c r="D7" s="34" t="s">
        <v>138</v>
      </c>
      <c r="E7" s="30"/>
      <c r="F7" s="310" t="s">
        <v>139</v>
      </c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30"/>
      <c r="R7" s="27"/>
    </row>
    <row r="8" spans="2:18" s="1" customFormat="1" ht="32.85" customHeight="1">
      <c r="B8" s="39"/>
      <c r="C8" s="40"/>
      <c r="D8" s="33" t="s">
        <v>140</v>
      </c>
      <c r="E8" s="40"/>
      <c r="F8" s="274" t="s">
        <v>493</v>
      </c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40"/>
      <c r="R8" s="41"/>
    </row>
    <row r="9" spans="2:18" s="1" customFormat="1" ht="14.45" customHeight="1">
      <c r="B9" s="39"/>
      <c r="C9" s="40"/>
      <c r="D9" s="34" t="s">
        <v>21</v>
      </c>
      <c r="E9" s="40"/>
      <c r="F9" s="32" t="s">
        <v>5</v>
      </c>
      <c r="G9" s="40"/>
      <c r="H9" s="40"/>
      <c r="I9" s="40"/>
      <c r="J9" s="40"/>
      <c r="K9" s="40"/>
      <c r="L9" s="40"/>
      <c r="M9" s="34" t="s">
        <v>22</v>
      </c>
      <c r="N9" s="40"/>
      <c r="O9" s="32" t="s">
        <v>5</v>
      </c>
      <c r="P9" s="40"/>
      <c r="Q9" s="40"/>
      <c r="R9" s="41"/>
    </row>
    <row r="10" spans="2:18" s="1" customFormat="1" ht="14.45" customHeight="1">
      <c r="B10" s="39"/>
      <c r="C10" s="40"/>
      <c r="D10" s="34" t="s">
        <v>23</v>
      </c>
      <c r="E10" s="40"/>
      <c r="F10" s="32" t="s">
        <v>24</v>
      </c>
      <c r="G10" s="40"/>
      <c r="H10" s="40"/>
      <c r="I10" s="40"/>
      <c r="J10" s="40"/>
      <c r="K10" s="40"/>
      <c r="L10" s="40"/>
      <c r="M10" s="34" t="s">
        <v>25</v>
      </c>
      <c r="N10" s="40"/>
      <c r="O10" s="330" t="str">
        <f>'Rekapitulace stavby'!AN8</f>
        <v>14. 4. 2017</v>
      </c>
      <c r="P10" s="313"/>
      <c r="Q10" s="40"/>
      <c r="R10" s="41"/>
    </row>
    <row r="11" spans="2:18" s="1" customFormat="1" ht="10.9" customHeight="1"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1"/>
    </row>
    <row r="12" spans="2:18" s="1" customFormat="1" ht="14.45" customHeight="1">
      <c r="B12" s="39"/>
      <c r="C12" s="40"/>
      <c r="D12" s="34" t="s">
        <v>27</v>
      </c>
      <c r="E12" s="40"/>
      <c r="F12" s="40"/>
      <c r="G12" s="40"/>
      <c r="H12" s="40"/>
      <c r="I12" s="40"/>
      <c r="J12" s="40"/>
      <c r="K12" s="40"/>
      <c r="L12" s="40"/>
      <c r="M12" s="34" t="s">
        <v>28</v>
      </c>
      <c r="N12" s="40"/>
      <c r="O12" s="272" t="s">
        <v>29</v>
      </c>
      <c r="P12" s="272"/>
      <c r="Q12" s="40"/>
      <c r="R12" s="41"/>
    </row>
    <row r="13" spans="2:18" s="1" customFormat="1" ht="18" customHeight="1">
      <c r="B13" s="39"/>
      <c r="C13" s="40"/>
      <c r="D13" s="40"/>
      <c r="E13" s="32" t="s">
        <v>31</v>
      </c>
      <c r="F13" s="40"/>
      <c r="G13" s="40"/>
      <c r="H13" s="40"/>
      <c r="I13" s="40"/>
      <c r="J13" s="40"/>
      <c r="K13" s="40"/>
      <c r="L13" s="40"/>
      <c r="M13" s="34" t="s">
        <v>32</v>
      </c>
      <c r="N13" s="40"/>
      <c r="O13" s="272" t="s">
        <v>33</v>
      </c>
      <c r="P13" s="272"/>
      <c r="Q13" s="40"/>
      <c r="R13" s="41"/>
    </row>
    <row r="14" spans="2:18" s="1" customFormat="1" ht="6.95" customHeight="1"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1"/>
    </row>
    <row r="15" spans="2:18" s="1" customFormat="1" ht="14.45" customHeight="1">
      <c r="B15" s="39"/>
      <c r="C15" s="40"/>
      <c r="D15" s="34" t="s">
        <v>34</v>
      </c>
      <c r="E15" s="40"/>
      <c r="F15" s="40"/>
      <c r="G15" s="40"/>
      <c r="H15" s="40"/>
      <c r="I15" s="40"/>
      <c r="J15" s="40"/>
      <c r="K15" s="40"/>
      <c r="L15" s="40"/>
      <c r="M15" s="34" t="s">
        <v>28</v>
      </c>
      <c r="N15" s="40"/>
      <c r="O15" s="328" t="str">
        <f>IF('Rekapitulace stavby'!AN13="","",'Rekapitulace stavby'!AN13)</f>
        <v>Vyplň údaj</v>
      </c>
      <c r="P15" s="272"/>
      <c r="Q15" s="40"/>
      <c r="R15" s="41"/>
    </row>
    <row r="16" spans="2:18" s="1" customFormat="1" ht="18" customHeight="1">
      <c r="B16" s="39"/>
      <c r="C16" s="40"/>
      <c r="D16" s="40"/>
      <c r="E16" s="328" t="str">
        <f>IF('Rekapitulace stavby'!E14="","",'Rekapitulace stavby'!E14)</f>
        <v>Vyplň údaj</v>
      </c>
      <c r="F16" s="329"/>
      <c r="G16" s="329"/>
      <c r="H16" s="329"/>
      <c r="I16" s="329"/>
      <c r="J16" s="329"/>
      <c r="K16" s="329"/>
      <c r="L16" s="329"/>
      <c r="M16" s="34" t="s">
        <v>32</v>
      </c>
      <c r="N16" s="40"/>
      <c r="O16" s="328" t="str">
        <f>IF('Rekapitulace stavby'!AN14="","",'Rekapitulace stavby'!AN14)</f>
        <v>Vyplň údaj</v>
      </c>
      <c r="P16" s="272"/>
      <c r="Q16" s="40"/>
      <c r="R16" s="41"/>
    </row>
    <row r="17" spans="2:18" s="1" customFormat="1" ht="6.95" customHeight="1"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1"/>
    </row>
    <row r="18" spans="2:18" s="1" customFormat="1" ht="14.45" customHeight="1">
      <c r="B18" s="39"/>
      <c r="C18" s="40"/>
      <c r="D18" s="34" t="s">
        <v>36</v>
      </c>
      <c r="E18" s="40"/>
      <c r="F18" s="40"/>
      <c r="G18" s="40"/>
      <c r="H18" s="40"/>
      <c r="I18" s="40"/>
      <c r="J18" s="40"/>
      <c r="K18" s="40"/>
      <c r="L18" s="40"/>
      <c r="M18" s="34" t="s">
        <v>28</v>
      </c>
      <c r="N18" s="40"/>
      <c r="O18" s="272" t="s">
        <v>37</v>
      </c>
      <c r="P18" s="272"/>
      <c r="Q18" s="40"/>
      <c r="R18" s="41"/>
    </row>
    <row r="19" spans="2:18" s="1" customFormat="1" ht="18" customHeight="1">
      <c r="B19" s="39"/>
      <c r="C19" s="40"/>
      <c r="D19" s="40"/>
      <c r="E19" s="32" t="s">
        <v>38</v>
      </c>
      <c r="F19" s="40"/>
      <c r="G19" s="40"/>
      <c r="H19" s="40"/>
      <c r="I19" s="40"/>
      <c r="J19" s="40"/>
      <c r="K19" s="40"/>
      <c r="L19" s="40"/>
      <c r="M19" s="34" t="s">
        <v>32</v>
      </c>
      <c r="N19" s="40"/>
      <c r="O19" s="272" t="s">
        <v>39</v>
      </c>
      <c r="P19" s="272"/>
      <c r="Q19" s="40"/>
      <c r="R19" s="41"/>
    </row>
    <row r="20" spans="2:18" s="1" customFormat="1" ht="6.95" customHeight="1"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1"/>
    </row>
    <row r="21" spans="2:18" s="1" customFormat="1" ht="14.45" customHeight="1">
      <c r="B21" s="39"/>
      <c r="C21" s="40"/>
      <c r="D21" s="34" t="s">
        <v>41</v>
      </c>
      <c r="E21" s="40"/>
      <c r="F21" s="40"/>
      <c r="G21" s="40"/>
      <c r="H21" s="40"/>
      <c r="I21" s="40"/>
      <c r="J21" s="40"/>
      <c r="K21" s="40"/>
      <c r="L21" s="40"/>
      <c r="M21" s="34" t="s">
        <v>28</v>
      </c>
      <c r="N21" s="40"/>
      <c r="O21" s="272" t="s">
        <v>5</v>
      </c>
      <c r="P21" s="272"/>
      <c r="Q21" s="40"/>
      <c r="R21" s="41"/>
    </row>
    <row r="22" spans="2:18" s="1" customFormat="1" ht="18" customHeight="1">
      <c r="B22" s="39"/>
      <c r="C22" s="40"/>
      <c r="D22" s="40"/>
      <c r="E22" s="32" t="s">
        <v>42</v>
      </c>
      <c r="F22" s="40"/>
      <c r="G22" s="40"/>
      <c r="H22" s="40"/>
      <c r="I22" s="40"/>
      <c r="J22" s="40"/>
      <c r="K22" s="40"/>
      <c r="L22" s="40"/>
      <c r="M22" s="34" t="s">
        <v>32</v>
      </c>
      <c r="N22" s="40"/>
      <c r="O22" s="272" t="s">
        <v>5</v>
      </c>
      <c r="P22" s="272"/>
      <c r="Q22" s="40"/>
      <c r="R22" s="41"/>
    </row>
    <row r="23" spans="2:18" s="1" customFormat="1" ht="6.95" customHeight="1"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1"/>
    </row>
    <row r="24" spans="2:18" s="1" customFormat="1" ht="14.45" customHeight="1">
      <c r="B24" s="39"/>
      <c r="C24" s="40"/>
      <c r="D24" s="34" t="s">
        <v>43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1"/>
    </row>
    <row r="25" spans="2:18" s="1" customFormat="1" ht="20.45" customHeight="1">
      <c r="B25" s="39"/>
      <c r="C25" s="40"/>
      <c r="D25" s="40"/>
      <c r="E25" s="277" t="s">
        <v>5</v>
      </c>
      <c r="F25" s="277"/>
      <c r="G25" s="277"/>
      <c r="H25" s="277"/>
      <c r="I25" s="277"/>
      <c r="J25" s="277"/>
      <c r="K25" s="277"/>
      <c r="L25" s="277"/>
      <c r="M25" s="40"/>
      <c r="N25" s="40"/>
      <c r="O25" s="40"/>
      <c r="P25" s="40"/>
      <c r="Q25" s="40"/>
      <c r="R25" s="41"/>
    </row>
    <row r="26" spans="2:18" s="1" customFormat="1" ht="6.95" customHeight="1"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1"/>
    </row>
    <row r="27" spans="2:18" s="1" customFormat="1" ht="6.95" customHeight="1">
      <c r="B27" s="39"/>
      <c r="C27" s="40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40"/>
      <c r="R27" s="41"/>
    </row>
    <row r="28" spans="2:18" s="1" customFormat="1" ht="14.45" customHeight="1">
      <c r="B28" s="39"/>
      <c r="C28" s="40"/>
      <c r="D28" s="127" t="s">
        <v>142</v>
      </c>
      <c r="E28" s="40"/>
      <c r="F28" s="40"/>
      <c r="G28" s="40"/>
      <c r="H28" s="40"/>
      <c r="I28" s="40"/>
      <c r="J28" s="40"/>
      <c r="K28" s="40"/>
      <c r="L28" s="40"/>
      <c r="M28" s="278">
        <f>N89</f>
        <v>0</v>
      </c>
      <c r="N28" s="278"/>
      <c r="O28" s="278"/>
      <c r="P28" s="278"/>
      <c r="Q28" s="40"/>
      <c r="R28" s="41"/>
    </row>
    <row r="29" spans="2:18" s="1" customFormat="1" ht="14.45" customHeight="1">
      <c r="B29" s="39"/>
      <c r="C29" s="40"/>
      <c r="D29" s="38" t="s">
        <v>119</v>
      </c>
      <c r="E29" s="40"/>
      <c r="F29" s="40"/>
      <c r="G29" s="40"/>
      <c r="H29" s="40"/>
      <c r="I29" s="40"/>
      <c r="J29" s="40"/>
      <c r="K29" s="40"/>
      <c r="L29" s="40"/>
      <c r="M29" s="278">
        <f>N101</f>
        <v>0</v>
      </c>
      <c r="N29" s="278"/>
      <c r="O29" s="278"/>
      <c r="P29" s="278"/>
      <c r="Q29" s="40"/>
      <c r="R29" s="41"/>
    </row>
    <row r="30" spans="2:18" s="1" customFormat="1" ht="6.95" customHeight="1"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1"/>
    </row>
    <row r="31" spans="2:18" s="1" customFormat="1" ht="25.35" customHeight="1">
      <c r="B31" s="39"/>
      <c r="C31" s="40"/>
      <c r="D31" s="128" t="s">
        <v>46</v>
      </c>
      <c r="E31" s="40"/>
      <c r="F31" s="40"/>
      <c r="G31" s="40"/>
      <c r="H31" s="40"/>
      <c r="I31" s="40"/>
      <c r="J31" s="40"/>
      <c r="K31" s="40"/>
      <c r="L31" s="40"/>
      <c r="M31" s="327">
        <f>ROUND(M28+M29,2)</f>
        <v>0</v>
      </c>
      <c r="N31" s="312"/>
      <c r="O31" s="312"/>
      <c r="P31" s="312"/>
      <c r="Q31" s="40"/>
      <c r="R31" s="41"/>
    </row>
    <row r="32" spans="2:18" s="1" customFormat="1" ht="6.95" customHeight="1">
      <c r="B32" s="39"/>
      <c r="C32" s="40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40"/>
      <c r="R32" s="41"/>
    </row>
    <row r="33" spans="2:18" s="1" customFormat="1" ht="14.45" customHeight="1">
      <c r="B33" s="39"/>
      <c r="C33" s="40"/>
      <c r="D33" s="46" t="s">
        <v>47</v>
      </c>
      <c r="E33" s="46" t="s">
        <v>48</v>
      </c>
      <c r="F33" s="47">
        <v>0.21</v>
      </c>
      <c r="G33" s="129" t="s">
        <v>49</v>
      </c>
      <c r="H33" s="324">
        <f>ROUND((((SUM(BE101:BE108)+SUM(BE127:BE316))+SUM(BE318:BE322))),2)</f>
        <v>0</v>
      </c>
      <c r="I33" s="312"/>
      <c r="J33" s="312"/>
      <c r="K33" s="40"/>
      <c r="L33" s="40"/>
      <c r="M33" s="324">
        <f>ROUND(((ROUND((SUM(BE101:BE108)+SUM(BE127:BE316)),2)*F33)+SUM(BE318:BE322)*F33),2)</f>
        <v>0</v>
      </c>
      <c r="N33" s="312"/>
      <c r="O33" s="312"/>
      <c r="P33" s="312"/>
      <c r="Q33" s="40"/>
      <c r="R33" s="41"/>
    </row>
    <row r="34" spans="2:18" s="1" customFormat="1" ht="14.45" customHeight="1">
      <c r="B34" s="39"/>
      <c r="C34" s="40"/>
      <c r="D34" s="40"/>
      <c r="E34" s="46" t="s">
        <v>50</v>
      </c>
      <c r="F34" s="47">
        <v>0.15</v>
      </c>
      <c r="G34" s="129" t="s">
        <v>49</v>
      </c>
      <c r="H34" s="324">
        <f>ROUND((((SUM(BF101:BF108)+SUM(BF127:BF316))+SUM(BF318:BF322))),2)</f>
        <v>0</v>
      </c>
      <c r="I34" s="312"/>
      <c r="J34" s="312"/>
      <c r="K34" s="40"/>
      <c r="L34" s="40"/>
      <c r="M34" s="324">
        <f>ROUND(((ROUND((SUM(BF101:BF108)+SUM(BF127:BF316)),2)*F34)+SUM(BF318:BF322)*F34),2)</f>
        <v>0</v>
      </c>
      <c r="N34" s="312"/>
      <c r="O34" s="312"/>
      <c r="P34" s="312"/>
      <c r="Q34" s="40"/>
      <c r="R34" s="41"/>
    </row>
    <row r="35" spans="2:18" s="1" customFormat="1" ht="14.45" customHeight="1" hidden="1">
      <c r="B35" s="39"/>
      <c r="C35" s="40"/>
      <c r="D35" s="40"/>
      <c r="E35" s="46" t="s">
        <v>51</v>
      </c>
      <c r="F35" s="47">
        <v>0.21</v>
      </c>
      <c r="G35" s="129" t="s">
        <v>49</v>
      </c>
      <c r="H35" s="324">
        <f>ROUND((((SUM(BG101:BG108)+SUM(BG127:BG316))+SUM(BG318:BG322))),2)</f>
        <v>0</v>
      </c>
      <c r="I35" s="312"/>
      <c r="J35" s="312"/>
      <c r="K35" s="40"/>
      <c r="L35" s="40"/>
      <c r="M35" s="324">
        <v>0</v>
      </c>
      <c r="N35" s="312"/>
      <c r="O35" s="312"/>
      <c r="P35" s="312"/>
      <c r="Q35" s="40"/>
      <c r="R35" s="41"/>
    </row>
    <row r="36" spans="2:18" s="1" customFormat="1" ht="14.45" customHeight="1" hidden="1">
      <c r="B36" s="39"/>
      <c r="C36" s="40"/>
      <c r="D36" s="40"/>
      <c r="E36" s="46" t="s">
        <v>52</v>
      </c>
      <c r="F36" s="47">
        <v>0.15</v>
      </c>
      <c r="G36" s="129" t="s">
        <v>49</v>
      </c>
      <c r="H36" s="324">
        <f>ROUND((((SUM(BH101:BH108)+SUM(BH127:BH316))+SUM(BH318:BH322))),2)</f>
        <v>0</v>
      </c>
      <c r="I36" s="312"/>
      <c r="J36" s="312"/>
      <c r="K36" s="40"/>
      <c r="L36" s="40"/>
      <c r="M36" s="324">
        <v>0</v>
      </c>
      <c r="N36" s="312"/>
      <c r="O36" s="312"/>
      <c r="P36" s="312"/>
      <c r="Q36" s="40"/>
      <c r="R36" s="41"/>
    </row>
    <row r="37" spans="2:18" s="1" customFormat="1" ht="14.45" customHeight="1" hidden="1">
      <c r="B37" s="39"/>
      <c r="C37" s="40"/>
      <c r="D37" s="40"/>
      <c r="E37" s="46" t="s">
        <v>53</v>
      </c>
      <c r="F37" s="47">
        <v>0</v>
      </c>
      <c r="G37" s="129" t="s">
        <v>49</v>
      </c>
      <c r="H37" s="324">
        <f>ROUND((((SUM(BI101:BI108)+SUM(BI127:BI316))+SUM(BI318:BI322))),2)</f>
        <v>0</v>
      </c>
      <c r="I37" s="312"/>
      <c r="J37" s="312"/>
      <c r="K37" s="40"/>
      <c r="L37" s="40"/>
      <c r="M37" s="324">
        <v>0</v>
      </c>
      <c r="N37" s="312"/>
      <c r="O37" s="312"/>
      <c r="P37" s="312"/>
      <c r="Q37" s="40"/>
      <c r="R37" s="41"/>
    </row>
    <row r="38" spans="2:18" s="1" customFormat="1" ht="6.95" customHeight="1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1"/>
    </row>
    <row r="39" spans="2:18" s="1" customFormat="1" ht="25.35" customHeight="1">
      <c r="B39" s="39"/>
      <c r="C39" s="125"/>
      <c r="D39" s="130" t="s">
        <v>54</v>
      </c>
      <c r="E39" s="79"/>
      <c r="F39" s="79"/>
      <c r="G39" s="131" t="s">
        <v>55</v>
      </c>
      <c r="H39" s="132" t="s">
        <v>56</v>
      </c>
      <c r="I39" s="79"/>
      <c r="J39" s="79"/>
      <c r="K39" s="79"/>
      <c r="L39" s="325">
        <f>SUM(M31:M37)</f>
        <v>0</v>
      </c>
      <c r="M39" s="325"/>
      <c r="N39" s="325"/>
      <c r="O39" s="325"/>
      <c r="P39" s="326"/>
      <c r="Q39" s="125"/>
      <c r="R39" s="41"/>
    </row>
    <row r="40" spans="2:18" s="1" customFormat="1" ht="14.45" customHeight="1"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2:18" s="1" customFormat="1" ht="14.45" customHeight="1"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1"/>
    </row>
    <row r="42" spans="2:18" ht="13.5">
      <c r="B42" s="26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7"/>
    </row>
    <row r="43" spans="2:18" ht="13.5">
      <c r="B43" s="26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7"/>
    </row>
    <row r="44" spans="2:18" ht="13.5">
      <c r="B44" s="26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7"/>
    </row>
    <row r="45" spans="2:18" ht="13.5">
      <c r="B45" s="26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7"/>
    </row>
    <row r="46" spans="2:18" ht="13.5">
      <c r="B46" s="26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7"/>
    </row>
    <row r="47" spans="2:18" ht="13.5">
      <c r="B47" s="26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7"/>
    </row>
    <row r="48" spans="2:18" ht="13.5">
      <c r="B48" s="26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7"/>
    </row>
    <row r="49" spans="2:18" ht="13.5">
      <c r="B49" s="26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7"/>
    </row>
    <row r="50" spans="2:18" s="1" customFormat="1" ht="15">
      <c r="B50" s="39"/>
      <c r="C50" s="40"/>
      <c r="D50" s="54" t="s">
        <v>57</v>
      </c>
      <c r="E50" s="55"/>
      <c r="F50" s="55"/>
      <c r="G50" s="55"/>
      <c r="H50" s="56"/>
      <c r="I50" s="40"/>
      <c r="J50" s="54" t="s">
        <v>58</v>
      </c>
      <c r="K50" s="55"/>
      <c r="L50" s="55"/>
      <c r="M50" s="55"/>
      <c r="N50" s="55"/>
      <c r="O50" s="55"/>
      <c r="P50" s="56"/>
      <c r="Q50" s="40"/>
      <c r="R50" s="41"/>
    </row>
    <row r="51" spans="2:18" ht="13.5">
      <c r="B51" s="26"/>
      <c r="C51" s="30"/>
      <c r="D51" s="57"/>
      <c r="E51" s="30"/>
      <c r="F51" s="30"/>
      <c r="G51" s="30"/>
      <c r="H51" s="58"/>
      <c r="I51" s="30"/>
      <c r="J51" s="57"/>
      <c r="K51" s="30"/>
      <c r="L51" s="30"/>
      <c r="M51" s="30"/>
      <c r="N51" s="30"/>
      <c r="O51" s="30"/>
      <c r="P51" s="58"/>
      <c r="Q51" s="30"/>
      <c r="R51" s="27"/>
    </row>
    <row r="52" spans="2:18" ht="13.5">
      <c r="B52" s="26"/>
      <c r="C52" s="30"/>
      <c r="D52" s="57"/>
      <c r="E52" s="30"/>
      <c r="F52" s="30"/>
      <c r="G52" s="30"/>
      <c r="H52" s="58"/>
      <c r="I52" s="30"/>
      <c r="J52" s="57"/>
      <c r="K52" s="30"/>
      <c r="L52" s="30"/>
      <c r="M52" s="30"/>
      <c r="N52" s="30"/>
      <c r="O52" s="30"/>
      <c r="P52" s="58"/>
      <c r="Q52" s="30"/>
      <c r="R52" s="27"/>
    </row>
    <row r="53" spans="2:18" ht="13.5">
      <c r="B53" s="26"/>
      <c r="C53" s="30"/>
      <c r="D53" s="57"/>
      <c r="E53" s="30"/>
      <c r="F53" s="30"/>
      <c r="G53" s="30"/>
      <c r="H53" s="58"/>
      <c r="I53" s="30"/>
      <c r="J53" s="57"/>
      <c r="K53" s="30"/>
      <c r="L53" s="30"/>
      <c r="M53" s="30"/>
      <c r="N53" s="30"/>
      <c r="O53" s="30"/>
      <c r="P53" s="58"/>
      <c r="Q53" s="30"/>
      <c r="R53" s="27"/>
    </row>
    <row r="54" spans="2:18" ht="13.5">
      <c r="B54" s="26"/>
      <c r="C54" s="30"/>
      <c r="D54" s="57"/>
      <c r="E54" s="30"/>
      <c r="F54" s="30"/>
      <c r="G54" s="30"/>
      <c r="H54" s="58"/>
      <c r="I54" s="30"/>
      <c r="J54" s="57"/>
      <c r="K54" s="30"/>
      <c r="L54" s="30"/>
      <c r="M54" s="30"/>
      <c r="N54" s="30"/>
      <c r="O54" s="30"/>
      <c r="P54" s="58"/>
      <c r="Q54" s="30"/>
      <c r="R54" s="27"/>
    </row>
    <row r="55" spans="2:18" ht="13.5">
      <c r="B55" s="26"/>
      <c r="C55" s="30"/>
      <c r="D55" s="57"/>
      <c r="E55" s="30"/>
      <c r="F55" s="30"/>
      <c r="G55" s="30"/>
      <c r="H55" s="58"/>
      <c r="I55" s="30"/>
      <c r="J55" s="57"/>
      <c r="K55" s="30"/>
      <c r="L55" s="30"/>
      <c r="M55" s="30"/>
      <c r="N55" s="30"/>
      <c r="O55" s="30"/>
      <c r="P55" s="58"/>
      <c r="Q55" s="30"/>
      <c r="R55" s="27"/>
    </row>
    <row r="56" spans="2:18" ht="13.5">
      <c r="B56" s="26"/>
      <c r="C56" s="30"/>
      <c r="D56" s="57"/>
      <c r="E56" s="30"/>
      <c r="F56" s="30"/>
      <c r="G56" s="30"/>
      <c r="H56" s="58"/>
      <c r="I56" s="30"/>
      <c r="J56" s="57"/>
      <c r="K56" s="30"/>
      <c r="L56" s="30"/>
      <c r="M56" s="30"/>
      <c r="N56" s="30"/>
      <c r="O56" s="30"/>
      <c r="P56" s="58"/>
      <c r="Q56" s="30"/>
      <c r="R56" s="27"/>
    </row>
    <row r="57" spans="2:18" ht="13.5">
      <c r="B57" s="26"/>
      <c r="C57" s="30"/>
      <c r="D57" s="57"/>
      <c r="E57" s="30"/>
      <c r="F57" s="30"/>
      <c r="G57" s="30"/>
      <c r="H57" s="58"/>
      <c r="I57" s="30"/>
      <c r="J57" s="57"/>
      <c r="K57" s="30"/>
      <c r="L57" s="30"/>
      <c r="M57" s="30"/>
      <c r="N57" s="30"/>
      <c r="O57" s="30"/>
      <c r="P57" s="58"/>
      <c r="Q57" s="30"/>
      <c r="R57" s="27"/>
    </row>
    <row r="58" spans="2:18" ht="13.5">
      <c r="B58" s="26"/>
      <c r="C58" s="30"/>
      <c r="D58" s="57"/>
      <c r="E58" s="30"/>
      <c r="F58" s="30"/>
      <c r="G58" s="30"/>
      <c r="H58" s="58"/>
      <c r="I58" s="30"/>
      <c r="J58" s="57"/>
      <c r="K58" s="30"/>
      <c r="L58" s="30"/>
      <c r="M58" s="30"/>
      <c r="N58" s="30"/>
      <c r="O58" s="30"/>
      <c r="P58" s="58"/>
      <c r="Q58" s="30"/>
      <c r="R58" s="27"/>
    </row>
    <row r="59" spans="2:18" s="1" customFormat="1" ht="15">
      <c r="B59" s="39"/>
      <c r="C59" s="40"/>
      <c r="D59" s="59" t="s">
        <v>59</v>
      </c>
      <c r="E59" s="60"/>
      <c r="F59" s="60"/>
      <c r="G59" s="61" t="s">
        <v>60</v>
      </c>
      <c r="H59" s="62"/>
      <c r="I59" s="40"/>
      <c r="J59" s="59" t="s">
        <v>59</v>
      </c>
      <c r="K59" s="60"/>
      <c r="L59" s="60"/>
      <c r="M59" s="60"/>
      <c r="N59" s="61" t="s">
        <v>60</v>
      </c>
      <c r="O59" s="60"/>
      <c r="P59" s="62"/>
      <c r="Q59" s="40"/>
      <c r="R59" s="41"/>
    </row>
    <row r="60" spans="2:18" ht="13.5">
      <c r="B60" s="26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7"/>
    </row>
    <row r="61" spans="2:18" s="1" customFormat="1" ht="15">
      <c r="B61" s="39"/>
      <c r="C61" s="40"/>
      <c r="D61" s="54" t="s">
        <v>61</v>
      </c>
      <c r="E61" s="55"/>
      <c r="F61" s="55"/>
      <c r="G61" s="55"/>
      <c r="H61" s="56"/>
      <c r="I61" s="40"/>
      <c r="J61" s="54" t="s">
        <v>62</v>
      </c>
      <c r="K61" s="55"/>
      <c r="L61" s="55"/>
      <c r="M61" s="55"/>
      <c r="N61" s="55"/>
      <c r="O61" s="55"/>
      <c r="P61" s="56"/>
      <c r="Q61" s="40"/>
      <c r="R61" s="41"/>
    </row>
    <row r="62" spans="2:18" ht="13.5">
      <c r="B62" s="26"/>
      <c r="C62" s="30"/>
      <c r="D62" s="57"/>
      <c r="E62" s="30"/>
      <c r="F62" s="30"/>
      <c r="G62" s="30"/>
      <c r="H62" s="58"/>
      <c r="I62" s="30"/>
      <c r="J62" s="57"/>
      <c r="K62" s="30"/>
      <c r="L62" s="30"/>
      <c r="M62" s="30"/>
      <c r="N62" s="30"/>
      <c r="O62" s="30"/>
      <c r="P62" s="58"/>
      <c r="Q62" s="30"/>
      <c r="R62" s="27"/>
    </row>
    <row r="63" spans="2:18" ht="13.5">
      <c r="B63" s="26"/>
      <c r="C63" s="30"/>
      <c r="D63" s="57"/>
      <c r="E63" s="30"/>
      <c r="F63" s="30"/>
      <c r="G63" s="30"/>
      <c r="H63" s="58"/>
      <c r="I63" s="30"/>
      <c r="J63" s="57"/>
      <c r="K63" s="30"/>
      <c r="L63" s="30"/>
      <c r="M63" s="30"/>
      <c r="N63" s="30"/>
      <c r="O63" s="30"/>
      <c r="P63" s="58"/>
      <c r="Q63" s="30"/>
      <c r="R63" s="27"/>
    </row>
    <row r="64" spans="2:18" ht="13.5">
      <c r="B64" s="26"/>
      <c r="C64" s="30"/>
      <c r="D64" s="57"/>
      <c r="E64" s="30"/>
      <c r="F64" s="30"/>
      <c r="G64" s="30"/>
      <c r="H64" s="58"/>
      <c r="I64" s="30"/>
      <c r="J64" s="57"/>
      <c r="K64" s="30"/>
      <c r="L64" s="30"/>
      <c r="M64" s="30"/>
      <c r="N64" s="30"/>
      <c r="O64" s="30"/>
      <c r="P64" s="58"/>
      <c r="Q64" s="30"/>
      <c r="R64" s="27"/>
    </row>
    <row r="65" spans="2:18" ht="13.5">
      <c r="B65" s="26"/>
      <c r="C65" s="30"/>
      <c r="D65" s="57"/>
      <c r="E65" s="30"/>
      <c r="F65" s="30"/>
      <c r="G65" s="30"/>
      <c r="H65" s="58"/>
      <c r="I65" s="30"/>
      <c r="J65" s="57"/>
      <c r="K65" s="30"/>
      <c r="L65" s="30"/>
      <c r="M65" s="30"/>
      <c r="N65" s="30"/>
      <c r="O65" s="30"/>
      <c r="P65" s="58"/>
      <c r="Q65" s="30"/>
      <c r="R65" s="27"/>
    </row>
    <row r="66" spans="2:18" ht="13.5">
      <c r="B66" s="26"/>
      <c r="C66" s="30"/>
      <c r="D66" s="57"/>
      <c r="E66" s="30"/>
      <c r="F66" s="30"/>
      <c r="G66" s="30"/>
      <c r="H66" s="58"/>
      <c r="I66" s="30"/>
      <c r="J66" s="57"/>
      <c r="K66" s="30"/>
      <c r="L66" s="30"/>
      <c r="M66" s="30"/>
      <c r="N66" s="30"/>
      <c r="O66" s="30"/>
      <c r="P66" s="58"/>
      <c r="Q66" s="30"/>
      <c r="R66" s="27"/>
    </row>
    <row r="67" spans="2:18" ht="13.5">
      <c r="B67" s="26"/>
      <c r="C67" s="30"/>
      <c r="D67" s="57"/>
      <c r="E67" s="30"/>
      <c r="F67" s="30"/>
      <c r="G67" s="30"/>
      <c r="H67" s="58"/>
      <c r="I67" s="30"/>
      <c r="J67" s="57"/>
      <c r="K67" s="30"/>
      <c r="L67" s="30"/>
      <c r="M67" s="30"/>
      <c r="N67" s="30"/>
      <c r="O67" s="30"/>
      <c r="P67" s="58"/>
      <c r="Q67" s="30"/>
      <c r="R67" s="27"/>
    </row>
    <row r="68" spans="2:18" ht="13.5">
      <c r="B68" s="26"/>
      <c r="C68" s="30"/>
      <c r="D68" s="57"/>
      <c r="E68" s="30"/>
      <c r="F68" s="30"/>
      <c r="G68" s="30"/>
      <c r="H68" s="58"/>
      <c r="I68" s="30"/>
      <c r="J68" s="57"/>
      <c r="K68" s="30"/>
      <c r="L68" s="30"/>
      <c r="M68" s="30"/>
      <c r="N68" s="30"/>
      <c r="O68" s="30"/>
      <c r="P68" s="58"/>
      <c r="Q68" s="30"/>
      <c r="R68" s="27"/>
    </row>
    <row r="69" spans="2:18" ht="13.5">
      <c r="B69" s="26"/>
      <c r="C69" s="30"/>
      <c r="D69" s="57"/>
      <c r="E69" s="30"/>
      <c r="F69" s="30"/>
      <c r="G69" s="30"/>
      <c r="H69" s="58"/>
      <c r="I69" s="30"/>
      <c r="J69" s="57"/>
      <c r="K69" s="30"/>
      <c r="L69" s="30"/>
      <c r="M69" s="30"/>
      <c r="N69" s="30"/>
      <c r="O69" s="30"/>
      <c r="P69" s="58"/>
      <c r="Q69" s="30"/>
      <c r="R69" s="27"/>
    </row>
    <row r="70" spans="2:18" s="1" customFormat="1" ht="15">
      <c r="B70" s="39"/>
      <c r="C70" s="40"/>
      <c r="D70" s="59" t="s">
        <v>59</v>
      </c>
      <c r="E70" s="60"/>
      <c r="F70" s="60"/>
      <c r="G70" s="61" t="s">
        <v>60</v>
      </c>
      <c r="H70" s="62"/>
      <c r="I70" s="40"/>
      <c r="J70" s="59" t="s">
        <v>59</v>
      </c>
      <c r="K70" s="60"/>
      <c r="L70" s="60"/>
      <c r="M70" s="60"/>
      <c r="N70" s="61" t="s">
        <v>60</v>
      </c>
      <c r="O70" s="60"/>
      <c r="P70" s="62"/>
      <c r="Q70" s="40"/>
      <c r="R70" s="41"/>
    </row>
    <row r="71" spans="2:18" s="1" customFormat="1" ht="14.45" customHeight="1"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</row>
    <row r="75" spans="2:18" s="1" customFormat="1" ht="6.95" customHeight="1">
      <c r="B75" s="66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8"/>
    </row>
    <row r="76" spans="2:18" s="1" customFormat="1" ht="36.95" customHeight="1">
      <c r="B76" s="39"/>
      <c r="C76" s="242" t="s">
        <v>143</v>
      </c>
      <c r="D76" s="243"/>
      <c r="E76" s="243"/>
      <c r="F76" s="243"/>
      <c r="G76" s="243"/>
      <c r="H76" s="243"/>
      <c r="I76" s="243"/>
      <c r="J76" s="243"/>
      <c r="K76" s="243"/>
      <c r="L76" s="243"/>
      <c r="M76" s="243"/>
      <c r="N76" s="243"/>
      <c r="O76" s="243"/>
      <c r="P76" s="243"/>
      <c r="Q76" s="243"/>
      <c r="R76" s="41"/>
    </row>
    <row r="77" spans="2:18" s="1" customFormat="1" ht="6.95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1"/>
    </row>
    <row r="78" spans="2:18" s="1" customFormat="1" ht="30" customHeight="1">
      <c r="B78" s="39"/>
      <c r="C78" s="34" t="s">
        <v>19</v>
      </c>
      <c r="D78" s="40"/>
      <c r="E78" s="40"/>
      <c r="F78" s="310" t="str">
        <f>F6</f>
        <v>Rekonstrukce komunikace - ul. Vančurova v Šumperku - II. etapa, CÚ 2017</v>
      </c>
      <c r="G78" s="311"/>
      <c r="H78" s="311"/>
      <c r="I78" s="311"/>
      <c r="J78" s="311"/>
      <c r="K78" s="311"/>
      <c r="L78" s="311"/>
      <c r="M78" s="311"/>
      <c r="N78" s="311"/>
      <c r="O78" s="311"/>
      <c r="P78" s="311"/>
      <c r="Q78" s="40"/>
      <c r="R78" s="41"/>
    </row>
    <row r="79" spans="2:18" ht="30" customHeight="1">
      <c r="B79" s="26"/>
      <c r="C79" s="34" t="s">
        <v>138</v>
      </c>
      <c r="D79" s="30"/>
      <c r="E79" s="30"/>
      <c r="F79" s="310" t="s">
        <v>139</v>
      </c>
      <c r="G79" s="273"/>
      <c r="H79" s="273"/>
      <c r="I79" s="273"/>
      <c r="J79" s="273"/>
      <c r="K79" s="273"/>
      <c r="L79" s="273"/>
      <c r="M79" s="273"/>
      <c r="N79" s="273"/>
      <c r="O79" s="273"/>
      <c r="P79" s="273"/>
      <c r="Q79" s="30"/>
      <c r="R79" s="27"/>
    </row>
    <row r="80" spans="2:18" s="1" customFormat="1" ht="36.95" customHeight="1">
      <c r="B80" s="39"/>
      <c r="C80" s="73" t="s">
        <v>140</v>
      </c>
      <c r="D80" s="40"/>
      <c r="E80" s="40"/>
      <c r="F80" s="254" t="str">
        <f>F8</f>
        <v>SO 111 - Chodníky</v>
      </c>
      <c r="G80" s="312"/>
      <c r="H80" s="312"/>
      <c r="I80" s="312"/>
      <c r="J80" s="312"/>
      <c r="K80" s="312"/>
      <c r="L80" s="312"/>
      <c r="M80" s="312"/>
      <c r="N80" s="312"/>
      <c r="O80" s="312"/>
      <c r="P80" s="312"/>
      <c r="Q80" s="40"/>
      <c r="R80" s="41"/>
    </row>
    <row r="81" spans="2:18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1"/>
    </row>
    <row r="82" spans="2:18" s="1" customFormat="1" ht="18" customHeight="1">
      <c r="B82" s="39"/>
      <c r="C82" s="34" t="s">
        <v>23</v>
      </c>
      <c r="D82" s="40"/>
      <c r="E82" s="40"/>
      <c r="F82" s="32" t="str">
        <f>F10</f>
        <v>Šumperk</v>
      </c>
      <c r="G82" s="40"/>
      <c r="H82" s="40"/>
      <c r="I82" s="40"/>
      <c r="J82" s="40"/>
      <c r="K82" s="34" t="s">
        <v>25</v>
      </c>
      <c r="L82" s="40"/>
      <c r="M82" s="313" t="str">
        <f>IF(O10="","",O10)</f>
        <v>14. 4. 2017</v>
      </c>
      <c r="N82" s="313"/>
      <c r="O82" s="313"/>
      <c r="P82" s="313"/>
      <c r="Q82" s="40"/>
      <c r="R82" s="41"/>
    </row>
    <row r="83" spans="2:18" s="1" customFormat="1" ht="6.95" customHeight="1"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1"/>
    </row>
    <row r="84" spans="2:18" s="1" customFormat="1" ht="15">
      <c r="B84" s="39"/>
      <c r="C84" s="34" t="s">
        <v>27</v>
      </c>
      <c r="D84" s="40"/>
      <c r="E84" s="40"/>
      <c r="F84" s="32" t="str">
        <f>E13</f>
        <v>Město Šumperk, nám. Míru 1, 787 01 Šumperk</v>
      </c>
      <c r="G84" s="40"/>
      <c r="H84" s="40"/>
      <c r="I84" s="40"/>
      <c r="J84" s="40"/>
      <c r="K84" s="34" t="s">
        <v>36</v>
      </c>
      <c r="L84" s="40"/>
      <c r="M84" s="272" t="str">
        <f>E19</f>
        <v>Cekr CZ s.r.o. , Mazalova 57/2, Šumperk</v>
      </c>
      <c r="N84" s="272"/>
      <c r="O84" s="272"/>
      <c r="P84" s="272"/>
      <c r="Q84" s="272"/>
      <c r="R84" s="41"/>
    </row>
    <row r="85" spans="2:18" s="1" customFormat="1" ht="14.45" customHeight="1">
      <c r="B85" s="39"/>
      <c r="C85" s="34" t="s">
        <v>34</v>
      </c>
      <c r="D85" s="40"/>
      <c r="E85" s="40"/>
      <c r="F85" s="32" t="str">
        <f>IF(E16="","",E16)</f>
        <v>Vyplň údaj</v>
      </c>
      <c r="G85" s="40"/>
      <c r="H85" s="40"/>
      <c r="I85" s="40"/>
      <c r="J85" s="40"/>
      <c r="K85" s="34" t="s">
        <v>41</v>
      </c>
      <c r="L85" s="40"/>
      <c r="M85" s="272" t="str">
        <f>E22</f>
        <v>Sv. Čech</v>
      </c>
      <c r="N85" s="272"/>
      <c r="O85" s="272"/>
      <c r="P85" s="272"/>
      <c r="Q85" s="272"/>
      <c r="R85" s="41"/>
    </row>
    <row r="86" spans="2:18" s="1" customFormat="1" ht="10.35" customHeight="1"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1"/>
    </row>
    <row r="87" spans="2:18" s="1" customFormat="1" ht="29.25" customHeight="1">
      <c r="B87" s="39"/>
      <c r="C87" s="322" t="s">
        <v>144</v>
      </c>
      <c r="D87" s="323"/>
      <c r="E87" s="323"/>
      <c r="F87" s="323"/>
      <c r="G87" s="323"/>
      <c r="H87" s="125"/>
      <c r="I87" s="125"/>
      <c r="J87" s="125"/>
      <c r="K87" s="125"/>
      <c r="L87" s="125"/>
      <c r="M87" s="125"/>
      <c r="N87" s="322" t="s">
        <v>145</v>
      </c>
      <c r="O87" s="323"/>
      <c r="P87" s="323"/>
      <c r="Q87" s="323"/>
      <c r="R87" s="41"/>
    </row>
    <row r="88" spans="2:18" s="1" customFormat="1" ht="10.35" customHeight="1"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1"/>
    </row>
    <row r="89" spans="2:47" s="1" customFormat="1" ht="29.25" customHeight="1">
      <c r="B89" s="39"/>
      <c r="C89" s="133" t="s">
        <v>146</v>
      </c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247">
        <f>N127</f>
        <v>0</v>
      </c>
      <c r="O89" s="320"/>
      <c r="P89" s="320"/>
      <c r="Q89" s="320"/>
      <c r="R89" s="41"/>
      <c r="AU89" s="22" t="s">
        <v>147</v>
      </c>
    </row>
    <row r="90" spans="2:18" s="7" customFormat="1" ht="24.95" customHeight="1">
      <c r="B90" s="134"/>
      <c r="C90" s="135"/>
      <c r="D90" s="136" t="s">
        <v>148</v>
      </c>
      <c r="E90" s="135"/>
      <c r="F90" s="135"/>
      <c r="G90" s="135"/>
      <c r="H90" s="135"/>
      <c r="I90" s="135"/>
      <c r="J90" s="135"/>
      <c r="K90" s="135"/>
      <c r="L90" s="135"/>
      <c r="M90" s="135"/>
      <c r="N90" s="285">
        <f>N128</f>
        <v>0</v>
      </c>
      <c r="O90" s="319"/>
      <c r="P90" s="319"/>
      <c r="Q90" s="319"/>
      <c r="R90" s="137"/>
    </row>
    <row r="91" spans="2:18" s="8" customFormat="1" ht="19.9" customHeight="1">
      <c r="B91" s="138"/>
      <c r="C91" s="103"/>
      <c r="D91" s="114" t="s">
        <v>149</v>
      </c>
      <c r="E91" s="103"/>
      <c r="F91" s="103"/>
      <c r="G91" s="103"/>
      <c r="H91" s="103"/>
      <c r="I91" s="103"/>
      <c r="J91" s="103"/>
      <c r="K91" s="103"/>
      <c r="L91" s="103"/>
      <c r="M91" s="103"/>
      <c r="N91" s="237">
        <f>N129</f>
        <v>0</v>
      </c>
      <c r="O91" s="241"/>
      <c r="P91" s="241"/>
      <c r="Q91" s="241"/>
      <c r="R91" s="139"/>
    </row>
    <row r="92" spans="2:18" s="8" customFormat="1" ht="19.9" customHeight="1">
      <c r="B92" s="138"/>
      <c r="C92" s="103"/>
      <c r="D92" s="114" t="s">
        <v>150</v>
      </c>
      <c r="E92" s="103"/>
      <c r="F92" s="103"/>
      <c r="G92" s="103"/>
      <c r="H92" s="103"/>
      <c r="I92" s="103"/>
      <c r="J92" s="103"/>
      <c r="K92" s="103"/>
      <c r="L92" s="103"/>
      <c r="M92" s="103"/>
      <c r="N92" s="237">
        <f>N170</f>
        <v>0</v>
      </c>
      <c r="O92" s="241"/>
      <c r="P92" s="241"/>
      <c r="Q92" s="241"/>
      <c r="R92" s="139"/>
    </row>
    <row r="93" spans="2:18" s="8" customFormat="1" ht="19.9" customHeight="1">
      <c r="B93" s="138"/>
      <c r="C93" s="103"/>
      <c r="D93" s="114" t="s">
        <v>152</v>
      </c>
      <c r="E93" s="103"/>
      <c r="F93" s="103"/>
      <c r="G93" s="103"/>
      <c r="H93" s="103"/>
      <c r="I93" s="103"/>
      <c r="J93" s="103"/>
      <c r="K93" s="103"/>
      <c r="L93" s="103"/>
      <c r="M93" s="103"/>
      <c r="N93" s="237">
        <f>N188</f>
        <v>0</v>
      </c>
      <c r="O93" s="241"/>
      <c r="P93" s="241"/>
      <c r="Q93" s="241"/>
      <c r="R93" s="139"/>
    </row>
    <row r="94" spans="2:18" s="8" customFormat="1" ht="19.9" customHeight="1">
      <c r="B94" s="138"/>
      <c r="C94" s="103"/>
      <c r="D94" s="114" t="s">
        <v>154</v>
      </c>
      <c r="E94" s="103"/>
      <c r="F94" s="103"/>
      <c r="G94" s="103"/>
      <c r="H94" s="103"/>
      <c r="I94" s="103"/>
      <c r="J94" s="103"/>
      <c r="K94" s="103"/>
      <c r="L94" s="103"/>
      <c r="M94" s="103"/>
      <c r="N94" s="237">
        <f>N237</f>
        <v>0</v>
      </c>
      <c r="O94" s="241"/>
      <c r="P94" s="241"/>
      <c r="Q94" s="241"/>
      <c r="R94" s="139"/>
    </row>
    <row r="95" spans="2:18" s="8" customFormat="1" ht="19.9" customHeight="1">
      <c r="B95" s="138"/>
      <c r="C95" s="103"/>
      <c r="D95" s="114" t="s">
        <v>155</v>
      </c>
      <c r="E95" s="103"/>
      <c r="F95" s="103"/>
      <c r="G95" s="103"/>
      <c r="H95" s="103"/>
      <c r="I95" s="103"/>
      <c r="J95" s="103"/>
      <c r="K95" s="103"/>
      <c r="L95" s="103"/>
      <c r="M95" s="103"/>
      <c r="N95" s="237">
        <f>N263</f>
        <v>0</v>
      </c>
      <c r="O95" s="241"/>
      <c r="P95" s="241"/>
      <c r="Q95" s="241"/>
      <c r="R95" s="139"/>
    </row>
    <row r="96" spans="2:18" s="8" customFormat="1" ht="19.9" customHeight="1">
      <c r="B96" s="138"/>
      <c r="C96" s="103"/>
      <c r="D96" s="114" t="s">
        <v>156</v>
      </c>
      <c r="E96" s="103"/>
      <c r="F96" s="103"/>
      <c r="G96" s="103"/>
      <c r="H96" s="103"/>
      <c r="I96" s="103"/>
      <c r="J96" s="103"/>
      <c r="K96" s="103"/>
      <c r="L96" s="103"/>
      <c r="M96" s="103"/>
      <c r="N96" s="237">
        <f>N306</f>
        <v>0</v>
      </c>
      <c r="O96" s="241"/>
      <c r="P96" s="241"/>
      <c r="Q96" s="241"/>
      <c r="R96" s="139"/>
    </row>
    <row r="97" spans="2:18" s="7" customFormat="1" ht="24.95" customHeight="1">
      <c r="B97" s="134"/>
      <c r="C97" s="135"/>
      <c r="D97" s="136" t="s">
        <v>494</v>
      </c>
      <c r="E97" s="135"/>
      <c r="F97" s="135"/>
      <c r="G97" s="135"/>
      <c r="H97" s="135"/>
      <c r="I97" s="135"/>
      <c r="J97" s="135"/>
      <c r="K97" s="135"/>
      <c r="L97" s="135"/>
      <c r="M97" s="135"/>
      <c r="N97" s="285">
        <f>N308</f>
        <v>0</v>
      </c>
      <c r="O97" s="319"/>
      <c r="P97" s="319"/>
      <c r="Q97" s="319"/>
      <c r="R97" s="137"/>
    </row>
    <row r="98" spans="2:18" s="8" customFormat="1" ht="19.9" customHeight="1">
      <c r="B98" s="138"/>
      <c r="C98" s="103"/>
      <c r="D98" s="114" t="s">
        <v>495</v>
      </c>
      <c r="E98" s="103"/>
      <c r="F98" s="103"/>
      <c r="G98" s="103"/>
      <c r="H98" s="103"/>
      <c r="I98" s="103"/>
      <c r="J98" s="103"/>
      <c r="K98" s="103"/>
      <c r="L98" s="103"/>
      <c r="M98" s="103"/>
      <c r="N98" s="237">
        <f>N309</f>
        <v>0</v>
      </c>
      <c r="O98" s="241"/>
      <c r="P98" s="241"/>
      <c r="Q98" s="241"/>
      <c r="R98" s="139"/>
    </row>
    <row r="99" spans="2:18" s="7" customFormat="1" ht="21.75" customHeight="1">
      <c r="B99" s="134"/>
      <c r="C99" s="135"/>
      <c r="D99" s="136" t="s">
        <v>157</v>
      </c>
      <c r="E99" s="135"/>
      <c r="F99" s="135"/>
      <c r="G99" s="135"/>
      <c r="H99" s="135"/>
      <c r="I99" s="135"/>
      <c r="J99" s="135"/>
      <c r="K99" s="135"/>
      <c r="L99" s="135"/>
      <c r="M99" s="135"/>
      <c r="N99" s="284">
        <f>N317</f>
        <v>0</v>
      </c>
      <c r="O99" s="319"/>
      <c r="P99" s="319"/>
      <c r="Q99" s="319"/>
      <c r="R99" s="137"/>
    </row>
    <row r="100" spans="2:18" s="1" customFormat="1" ht="21.75" customHeight="1">
      <c r="B100" s="39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1"/>
    </row>
    <row r="101" spans="2:21" s="1" customFormat="1" ht="29.25" customHeight="1">
      <c r="B101" s="39"/>
      <c r="C101" s="133" t="s">
        <v>158</v>
      </c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320">
        <f>ROUND(N102+N103+N104+N105+N106+N107,2)</f>
        <v>0</v>
      </c>
      <c r="O101" s="321"/>
      <c r="P101" s="321"/>
      <c r="Q101" s="321"/>
      <c r="R101" s="41"/>
      <c r="T101" s="140"/>
      <c r="U101" s="141" t="s">
        <v>47</v>
      </c>
    </row>
    <row r="102" spans="2:65" s="1" customFormat="1" ht="18" customHeight="1">
      <c r="B102" s="142"/>
      <c r="C102" s="143"/>
      <c r="D102" s="244" t="s">
        <v>159</v>
      </c>
      <c r="E102" s="317"/>
      <c r="F102" s="317"/>
      <c r="G102" s="317"/>
      <c r="H102" s="317"/>
      <c r="I102" s="143"/>
      <c r="J102" s="143"/>
      <c r="K102" s="143"/>
      <c r="L102" s="143"/>
      <c r="M102" s="143"/>
      <c r="N102" s="236">
        <f>ROUND(N89*T102,2)</f>
        <v>0</v>
      </c>
      <c r="O102" s="318"/>
      <c r="P102" s="318"/>
      <c r="Q102" s="318"/>
      <c r="R102" s="145"/>
      <c r="S102" s="143"/>
      <c r="T102" s="146"/>
      <c r="U102" s="147" t="s">
        <v>48</v>
      </c>
      <c r="V102" s="148"/>
      <c r="W102" s="148"/>
      <c r="X102" s="148"/>
      <c r="Y102" s="148"/>
      <c r="Z102" s="148"/>
      <c r="AA102" s="148"/>
      <c r="AB102" s="148"/>
      <c r="AC102" s="148"/>
      <c r="AD102" s="148"/>
      <c r="AE102" s="148"/>
      <c r="AF102" s="148"/>
      <c r="AG102" s="148"/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49" t="s">
        <v>122</v>
      </c>
      <c r="AZ102" s="148"/>
      <c r="BA102" s="148"/>
      <c r="BB102" s="148"/>
      <c r="BC102" s="148"/>
      <c r="BD102" s="148"/>
      <c r="BE102" s="150">
        <f aca="true" t="shared" si="0" ref="BE102:BE107">IF(U102="základní",N102,0)</f>
        <v>0</v>
      </c>
      <c r="BF102" s="150">
        <f aca="true" t="shared" si="1" ref="BF102:BF107">IF(U102="snížená",N102,0)</f>
        <v>0</v>
      </c>
      <c r="BG102" s="150">
        <f aca="true" t="shared" si="2" ref="BG102:BG107">IF(U102="zákl. přenesená",N102,0)</f>
        <v>0</v>
      </c>
      <c r="BH102" s="150">
        <f aca="true" t="shared" si="3" ref="BH102:BH107">IF(U102="sníž. přenesená",N102,0)</f>
        <v>0</v>
      </c>
      <c r="BI102" s="150">
        <f aca="true" t="shared" si="4" ref="BI102:BI107">IF(U102="nulová",N102,0)</f>
        <v>0</v>
      </c>
      <c r="BJ102" s="149" t="s">
        <v>90</v>
      </c>
      <c r="BK102" s="148"/>
      <c r="BL102" s="148"/>
      <c r="BM102" s="148"/>
    </row>
    <row r="103" spans="2:65" s="1" customFormat="1" ht="18" customHeight="1">
      <c r="B103" s="142"/>
      <c r="C103" s="143"/>
      <c r="D103" s="244" t="s">
        <v>160</v>
      </c>
      <c r="E103" s="317"/>
      <c r="F103" s="317"/>
      <c r="G103" s="317"/>
      <c r="H103" s="317"/>
      <c r="I103" s="143"/>
      <c r="J103" s="143"/>
      <c r="K103" s="143"/>
      <c r="L103" s="143"/>
      <c r="M103" s="143"/>
      <c r="N103" s="236">
        <f>ROUND(N89*T103,2)</f>
        <v>0</v>
      </c>
      <c r="O103" s="318"/>
      <c r="P103" s="318"/>
      <c r="Q103" s="318"/>
      <c r="R103" s="145"/>
      <c r="S103" s="143"/>
      <c r="T103" s="146"/>
      <c r="U103" s="147" t="s">
        <v>48</v>
      </c>
      <c r="V103" s="148"/>
      <c r="W103" s="148"/>
      <c r="X103" s="148"/>
      <c r="Y103" s="148"/>
      <c r="Z103" s="148"/>
      <c r="AA103" s="148"/>
      <c r="AB103" s="148"/>
      <c r="AC103" s="148"/>
      <c r="AD103" s="148"/>
      <c r="AE103" s="148"/>
      <c r="AF103" s="148"/>
      <c r="AG103" s="148"/>
      <c r="AH103" s="148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  <c r="AT103" s="148"/>
      <c r="AU103" s="148"/>
      <c r="AV103" s="148"/>
      <c r="AW103" s="148"/>
      <c r="AX103" s="148"/>
      <c r="AY103" s="149" t="s">
        <v>122</v>
      </c>
      <c r="AZ103" s="148"/>
      <c r="BA103" s="148"/>
      <c r="BB103" s="148"/>
      <c r="BC103" s="148"/>
      <c r="BD103" s="148"/>
      <c r="BE103" s="150">
        <f t="shared" si="0"/>
        <v>0</v>
      </c>
      <c r="BF103" s="150">
        <f t="shared" si="1"/>
        <v>0</v>
      </c>
      <c r="BG103" s="150">
        <f t="shared" si="2"/>
        <v>0</v>
      </c>
      <c r="BH103" s="150">
        <f t="shared" si="3"/>
        <v>0</v>
      </c>
      <c r="BI103" s="150">
        <f t="shared" si="4"/>
        <v>0</v>
      </c>
      <c r="BJ103" s="149" t="s">
        <v>90</v>
      </c>
      <c r="BK103" s="148"/>
      <c r="BL103" s="148"/>
      <c r="BM103" s="148"/>
    </row>
    <row r="104" spans="2:65" s="1" customFormat="1" ht="18" customHeight="1">
      <c r="B104" s="142"/>
      <c r="C104" s="143"/>
      <c r="D104" s="244" t="s">
        <v>161</v>
      </c>
      <c r="E104" s="317"/>
      <c r="F104" s="317"/>
      <c r="G104" s="317"/>
      <c r="H104" s="317"/>
      <c r="I104" s="143"/>
      <c r="J104" s="143"/>
      <c r="K104" s="143"/>
      <c r="L104" s="143"/>
      <c r="M104" s="143"/>
      <c r="N104" s="236">
        <f>ROUND(N89*T104,2)</f>
        <v>0</v>
      </c>
      <c r="O104" s="318"/>
      <c r="P104" s="318"/>
      <c r="Q104" s="318"/>
      <c r="R104" s="145"/>
      <c r="S104" s="143"/>
      <c r="T104" s="146"/>
      <c r="U104" s="147" t="s">
        <v>48</v>
      </c>
      <c r="V104" s="148"/>
      <c r="W104" s="148"/>
      <c r="X104" s="148"/>
      <c r="Y104" s="148"/>
      <c r="Z104" s="148"/>
      <c r="AA104" s="148"/>
      <c r="AB104" s="148"/>
      <c r="AC104" s="148"/>
      <c r="AD104" s="148"/>
      <c r="AE104" s="148"/>
      <c r="AF104" s="148"/>
      <c r="AG104" s="148"/>
      <c r="AH104" s="148"/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  <c r="AY104" s="149" t="s">
        <v>122</v>
      </c>
      <c r="AZ104" s="148"/>
      <c r="BA104" s="148"/>
      <c r="BB104" s="148"/>
      <c r="BC104" s="148"/>
      <c r="BD104" s="148"/>
      <c r="BE104" s="150">
        <f t="shared" si="0"/>
        <v>0</v>
      </c>
      <c r="BF104" s="150">
        <f t="shared" si="1"/>
        <v>0</v>
      </c>
      <c r="BG104" s="150">
        <f t="shared" si="2"/>
        <v>0</v>
      </c>
      <c r="BH104" s="150">
        <f t="shared" si="3"/>
        <v>0</v>
      </c>
      <c r="BI104" s="150">
        <f t="shared" si="4"/>
        <v>0</v>
      </c>
      <c r="BJ104" s="149" t="s">
        <v>90</v>
      </c>
      <c r="BK104" s="148"/>
      <c r="BL104" s="148"/>
      <c r="BM104" s="148"/>
    </row>
    <row r="105" spans="2:65" s="1" customFormat="1" ht="18" customHeight="1">
      <c r="B105" s="142"/>
      <c r="C105" s="143"/>
      <c r="D105" s="244" t="s">
        <v>162</v>
      </c>
      <c r="E105" s="317"/>
      <c r="F105" s="317"/>
      <c r="G105" s="317"/>
      <c r="H105" s="317"/>
      <c r="I105" s="143"/>
      <c r="J105" s="143"/>
      <c r="K105" s="143"/>
      <c r="L105" s="143"/>
      <c r="M105" s="143"/>
      <c r="N105" s="236">
        <f>ROUND(N89*T105,2)</f>
        <v>0</v>
      </c>
      <c r="O105" s="318"/>
      <c r="P105" s="318"/>
      <c r="Q105" s="318"/>
      <c r="R105" s="145"/>
      <c r="S105" s="143"/>
      <c r="T105" s="146"/>
      <c r="U105" s="147" t="s">
        <v>48</v>
      </c>
      <c r="V105" s="148"/>
      <c r="W105" s="148"/>
      <c r="X105" s="148"/>
      <c r="Y105" s="148"/>
      <c r="Z105" s="148"/>
      <c r="AA105" s="148"/>
      <c r="AB105" s="148"/>
      <c r="AC105" s="148"/>
      <c r="AD105" s="148"/>
      <c r="AE105" s="148"/>
      <c r="AF105" s="148"/>
      <c r="AG105" s="148"/>
      <c r="AH105" s="148"/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  <c r="AT105" s="148"/>
      <c r="AU105" s="148"/>
      <c r="AV105" s="148"/>
      <c r="AW105" s="148"/>
      <c r="AX105" s="148"/>
      <c r="AY105" s="149" t="s">
        <v>122</v>
      </c>
      <c r="AZ105" s="148"/>
      <c r="BA105" s="148"/>
      <c r="BB105" s="148"/>
      <c r="BC105" s="148"/>
      <c r="BD105" s="148"/>
      <c r="BE105" s="150">
        <f t="shared" si="0"/>
        <v>0</v>
      </c>
      <c r="BF105" s="150">
        <f t="shared" si="1"/>
        <v>0</v>
      </c>
      <c r="BG105" s="150">
        <f t="shared" si="2"/>
        <v>0</v>
      </c>
      <c r="BH105" s="150">
        <f t="shared" si="3"/>
        <v>0</v>
      </c>
      <c r="BI105" s="150">
        <f t="shared" si="4"/>
        <v>0</v>
      </c>
      <c r="BJ105" s="149" t="s">
        <v>90</v>
      </c>
      <c r="BK105" s="148"/>
      <c r="BL105" s="148"/>
      <c r="BM105" s="148"/>
    </row>
    <row r="106" spans="2:65" s="1" customFormat="1" ht="18" customHeight="1">
      <c r="B106" s="142"/>
      <c r="C106" s="143"/>
      <c r="D106" s="244" t="s">
        <v>163</v>
      </c>
      <c r="E106" s="317"/>
      <c r="F106" s="317"/>
      <c r="G106" s="317"/>
      <c r="H106" s="317"/>
      <c r="I106" s="143"/>
      <c r="J106" s="143"/>
      <c r="K106" s="143"/>
      <c r="L106" s="143"/>
      <c r="M106" s="143"/>
      <c r="N106" s="236">
        <f>ROUND(N89*T106,2)</f>
        <v>0</v>
      </c>
      <c r="O106" s="318"/>
      <c r="P106" s="318"/>
      <c r="Q106" s="318"/>
      <c r="R106" s="145"/>
      <c r="S106" s="143"/>
      <c r="T106" s="146"/>
      <c r="U106" s="147" t="s">
        <v>48</v>
      </c>
      <c r="V106" s="148"/>
      <c r="W106" s="148"/>
      <c r="X106" s="148"/>
      <c r="Y106" s="148"/>
      <c r="Z106" s="148"/>
      <c r="AA106" s="148"/>
      <c r="AB106" s="148"/>
      <c r="AC106" s="148"/>
      <c r="AD106" s="148"/>
      <c r="AE106" s="148"/>
      <c r="AF106" s="148"/>
      <c r="AG106" s="148"/>
      <c r="AH106" s="148"/>
      <c r="AI106" s="148"/>
      <c r="AJ106" s="148"/>
      <c r="AK106" s="148"/>
      <c r="AL106" s="148"/>
      <c r="AM106" s="148"/>
      <c r="AN106" s="148"/>
      <c r="AO106" s="148"/>
      <c r="AP106" s="148"/>
      <c r="AQ106" s="148"/>
      <c r="AR106" s="148"/>
      <c r="AS106" s="148"/>
      <c r="AT106" s="148"/>
      <c r="AU106" s="148"/>
      <c r="AV106" s="148"/>
      <c r="AW106" s="148"/>
      <c r="AX106" s="148"/>
      <c r="AY106" s="149" t="s">
        <v>122</v>
      </c>
      <c r="AZ106" s="148"/>
      <c r="BA106" s="148"/>
      <c r="BB106" s="148"/>
      <c r="BC106" s="148"/>
      <c r="BD106" s="148"/>
      <c r="BE106" s="150">
        <f t="shared" si="0"/>
        <v>0</v>
      </c>
      <c r="BF106" s="150">
        <f t="shared" si="1"/>
        <v>0</v>
      </c>
      <c r="BG106" s="150">
        <f t="shared" si="2"/>
        <v>0</v>
      </c>
      <c r="BH106" s="150">
        <f t="shared" si="3"/>
        <v>0</v>
      </c>
      <c r="BI106" s="150">
        <f t="shared" si="4"/>
        <v>0</v>
      </c>
      <c r="BJ106" s="149" t="s">
        <v>90</v>
      </c>
      <c r="BK106" s="148"/>
      <c r="BL106" s="148"/>
      <c r="BM106" s="148"/>
    </row>
    <row r="107" spans="2:65" s="1" customFormat="1" ht="18" customHeight="1">
      <c r="B107" s="142"/>
      <c r="C107" s="143"/>
      <c r="D107" s="144" t="s">
        <v>164</v>
      </c>
      <c r="E107" s="143"/>
      <c r="F107" s="143"/>
      <c r="G107" s="143"/>
      <c r="H107" s="143"/>
      <c r="I107" s="143"/>
      <c r="J107" s="143"/>
      <c r="K107" s="143"/>
      <c r="L107" s="143"/>
      <c r="M107" s="143"/>
      <c r="N107" s="236">
        <f>ROUND(N89*T107,2)</f>
        <v>0</v>
      </c>
      <c r="O107" s="318"/>
      <c r="P107" s="318"/>
      <c r="Q107" s="318"/>
      <c r="R107" s="145"/>
      <c r="S107" s="143"/>
      <c r="T107" s="151"/>
      <c r="U107" s="152" t="s">
        <v>48</v>
      </c>
      <c r="V107" s="148"/>
      <c r="W107" s="148"/>
      <c r="X107" s="148"/>
      <c r="Y107" s="148"/>
      <c r="Z107" s="148"/>
      <c r="AA107" s="148"/>
      <c r="AB107" s="148"/>
      <c r="AC107" s="148"/>
      <c r="AD107" s="148"/>
      <c r="AE107" s="148"/>
      <c r="AF107" s="148"/>
      <c r="AG107" s="148"/>
      <c r="AH107" s="148"/>
      <c r="AI107" s="148"/>
      <c r="AJ107" s="148"/>
      <c r="AK107" s="148"/>
      <c r="AL107" s="148"/>
      <c r="AM107" s="148"/>
      <c r="AN107" s="148"/>
      <c r="AO107" s="148"/>
      <c r="AP107" s="148"/>
      <c r="AQ107" s="148"/>
      <c r="AR107" s="148"/>
      <c r="AS107" s="148"/>
      <c r="AT107" s="148"/>
      <c r="AU107" s="148"/>
      <c r="AV107" s="148"/>
      <c r="AW107" s="148"/>
      <c r="AX107" s="148"/>
      <c r="AY107" s="149" t="s">
        <v>165</v>
      </c>
      <c r="AZ107" s="148"/>
      <c r="BA107" s="148"/>
      <c r="BB107" s="148"/>
      <c r="BC107" s="148"/>
      <c r="BD107" s="148"/>
      <c r="BE107" s="150">
        <f t="shared" si="0"/>
        <v>0</v>
      </c>
      <c r="BF107" s="150">
        <f t="shared" si="1"/>
        <v>0</v>
      </c>
      <c r="BG107" s="150">
        <f t="shared" si="2"/>
        <v>0</v>
      </c>
      <c r="BH107" s="150">
        <f t="shared" si="3"/>
        <v>0</v>
      </c>
      <c r="BI107" s="150">
        <f t="shared" si="4"/>
        <v>0</v>
      </c>
      <c r="BJ107" s="149" t="s">
        <v>90</v>
      </c>
      <c r="BK107" s="148"/>
      <c r="BL107" s="148"/>
      <c r="BM107" s="148"/>
    </row>
    <row r="108" spans="2:18" s="1" customFormat="1" ht="13.5"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1"/>
    </row>
    <row r="109" spans="2:18" s="1" customFormat="1" ht="29.25" customHeight="1">
      <c r="B109" s="39"/>
      <c r="C109" s="124" t="s">
        <v>131</v>
      </c>
      <c r="D109" s="125"/>
      <c r="E109" s="125"/>
      <c r="F109" s="125"/>
      <c r="G109" s="125"/>
      <c r="H109" s="125"/>
      <c r="I109" s="125"/>
      <c r="J109" s="125"/>
      <c r="K109" s="125"/>
      <c r="L109" s="233">
        <f>ROUND(SUM(N89+N101),2)</f>
        <v>0</v>
      </c>
      <c r="M109" s="233"/>
      <c r="N109" s="233"/>
      <c r="O109" s="233"/>
      <c r="P109" s="233"/>
      <c r="Q109" s="233"/>
      <c r="R109" s="41"/>
    </row>
    <row r="110" spans="2:18" s="1" customFormat="1" ht="6.95" customHeight="1">
      <c r="B110" s="63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5"/>
    </row>
    <row r="114" spans="2:18" s="1" customFormat="1" ht="6.95" customHeight="1">
      <c r="B114" s="66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8"/>
    </row>
    <row r="115" spans="2:18" s="1" customFormat="1" ht="36.95" customHeight="1">
      <c r="B115" s="39"/>
      <c r="C115" s="242" t="s">
        <v>166</v>
      </c>
      <c r="D115" s="312"/>
      <c r="E115" s="312"/>
      <c r="F115" s="312"/>
      <c r="G115" s="312"/>
      <c r="H115" s="312"/>
      <c r="I115" s="312"/>
      <c r="J115" s="312"/>
      <c r="K115" s="312"/>
      <c r="L115" s="312"/>
      <c r="M115" s="312"/>
      <c r="N115" s="312"/>
      <c r="O115" s="312"/>
      <c r="P115" s="312"/>
      <c r="Q115" s="312"/>
      <c r="R115" s="41"/>
    </row>
    <row r="116" spans="2:18" s="1" customFormat="1" ht="6.95" customHeight="1"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1"/>
    </row>
    <row r="117" spans="2:18" s="1" customFormat="1" ht="30" customHeight="1">
      <c r="B117" s="39"/>
      <c r="C117" s="34" t="s">
        <v>19</v>
      </c>
      <c r="D117" s="40"/>
      <c r="E117" s="40"/>
      <c r="F117" s="310" t="str">
        <f>F6</f>
        <v>Rekonstrukce komunikace - ul. Vančurova v Šumperku - II. etapa, CÚ 2017</v>
      </c>
      <c r="G117" s="311"/>
      <c r="H117" s="311"/>
      <c r="I117" s="311"/>
      <c r="J117" s="311"/>
      <c r="K117" s="311"/>
      <c r="L117" s="311"/>
      <c r="M117" s="311"/>
      <c r="N117" s="311"/>
      <c r="O117" s="311"/>
      <c r="P117" s="311"/>
      <c r="Q117" s="40"/>
      <c r="R117" s="41"/>
    </row>
    <row r="118" spans="2:18" ht="30" customHeight="1">
      <c r="B118" s="26"/>
      <c r="C118" s="34" t="s">
        <v>138</v>
      </c>
      <c r="D118" s="30"/>
      <c r="E118" s="30"/>
      <c r="F118" s="310" t="s">
        <v>139</v>
      </c>
      <c r="G118" s="273"/>
      <c r="H118" s="273"/>
      <c r="I118" s="273"/>
      <c r="J118" s="273"/>
      <c r="K118" s="273"/>
      <c r="L118" s="273"/>
      <c r="M118" s="273"/>
      <c r="N118" s="273"/>
      <c r="O118" s="273"/>
      <c r="P118" s="273"/>
      <c r="Q118" s="30"/>
      <c r="R118" s="27"/>
    </row>
    <row r="119" spans="2:18" s="1" customFormat="1" ht="36.95" customHeight="1">
      <c r="B119" s="39"/>
      <c r="C119" s="73" t="s">
        <v>140</v>
      </c>
      <c r="D119" s="40"/>
      <c r="E119" s="40"/>
      <c r="F119" s="254" t="str">
        <f>F8</f>
        <v>SO 111 - Chodníky</v>
      </c>
      <c r="G119" s="312"/>
      <c r="H119" s="312"/>
      <c r="I119" s="312"/>
      <c r="J119" s="312"/>
      <c r="K119" s="312"/>
      <c r="L119" s="312"/>
      <c r="M119" s="312"/>
      <c r="N119" s="312"/>
      <c r="O119" s="312"/>
      <c r="P119" s="312"/>
      <c r="Q119" s="40"/>
      <c r="R119" s="41"/>
    </row>
    <row r="120" spans="2:18" s="1" customFormat="1" ht="6.95" customHeight="1"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1"/>
    </row>
    <row r="121" spans="2:18" s="1" customFormat="1" ht="18" customHeight="1">
      <c r="B121" s="39"/>
      <c r="C121" s="34" t="s">
        <v>23</v>
      </c>
      <c r="D121" s="40"/>
      <c r="E121" s="40"/>
      <c r="F121" s="32" t="str">
        <f>F10</f>
        <v>Šumperk</v>
      </c>
      <c r="G121" s="40"/>
      <c r="H121" s="40"/>
      <c r="I121" s="40"/>
      <c r="J121" s="40"/>
      <c r="K121" s="34" t="s">
        <v>25</v>
      </c>
      <c r="L121" s="40"/>
      <c r="M121" s="313" t="str">
        <f>IF(O10="","",O10)</f>
        <v>14. 4. 2017</v>
      </c>
      <c r="N121" s="313"/>
      <c r="O121" s="313"/>
      <c r="P121" s="313"/>
      <c r="Q121" s="40"/>
      <c r="R121" s="41"/>
    </row>
    <row r="122" spans="2:18" s="1" customFormat="1" ht="6.95" customHeight="1"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1"/>
    </row>
    <row r="123" spans="2:18" s="1" customFormat="1" ht="15">
      <c r="B123" s="39"/>
      <c r="C123" s="34" t="s">
        <v>27</v>
      </c>
      <c r="D123" s="40"/>
      <c r="E123" s="40"/>
      <c r="F123" s="32" t="str">
        <f>E13</f>
        <v>Město Šumperk, nám. Míru 1, 787 01 Šumperk</v>
      </c>
      <c r="G123" s="40"/>
      <c r="H123" s="40"/>
      <c r="I123" s="40"/>
      <c r="J123" s="40"/>
      <c r="K123" s="34" t="s">
        <v>36</v>
      </c>
      <c r="L123" s="40"/>
      <c r="M123" s="272" t="str">
        <f>E19</f>
        <v>Cekr CZ s.r.o. , Mazalova 57/2, Šumperk</v>
      </c>
      <c r="N123" s="272"/>
      <c r="O123" s="272"/>
      <c r="P123" s="272"/>
      <c r="Q123" s="272"/>
      <c r="R123" s="41"/>
    </row>
    <row r="124" spans="2:18" s="1" customFormat="1" ht="14.45" customHeight="1">
      <c r="B124" s="39"/>
      <c r="C124" s="34" t="s">
        <v>34</v>
      </c>
      <c r="D124" s="40"/>
      <c r="E124" s="40"/>
      <c r="F124" s="32" t="str">
        <f>IF(E16="","",E16)</f>
        <v>Vyplň údaj</v>
      </c>
      <c r="G124" s="40"/>
      <c r="H124" s="40"/>
      <c r="I124" s="40"/>
      <c r="J124" s="40"/>
      <c r="K124" s="34" t="s">
        <v>41</v>
      </c>
      <c r="L124" s="40"/>
      <c r="M124" s="272" t="str">
        <f>E22</f>
        <v>Sv. Čech</v>
      </c>
      <c r="N124" s="272"/>
      <c r="O124" s="272"/>
      <c r="P124" s="272"/>
      <c r="Q124" s="272"/>
      <c r="R124" s="41"/>
    </row>
    <row r="125" spans="2:18" s="1" customFormat="1" ht="10.35" customHeight="1"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1"/>
    </row>
    <row r="126" spans="2:27" s="9" customFormat="1" ht="29.25" customHeight="1">
      <c r="B126" s="153"/>
      <c r="C126" s="154" t="s">
        <v>167</v>
      </c>
      <c r="D126" s="155" t="s">
        <v>168</v>
      </c>
      <c r="E126" s="155" t="s">
        <v>65</v>
      </c>
      <c r="F126" s="314" t="s">
        <v>169</v>
      </c>
      <c r="G126" s="314"/>
      <c r="H126" s="314"/>
      <c r="I126" s="314"/>
      <c r="J126" s="155" t="s">
        <v>170</v>
      </c>
      <c r="K126" s="155" t="s">
        <v>171</v>
      </c>
      <c r="L126" s="315" t="s">
        <v>172</v>
      </c>
      <c r="M126" s="315"/>
      <c r="N126" s="314" t="s">
        <v>145</v>
      </c>
      <c r="O126" s="314"/>
      <c r="P126" s="314"/>
      <c r="Q126" s="316"/>
      <c r="R126" s="156"/>
      <c r="T126" s="80" t="s">
        <v>173</v>
      </c>
      <c r="U126" s="81" t="s">
        <v>47</v>
      </c>
      <c r="V126" s="81" t="s">
        <v>174</v>
      </c>
      <c r="W126" s="81" t="s">
        <v>175</v>
      </c>
      <c r="X126" s="81" t="s">
        <v>176</v>
      </c>
      <c r="Y126" s="81" t="s">
        <v>177</v>
      </c>
      <c r="Z126" s="81" t="s">
        <v>178</v>
      </c>
      <c r="AA126" s="82" t="s">
        <v>179</v>
      </c>
    </row>
    <row r="127" spans="2:63" s="1" customFormat="1" ht="29.25" customHeight="1">
      <c r="B127" s="39"/>
      <c r="C127" s="84" t="s">
        <v>142</v>
      </c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282">
        <f>BK127</f>
        <v>0</v>
      </c>
      <c r="O127" s="283"/>
      <c r="P127" s="283"/>
      <c r="Q127" s="283"/>
      <c r="R127" s="41"/>
      <c r="T127" s="83"/>
      <c r="U127" s="55"/>
      <c r="V127" s="55"/>
      <c r="W127" s="157">
        <f>W128+W308+W317</f>
        <v>0</v>
      </c>
      <c r="X127" s="55"/>
      <c r="Y127" s="157">
        <f>Y128+Y308+Y317</f>
        <v>193.78960000000004</v>
      </c>
      <c r="Z127" s="55"/>
      <c r="AA127" s="158">
        <f>AA128+AA308+AA317</f>
        <v>421.264</v>
      </c>
      <c r="AT127" s="22" t="s">
        <v>82</v>
      </c>
      <c r="AU127" s="22" t="s">
        <v>147</v>
      </c>
      <c r="BK127" s="159">
        <f>BK128+BK308+BK317</f>
        <v>0</v>
      </c>
    </row>
    <row r="128" spans="2:63" s="10" customFormat="1" ht="37.35" customHeight="1">
      <c r="B128" s="160"/>
      <c r="C128" s="161"/>
      <c r="D128" s="162" t="s">
        <v>148</v>
      </c>
      <c r="E128" s="162"/>
      <c r="F128" s="162"/>
      <c r="G128" s="162"/>
      <c r="H128" s="162"/>
      <c r="I128" s="162"/>
      <c r="J128" s="162"/>
      <c r="K128" s="162"/>
      <c r="L128" s="162"/>
      <c r="M128" s="162"/>
      <c r="N128" s="284">
        <f>BK128</f>
        <v>0</v>
      </c>
      <c r="O128" s="285"/>
      <c r="P128" s="285"/>
      <c r="Q128" s="285"/>
      <c r="R128" s="163"/>
      <c r="T128" s="164"/>
      <c r="U128" s="161"/>
      <c r="V128" s="161"/>
      <c r="W128" s="165">
        <f>W129+W170+W188+W237+W263+W306</f>
        <v>0</v>
      </c>
      <c r="X128" s="161"/>
      <c r="Y128" s="165">
        <f>Y129+Y170+Y188+Y237+Y263+Y306</f>
        <v>193.66260000000003</v>
      </c>
      <c r="Z128" s="161"/>
      <c r="AA128" s="166">
        <f>AA129+AA170+AA188+AA237+AA263+AA306</f>
        <v>421.264</v>
      </c>
      <c r="AR128" s="167" t="s">
        <v>90</v>
      </c>
      <c r="AT128" s="168" t="s">
        <v>82</v>
      </c>
      <c r="AU128" s="168" t="s">
        <v>83</v>
      </c>
      <c r="AY128" s="167" t="s">
        <v>180</v>
      </c>
      <c r="BK128" s="169">
        <f>BK129+BK170+BK188+BK237+BK263+BK306</f>
        <v>0</v>
      </c>
    </row>
    <row r="129" spans="2:63" s="10" customFormat="1" ht="19.9" customHeight="1">
      <c r="B129" s="160"/>
      <c r="C129" s="161"/>
      <c r="D129" s="170" t="s">
        <v>149</v>
      </c>
      <c r="E129" s="170"/>
      <c r="F129" s="170"/>
      <c r="G129" s="170"/>
      <c r="H129" s="170"/>
      <c r="I129" s="170"/>
      <c r="J129" s="170"/>
      <c r="K129" s="170"/>
      <c r="L129" s="170"/>
      <c r="M129" s="170"/>
      <c r="N129" s="286">
        <f>BK129</f>
        <v>0</v>
      </c>
      <c r="O129" s="287"/>
      <c r="P129" s="287"/>
      <c r="Q129" s="287"/>
      <c r="R129" s="163"/>
      <c r="T129" s="164"/>
      <c r="U129" s="161"/>
      <c r="V129" s="161"/>
      <c r="W129" s="165">
        <f>SUM(W130:W169)</f>
        <v>0</v>
      </c>
      <c r="X129" s="161"/>
      <c r="Y129" s="165">
        <f>SUM(Y130:Y169)</f>
        <v>0.011250000000000001</v>
      </c>
      <c r="Z129" s="161"/>
      <c r="AA129" s="166">
        <f>SUM(AA130:AA169)</f>
        <v>421.264</v>
      </c>
      <c r="AR129" s="167" t="s">
        <v>90</v>
      </c>
      <c r="AT129" s="168" t="s">
        <v>82</v>
      </c>
      <c r="AU129" s="168" t="s">
        <v>90</v>
      </c>
      <c r="AY129" s="167" t="s">
        <v>180</v>
      </c>
      <c r="BK129" s="169">
        <f>SUM(BK130:BK169)</f>
        <v>0</v>
      </c>
    </row>
    <row r="130" spans="2:65" s="1" customFormat="1" ht="28.9" customHeight="1">
      <c r="B130" s="142"/>
      <c r="C130" s="171" t="s">
        <v>90</v>
      </c>
      <c r="D130" s="171" t="s">
        <v>181</v>
      </c>
      <c r="E130" s="172" t="s">
        <v>496</v>
      </c>
      <c r="F130" s="294" t="s">
        <v>497</v>
      </c>
      <c r="G130" s="294"/>
      <c r="H130" s="294"/>
      <c r="I130" s="294"/>
      <c r="J130" s="173" t="s">
        <v>184</v>
      </c>
      <c r="K130" s="174">
        <v>434</v>
      </c>
      <c r="L130" s="295">
        <v>0</v>
      </c>
      <c r="M130" s="295"/>
      <c r="N130" s="296">
        <f>ROUND(L130*K130,2)</f>
        <v>0</v>
      </c>
      <c r="O130" s="296"/>
      <c r="P130" s="296"/>
      <c r="Q130" s="296"/>
      <c r="R130" s="145"/>
      <c r="T130" s="175" t="s">
        <v>5</v>
      </c>
      <c r="U130" s="48" t="s">
        <v>48</v>
      </c>
      <c r="V130" s="40"/>
      <c r="W130" s="176">
        <f>V130*K130</f>
        <v>0</v>
      </c>
      <c r="X130" s="176">
        <v>0</v>
      </c>
      <c r="Y130" s="176">
        <f>X130*K130</f>
        <v>0</v>
      </c>
      <c r="Z130" s="176">
        <v>0.26</v>
      </c>
      <c r="AA130" s="177">
        <f>Z130*K130</f>
        <v>112.84</v>
      </c>
      <c r="AR130" s="22" t="s">
        <v>185</v>
      </c>
      <c r="AT130" s="22" t="s">
        <v>181</v>
      </c>
      <c r="AU130" s="22" t="s">
        <v>95</v>
      </c>
      <c r="AY130" s="22" t="s">
        <v>180</v>
      </c>
      <c r="BE130" s="118">
        <f>IF(U130="základní",N130,0)</f>
        <v>0</v>
      </c>
      <c r="BF130" s="118">
        <f>IF(U130="snížená",N130,0)</f>
        <v>0</v>
      </c>
      <c r="BG130" s="118">
        <f>IF(U130="zákl. přenesená",N130,0)</f>
        <v>0</v>
      </c>
      <c r="BH130" s="118">
        <f>IF(U130="sníž. přenesená",N130,0)</f>
        <v>0</v>
      </c>
      <c r="BI130" s="118">
        <f>IF(U130="nulová",N130,0)</f>
        <v>0</v>
      </c>
      <c r="BJ130" s="22" t="s">
        <v>90</v>
      </c>
      <c r="BK130" s="118">
        <f>ROUND(L130*K130,2)</f>
        <v>0</v>
      </c>
      <c r="BL130" s="22" t="s">
        <v>185</v>
      </c>
      <c r="BM130" s="22" t="s">
        <v>498</v>
      </c>
    </row>
    <row r="131" spans="2:51" s="11" customFormat="1" ht="20.45" customHeight="1">
      <c r="B131" s="178"/>
      <c r="C131" s="179"/>
      <c r="D131" s="179"/>
      <c r="E131" s="180" t="s">
        <v>5</v>
      </c>
      <c r="F131" s="288" t="s">
        <v>499</v>
      </c>
      <c r="G131" s="289"/>
      <c r="H131" s="289"/>
      <c r="I131" s="289"/>
      <c r="J131" s="179"/>
      <c r="K131" s="181" t="s">
        <v>5</v>
      </c>
      <c r="L131" s="179"/>
      <c r="M131" s="179"/>
      <c r="N131" s="179"/>
      <c r="O131" s="179"/>
      <c r="P131" s="179"/>
      <c r="Q131" s="179"/>
      <c r="R131" s="182"/>
      <c r="T131" s="183"/>
      <c r="U131" s="179"/>
      <c r="V131" s="179"/>
      <c r="W131" s="179"/>
      <c r="X131" s="179"/>
      <c r="Y131" s="179"/>
      <c r="Z131" s="179"/>
      <c r="AA131" s="184"/>
      <c r="AT131" s="185" t="s">
        <v>188</v>
      </c>
      <c r="AU131" s="185" t="s">
        <v>95</v>
      </c>
      <c r="AV131" s="11" t="s">
        <v>90</v>
      </c>
      <c r="AW131" s="11" t="s">
        <v>40</v>
      </c>
      <c r="AX131" s="11" t="s">
        <v>83</v>
      </c>
      <c r="AY131" s="185" t="s">
        <v>180</v>
      </c>
    </row>
    <row r="132" spans="2:51" s="12" customFormat="1" ht="20.45" customHeight="1">
      <c r="B132" s="186"/>
      <c r="C132" s="187"/>
      <c r="D132" s="187"/>
      <c r="E132" s="188" t="s">
        <v>5</v>
      </c>
      <c r="F132" s="290" t="s">
        <v>500</v>
      </c>
      <c r="G132" s="291"/>
      <c r="H132" s="291"/>
      <c r="I132" s="291"/>
      <c r="J132" s="187"/>
      <c r="K132" s="189">
        <v>421</v>
      </c>
      <c r="L132" s="187"/>
      <c r="M132" s="187"/>
      <c r="N132" s="187"/>
      <c r="O132" s="187"/>
      <c r="P132" s="187"/>
      <c r="Q132" s="187"/>
      <c r="R132" s="190"/>
      <c r="T132" s="191"/>
      <c r="U132" s="187"/>
      <c r="V132" s="187"/>
      <c r="W132" s="187"/>
      <c r="X132" s="187"/>
      <c r="Y132" s="187"/>
      <c r="Z132" s="187"/>
      <c r="AA132" s="192"/>
      <c r="AT132" s="193" t="s">
        <v>188</v>
      </c>
      <c r="AU132" s="193" t="s">
        <v>95</v>
      </c>
      <c r="AV132" s="12" t="s">
        <v>95</v>
      </c>
      <c r="AW132" s="12" t="s">
        <v>40</v>
      </c>
      <c r="AX132" s="12" t="s">
        <v>83</v>
      </c>
      <c r="AY132" s="193" t="s">
        <v>180</v>
      </c>
    </row>
    <row r="133" spans="2:51" s="14" customFormat="1" ht="20.45" customHeight="1">
      <c r="B133" s="202"/>
      <c r="C133" s="203"/>
      <c r="D133" s="203"/>
      <c r="E133" s="204" t="s">
        <v>5</v>
      </c>
      <c r="F133" s="305" t="s">
        <v>220</v>
      </c>
      <c r="G133" s="306"/>
      <c r="H133" s="306"/>
      <c r="I133" s="306"/>
      <c r="J133" s="203"/>
      <c r="K133" s="205">
        <v>421</v>
      </c>
      <c r="L133" s="203"/>
      <c r="M133" s="203"/>
      <c r="N133" s="203"/>
      <c r="O133" s="203"/>
      <c r="P133" s="203"/>
      <c r="Q133" s="203"/>
      <c r="R133" s="206"/>
      <c r="T133" s="207"/>
      <c r="U133" s="203"/>
      <c r="V133" s="203"/>
      <c r="W133" s="203"/>
      <c r="X133" s="203"/>
      <c r="Y133" s="203"/>
      <c r="Z133" s="203"/>
      <c r="AA133" s="208"/>
      <c r="AT133" s="209" t="s">
        <v>188</v>
      </c>
      <c r="AU133" s="209" t="s">
        <v>95</v>
      </c>
      <c r="AV133" s="14" t="s">
        <v>196</v>
      </c>
      <c r="AW133" s="14" t="s">
        <v>40</v>
      </c>
      <c r="AX133" s="14" t="s">
        <v>83</v>
      </c>
      <c r="AY133" s="209" t="s">
        <v>180</v>
      </c>
    </row>
    <row r="134" spans="2:51" s="11" customFormat="1" ht="20.45" customHeight="1">
      <c r="B134" s="178"/>
      <c r="C134" s="179"/>
      <c r="D134" s="179"/>
      <c r="E134" s="180" t="s">
        <v>5</v>
      </c>
      <c r="F134" s="303" t="s">
        <v>501</v>
      </c>
      <c r="G134" s="304"/>
      <c r="H134" s="304"/>
      <c r="I134" s="304"/>
      <c r="J134" s="179"/>
      <c r="K134" s="181" t="s">
        <v>5</v>
      </c>
      <c r="L134" s="179"/>
      <c r="M134" s="179"/>
      <c r="N134" s="179"/>
      <c r="O134" s="179"/>
      <c r="P134" s="179"/>
      <c r="Q134" s="179"/>
      <c r="R134" s="182"/>
      <c r="T134" s="183"/>
      <c r="U134" s="179"/>
      <c r="V134" s="179"/>
      <c r="W134" s="179"/>
      <c r="X134" s="179"/>
      <c r="Y134" s="179"/>
      <c r="Z134" s="179"/>
      <c r="AA134" s="184"/>
      <c r="AT134" s="185" t="s">
        <v>188</v>
      </c>
      <c r="AU134" s="185" t="s">
        <v>95</v>
      </c>
      <c r="AV134" s="11" t="s">
        <v>90</v>
      </c>
      <c r="AW134" s="11" t="s">
        <v>40</v>
      </c>
      <c r="AX134" s="11" t="s">
        <v>83</v>
      </c>
      <c r="AY134" s="185" t="s">
        <v>180</v>
      </c>
    </row>
    <row r="135" spans="2:51" s="12" customFormat="1" ht="20.45" customHeight="1">
      <c r="B135" s="186"/>
      <c r="C135" s="187"/>
      <c r="D135" s="187"/>
      <c r="E135" s="188" t="s">
        <v>5</v>
      </c>
      <c r="F135" s="290" t="s">
        <v>257</v>
      </c>
      <c r="G135" s="291"/>
      <c r="H135" s="291"/>
      <c r="I135" s="291"/>
      <c r="J135" s="187"/>
      <c r="K135" s="189">
        <v>13</v>
      </c>
      <c r="L135" s="187"/>
      <c r="M135" s="187"/>
      <c r="N135" s="187"/>
      <c r="O135" s="187"/>
      <c r="P135" s="187"/>
      <c r="Q135" s="187"/>
      <c r="R135" s="190"/>
      <c r="T135" s="191"/>
      <c r="U135" s="187"/>
      <c r="V135" s="187"/>
      <c r="W135" s="187"/>
      <c r="X135" s="187"/>
      <c r="Y135" s="187"/>
      <c r="Z135" s="187"/>
      <c r="AA135" s="192"/>
      <c r="AT135" s="193" t="s">
        <v>188</v>
      </c>
      <c r="AU135" s="193" t="s">
        <v>95</v>
      </c>
      <c r="AV135" s="12" t="s">
        <v>95</v>
      </c>
      <c r="AW135" s="12" t="s">
        <v>40</v>
      </c>
      <c r="AX135" s="12" t="s">
        <v>83</v>
      </c>
      <c r="AY135" s="193" t="s">
        <v>180</v>
      </c>
    </row>
    <row r="136" spans="2:51" s="14" customFormat="1" ht="20.45" customHeight="1">
      <c r="B136" s="202"/>
      <c r="C136" s="203"/>
      <c r="D136" s="203"/>
      <c r="E136" s="204" t="s">
        <v>5</v>
      </c>
      <c r="F136" s="305" t="s">
        <v>220</v>
      </c>
      <c r="G136" s="306"/>
      <c r="H136" s="306"/>
      <c r="I136" s="306"/>
      <c r="J136" s="203"/>
      <c r="K136" s="205">
        <v>13</v>
      </c>
      <c r="L136" s="203"/>
      <c r="M136" s="203"/>
      <c r="N136" s="203"/>
      <c r="O136" s="203"/>
      <c r="P136" s="203"/>
      <c r="Q136" s="203"/>
      <c r="R136" s="206"/>
      <c r="T136" s="207"/>
      <c r="U136" s="203"/>
      <c r="V136" s="203"/>
      <c r="W136" s="203"/>
      <c r="X136" s="203"/>
      <c r="Y136" s="203"/>
      <c r="Z136" s="203"/>
      <c r="AA136" s="208"/>
      <c r="AT136" s="209" t="s">
        <v>188</v>
      </c>
      <c r="AU136" s="209" t="s">
        <v>95</v>
      </c>
      <c r="AV136" s="14" t="s">
        <v>196</v>
      </c>
      <c r="AW136" s="14" t="s">
        <v>40</v>
      </c>
      <c r="AX136" s="14" t="s">
        <v>83</v>
      </c>
      <c r="AY136" s="209" t="s">
        <v>180</v>
      </c>
    </row>
    <row r="137" spans="2:51" s="13" customFormat="1" ht="20.45" customHeight="1">
      <c r="B137" s="194"/>
      <c r="C137" s="195"/>
      <c r="D137" s="195"/>
      <c r="E137" s="196" t="s">
        <v>5</v>
      </c>
      <c r="F137" s="292" t="s">
        <v>190</v>
      </c>
      <c r="G137" s="293"/>
      <c r="H137" s="293"/>
      <c r="I137" s="293"/>
      <c r="J137" s="195"/>
      <c r="K137" s="197">
        <v>434</v>
      </c>
      <c r="L137" s="195"/>
      <c r="M137" s="195"/>
      <c r="N137" s="195"/>
      <c r="O137" s="195"/>
      <c r="P137" s="195"/>
      <c r="Q137" s="195"/>
      <c r="R137" s="198"/>
      <c r="T137" s="199"/>
      <c r="U137" s="195"/>
      <c r="V137" s="195"/>
      <c r="W137" s="195"/>
      <c r="X137" s="195"/>
      <c r="Y137" s="195"/>
      <c r="Z137" s="195"/>
      <c r="AA137" s="200"/>
      <c r="AT137" s="201" t="s">
        <v>188</v>
      </c>
      <c r="AU137" s="201" t="s">
        <v>95</v>
      </c>
      <c r="AV137" s="13" t="s">
        <v>185</v>
      </c>
      <c r="AW137" s="13" t="s">
        <v>40</v>
      </c>
      <c r="AX137" s="13" t="s">
        <v>90</v>
      </c>
      <c r="AY137" s="201" t="s">
        <v>180</v>
      </c>
    </row>
    <row r="138" spans="2:65" s="1" customFormat="1" ht="40.15" customHeight="1">
      <c r="B138" s="142"/>
      <c r="C138" s="171" t="s">
        <v>95</v>
      </c>
      <c r="D138" s="171" t="s">
        <v>181</v>
      </c>
      <c r="E138" s="172" t="s">
        <v>502</v>
      </c>
      <c r="F138" s="294" t="s">
        <v>503</v>
      </c>
      <c r="G138" s="294"/>
      <c r="H138" s="294"/>
      <c r="I138" s="294"/>
      <c r="J138" s="173" t="s">
        <v>184</v>
      </c>
      <c r="K138" s="174">
        <v>42.7</v>
      </c>
      <c r="L138" s="295">
        <v>0</v>
      </c>
      <c r="M138" s="295"/>
      <c r="N138" s="296">
        <f>ROUND(L138*K138,2)</f>
        <v>0</v>
      </c>
      <c r="O138" s="296"/>
      <c r="P138" s="296"/>
      <c r="Q138" s="296"/>
      <c r="R138" s="145"/>
      <c r="T138" s="175" t="s">
        <v>5</v>
      </c>
      <c r="U138" s="48" t="s">
        <v>48</v>
      </c>
      <c r="V138" s="40"/>
      <c r="W138" s="176">
        <f>V138*K138</f>
        <v>0</v>
      </c>
      <c r="X138" s="176">
        <v>0</v>
      </c>
      <c r="Y138" s="176">
        <f>X138*K138</f>
        <v>0</v>
      </c>
      <c r="Z138" s="176">
        <v>0.32</v>
      </c>
      <c r="AA138" s="177">
        <f>Z138*K138</f>
        <v>13.664000000000001</v>
      </c>
      <c r="AR138" s="22" t="s">
        <v>185</v>
      </c>
      <c r="AT138" s="22" t="s">
        <v>181</v>
      </c>
      <c r="AU138" s="22" t="s">
        <v>95</v>
      </c>
      <c r="AY138" s="22" t="s">
        <v>180</v>
      </c>
      <c r="BE138" s="118">
        <f>IF(U138="základní",N138,0)</f>
        <v>0</v>
      </c>
      <c r="BF138" s="118">
        <f>IF(U138="snížená",N138,0)</f>
        <v>0</v>
      </c>
      <c r="BG138" s="118">
        <f>IF(U138="zákl. přenesená",N138,0)</f>
        <v>0</v>
      </c>
      <c r="BH138" s="118">
        <f>IF(U138="sníž. přenesená",N138,0)</f>
        <v>0</v>
      </c>
      <c r="BI138" s="118">
        <f>IF(U138="nulová",N138,0)</f>
        <v>0</v>
      </c>
      <c r="BJ138" s="22" t="s">
        <v>90</v>
      </c>
      <c r="BK138" s="118">
        <f>ROUND(L138*K138,2)</f>
        <v>0</v>
      </c>
      <c r="BL138" s="22" t="s">
        <v>185</v>
      </c>
      <c r="BM138" s="22" t="s">
        <v>504</v>
      </c>
    </row>
    <row r="139" spans="2:51" s="11" customFormat="1" ht="20.45" customHeight="1">
      <c r="B139" s="178"/>
      <c r="C139" s="179"/>
      <c r="D139" s="179"/>
      <c r="E139" s="180" t="s">
        <v>5</v>
      </c>
      <c r="F139" s="288" t="s">
        <v>505</v>
      </c>
      <c r="G139" s="289"/>
      <c r="H139" s="289"/>
      <c r="I139" s="289"/>
      <c r="J139" s="179"/>
      <c r="K139" s="181" t="s">
        <v>5</v>
      </c>
      <c r="L139" s="179"/>
      <c r="M139" s="179"/>
      <c r="N139" s="179"/>
      <c r="O139" s="179"/>
      <c r="P139" s="179"/>
      <c r="Q139" s="179"/>
      <c r="R139" s="182"/>
      <c r="T139" s="183"/>
      <c r="U139" s="179"/>
      <c r="V139" s="179"/>
      <c r="W139" s="179"/>
      <c r="X139" s="179"/>
      <c r="Y139" s="179"/>
      <c r="Z139" s="179"/>
      <c r="AA139" s="184"/>
      <c r="AT139" s="185" t="s">
        <v>188</v>
      </c>
      <c r="AU139" s="185" t="s">
        <v>95</v>
      </c>
      <c r="AV139" s="11" t="s">
        <v>90</v>
      </c>
      <c r="AW139" s="11" t="s">
        <v>40</v>
      </c>
      <c r="AX139" s="11" t="s">
        <v>83</v>
      </c>
      <c r="AY139" s="185" t="s">
        <v>180</v>
      </c>
    </row>
    <row r="140" spans="2:51" s="12" customFormat="1" ht="20.45" customHeight="1">
      <c r="B140" s="186"/>
      <c r="C140" s="187"/>
      <c r="D140" s="187"/>
      <c r="E140" s="188" t="s">
        <v>5</v>
      </c>
      <c r="F140" s="290" t="s">
        <v>506</v>
      </c>
      <c r="G140" s="291"/>
      <c r="H140" s="291"/>
      <c r="I140" s="291"/>
      <c r="J140" s="187"/>
      <c r="K140" s="189">
        <v>42.7</v>
      </c>
      <c r="L140" s="187"/>
      <c r="M140" s="187"/>
      <c r="N140" s="187"/>
      <c r="O140" s="187"/>
      <c r="P140" s="187"/>
      <c r="Q140" s="187"/>
      <c r="R140" s="190"/>
      <c r="T140" s="191"/>
      <c r="U140" s="187"/>
      <c r="V140" s="187"/>
      <c r="W140" s="187"/>
      <c r="X140" s="187"/>
      <c r="Y140" s="187"/>
      <c r="Z140" s="187"/>
      <c r="AA140" s="192"/>
      <c r="AT140" s="193" t="s">
        <v>188</v>
      </c>
      <c r="AU140" s="193" t="s">
        <v>95</v>
      </c>
      <c r="AV140" s="12" t="s">
        <v>95</v>
      </c>
      <c r="AW140" s="12" t="s">
        <v>40</v>
      </c>
      <c r="AX140" s="12" t="s">
        <v>83</v>
      </c>
      <c r="AY140" s="193" t="s">
        <v>180</v>
      </c>
    </row>
    <row r="141" spans="2:51" s="13" customFormat="1" ht="20.45" customHeight="1">
      <c r="B141" s="194"/>
      <c r="C141" s="195"/>
      <c r="D141" s="195"/>
      <c r="E141" s="196" t="s">
        <v>5</v>
      </c>
      <c r="F141" s="292" t="s">
        <v>190</v>
      </c>
      <c r="G141" s="293"/>
      <c r="H141" s="293"/>
      <c r="I141" s="293"/>
      <c r="J141" s="195"/>
      <c r="K141" s="197">
        <v>42.7</v>
      </c>
      <c r="L141" s="195"/>
      <c r="M141" s="195"/>
      <c r="N141" s="195"/>
      <c r="O141" s="195"/>
      <c r="P141" s="195"/>
      <c r="Q141" s="195"/>
      <c r="R141" s="198"/>
      <c r="T141" s="199"/>
      <c r="U141" s="195"/>
      <c r="V141" s="195"/>
      <c r="W141" s="195"/>
      <c r="X141" s="195"/>
      <c r="Y141" s="195"/>
      <c r="Z141" s="195"/>
      <c r="AA141" s="200"/>
      <c r="AT141" s="201" t="s">
        <v>188</v>
      </c>
      <c r="AU141" s="201" t="s">
        <v>95</v>
      </c>
      <c r="AV141" s="13" t="s">
        <v>185</v>
      </c>
      <c r="AW141" s="13" t="s">
        <v>40</v>
      </c>
      <c r="AX141" s="13" t="s">
        <v>90</v>
      </c>
      <c r="AY141" s="201" t="s">
        <v>180</v>
      </c>
    </row>
    <row r="142" spans="2:65" s="1" customFormat="1" ht="28.9" customHeight="1">
      <c r="B142" s="142"/>
      <c r="C142" s="171" t="s">
        <v>196</v>
      </c>
      <c r="D142" s="171" t="s">
        <v>181</v>
      </c>
      <c r="E142" s="172" t="s">
        <v>507</v>
      </c>
      <c r="F142" s="294" t="s">
        <v>508</v>
      </c>
      <c r="G142" s="294"/>
      <c r="H142" s="294"/>
      <c r="I142" s="294"/>
      <c r="J142" s="173" t="s">
        <v>184</v>
      </c>
      <c r="K142" s="174">
        <v>42</v>
      </c>
      <c r="L142" s="295">
        <v>0</v>
      </c>
      <c r="M142" s="295"/>
      <c r="N142" s="296">
        <f>ROUND(L142*K142,2)</f>
        <v>0</v>
      </c>
      <c r="O142" s="296"/>
      <c r="P142" s="296"/>
      <c r="Q142" s="296"/>
      <c r="R142" s="145"/>
      <c r="T142" s="175" t="s">
        <v>5</v>
      </c>
      <c r="U142" s="48" t="s">
        <v>48</v>
      </c>
      <c r="V142" s="40"/>
      <c r="W142" s="176">
        <f>V142*K142</f>
        <v>0</v>
      </c>
      <c r="X142" s="176">
        <v>0</v>
      </c>
      <c r="Y142" s="176">
        <f>X142*K142</f>
        <v>0</v>
      </c>
      <c r="Z142" s="176">
        <v>0.4</v>
      </c>
      <c r="AA142" s="177">
        <f>Z142*K142</f>
        <v>16.8</v>
      </c>
      <c r="AR142" s="22" t="s">
        <v>185</v>
      </c>
      <c r="AT142" s="22" t="s">
        <v>181</v>
      </c>
      <c r="AU142" s="22" t="s">
        <v>95</v>
      </c>
      <c r="AY142" s="22" t="s">
        <v>180</v>
      </c>
      <c r="BE142" s="118">
        <f>IF(U142="základní",N142,0)</f>
        <v>0</v>
      </c>
      <c r="BF142" s="118">
        <f>IF(U142="snížená",N142,0)</f>
        <v>0</v>
      </c>
      <c r="BG142" s="118">
        <f>IF(U142="zákl. přenesená",N142,0)</f>
        <v>0</v>
      </c>
      <c r="BH142" s="118">
        <f>IF(U142="sníž. přenesená",N142,0)</f>
        <v>0</v>
      </c>
      <c r="BI142" s="118">
        <f>IF(U142="nulová",N142,0)</f>
        <v>0</v>
      </c>
      <c r="BJ142" s="22" t="s">
        <v>90</v>
      </c>
      <c r="BK142" s="118">
        <f>ROUND(L142*K142,2)</f>
        <v>0</v>
      </c>
      <c r="BL142" s="22" t="s">
        <v>185</v>
      </c>
      <c r="BM142" s="22" t="s">
        <v>509</v>
      </c>
    </row>
    <row r="143" spans="2:51" s="11" customFormat="1" ht="20.45" customHeight="1">
      <c r="B143" s="178"/>
      <c r="C143" s="179"/>
      <c r="D143" s="179"/>
      <c r="E143" s="180" t="s">
        <v>5</v>
      </c>
      <c r="F143" s="288" t="s">
        <v>510</v>
      </c>
      <c r="G143" s="289"/>
      <c r="H143" s="289"/>
      <c r="I143" s="289"/>
      <c r="J143" s="179"/>
      <c r="K143" s="181" t="s">
        <v>5</v>
      </c>
      <c r="L143" s="179"/>
      <c r="M143" s="179"/>
      <c r="N143" s="179"/>
      <c r="O143" s="179"/>
      <c r="P143" s="179"/>
      <c r="Q143" s="179"/>
      <c r="R143" s="182"/>
      <c r="T143" s="183"/>
      <c r="U143" s="179"/>
      <c r="V143" s="179"/>
      <c r="W143" s="179"/>
      <c r="X143" s="179"/>
      <c r="Y143" s="179"/>
      <c r="Z143" s="179"/>
      <c r="AA143" s="184"/>
      <c r="AT143" s="185" t="s">
        <v>188</v>
      </c>
      <c r="AU143" s="185" t="s">
        <v>95</v>
      </c>
      <c r="AV143" s="11" t="s">
        <v>90</v>
      </c>
      <c r="AW143" s="11" t="s">
        <v>40</v>
      </c>
      <c r="AX143" s="11" t="s">
        <v>83</v>
      </c>
      <c r="AY143" s="185" t="s">
        <v>180</v>
      </c>
    </row>
    <row r="144" spans="2:51" s="12" customFormat="1" ht="20.45" customHeight="1">
      <c r="B144" s="186"/>
      <c r="C144" s="187"/>
      <c r="D144" s="187"/>
      <c r="E144" s="188" t="s">
        <v>5</v>
      </c>
      <c r="F144" s="290" t="s">
        <v>413</v>
      </c>
      <c r="G144" s="291"/>
      <c r="H144" s="291"/>
      <c r="I144" s="291"/>
      <c r="J144" s="187"/>
      <c r="K144" s="189">
        <v>42</v>
      </c>
      <c r="L144" s="187"/>
      <c r="M144" s="187"/>
      <c r="N144" s="187"/>
      <c r="O144" s="187"/>
      <c r="P144" s="187"/>
      <c r="Q144" s="187"/>
      <c r="R144" s="190"/>
      <c r="T144" s="191"/>
      <c r="U144" s="187"/>
      <c r="V144" s="187"/>
      <c r="W144" s="187"/>
      <c r="X144" s="187"/>
      <c r="Y144" s="187"/>
      <c r="Z144" s="187"/>
      <c r="AA144" s="192"/>
      <c r="AT144" s="193" t="s">
        <v>188</v>
      </c>
      <c r="AU144" s="193" t="s">
        <v>95</v>
      </c>
      <c r="AV144" s="12" t="s">
        <v>95</v>
      </c>
      <c r="AW144" s="12" t="s">
        <v>40</v>
      </c>
      <c r="AX144" s="12" t="s">
        <v>83</v>
      </c>
      <c r="AY144" s="193" t="s">
        <v>180</v>
      </c>
    </row>
    <row r="145" spans="2:51" s="13" customFormat="1" ht="20.45" customHeight="1">
      <c r="B145" s="194"/>
      <c r="C145" s="195"/>
      <c r="D145" s="195"/>
      <c r="E145" s="196" t="s">
        <v>5</v>
      </c>
      <c r="F145" s="292" t="s">
        <v>190</v>
      </c>
      <c r="G145" s="293"/>
      <c r="H145" s="293"/>
      <c r="I145" s="293"/>
      <c r="J145" s="195"/>
      <c r="K145" s="197">
        <v>42</v>
      </c>
      <c r="L145" s="195"/>
      <c r="M145" s="195"/>
      <c r="N145" s="195"/>
      <c r="O145" s="195"/>
      <c r="P145" s="195"/>
      <c r="Q145" s="195"/>
      <c r="R145" s="198"/>
      <c r="T145" s="199"/>
      <c r="U145" s="195"/>
      <c r="V145" s="195"/>
      <c r="W145" s="195"/>
      <c r="X145" s="195"/>
      <c r="Y145" s="195"/>
      <c r="Z145" s="195"/>
      <c r="AA145" s="200"/>
      <c r="AT145" s="201" t="s">
        <v>188</v>
      </c>
      <c r="AU145" s="201" t="s">
        <v>95</v>
      </c>
      <c r="AV145" s="13" t="s">
        <v>185</v>
      </c>
      <c r="AW145" s="13" t="s">
        <v>40</v>
      </c>
      <c r="AX145" s="13" t="s">
        <v>90</v>
      </c>
      <c r="AY145" s="201" t="s">
        <v>180</v>
      </c>
    </row>
    <row r="146" spans="2:65" s="1" customFormat="1" ht="28.9" customHeight="1">
      <c r="B146" s="142"/>
      <c r="C146" s="171" t="s">
        <v>185</v>
      </c>
      <c r="D146" s="171" t="s">
        <v>181</v>
      </c>
      <c r="E146" s="172" t="s">
        <v>511</v>
      </c>
      <c r="F146" s="294" t="s">
        <v>512</v>
      </c>
      <c r="G146" s="294"/>
      <c r="H146" s="294"/>
      <c r="I146" s="294"/>
      <c r="J146" s="173" t="s">
        <v>184</v>
      </c>
      <c r="K146" s="174">
        <v>67</v>
      </c>
      <c r="L146" s="295">
        <v>0</v>
      </c>
      <c r="M146" s="295"/>
      <c r="N146" s="296">
        <f>ROUND(L146*K146,2)</f>
        <v>0</v>
      </c>
      <c r="O146" s="296"/>
      <c r="P146" s="296"/>
      <c r="Q146" s="296"/>
      <c r="R146" s="145"/>
      <c r="T146" s="175" t="s">
        <v>5</v>
      </c>
      <c r="U146" s="48" t="s">
        <v>48</v>
      </c>
      <c r="V146" s="40"/>
      <c r="W146" s="176">
        <f>V146*K146</f>
        <v>0</v>
      </c>
      <c r="X146" s="176">
        <v>0</v>
      </c>
      <c r="Y146" s="176">
        <f>X146*K146</f>
        <v>0</v>
      </c>
      <c r="Z146" s="176">
        <v>0.4</v>
      </c>
      <c r="AA146" s="177">
        <f>Z146*K146</f>
        <v>26.8</v>
      </c>
      <c r="AR146" s="22" t="s">
        <v>185</v>
      </c>
      <c r="AT146" s="22" t="s">
        <v>181</v>
      </c>
      <c r="AU146" s="22" t="s">
        <v>95</v>
      </c>
      <c r="AY146" s="22" t="s">
        <v>180</v>
      </c>
      <c r="BE146" s="118">
        <f>IF(U146="základní",N146,0)</f>
        <v>0</v>
      </c>
      <c r="BF146" s="118">
        <f>IF(U146="snížená",N146,0)</f>
        <v>0</v>
      </c>
      <c r="BG146" s="118">
        <f>IF(U146="zákl. přenesená",N146,0)</f>
        <v>0</v>
      </c>
      <c r="BH146" s="118">
        <f>IF(U146="sníž. přenesená",N146,0)</f>
        <v>0</v>
      </c>
      <c r="BI146" s="118">
        <f>IF(U146="nulová",N146,0)</f>
        <v>0</v>
      </c>
      <c r="BJ146" s="22" t="s">
        <v>90</v>
      </c>
      <c r="BK146" s="118">
        <f>ROUND(L146*K146,2)</f>
        <v>0</v>
      </c>
      <c r="BL146" s="22" t="s">
        <v>185</v>
      </c>
      <c r="BM146" s="22" t="s">
        <v>513</v>
      </c>
    </row>
    <row r="147" spans="2:51" s="11" customFormat="1" ht="20.45" customHeight="1">
      <c r="B147" s="178"/>
      <c r="C147" s="179"/>
      <c r="D147" s="179"/>
      <c r="E147" s="180" t="s">
        <v>5</v>
      </c>
      <c r="F147" s="288" t="s">
        <v>514</v>
      </c>
      <c r="G147" s="289"/>
      <c r="H147" s="289"/>
      <c r="I147" s="289"/>
      <c r="J147" s="179"/>
      <c r="K147" s="181" t="s">
        <v>5</v>
      </c>
      <c r="L147" s="179"/>
      <c r="M147" s="179"/>
      <c r="N147" s="179"/>
      <c r="O147" s="179"/>
      <c r="P147" s="179"/>
      <c r="Q147" s="179"/>
      <c r="R147" s="182"/>
      <c r="T147" s="183"/>
      <c r="U147" s="179"/>
      <c r="V147" s="179"/>
      <c r="W147" s="179"/>
      <c r="X147" s="179"/>
      <c r="Y147" s="179"/>
      <c r="Z147" s="179"/>
      <c r="AA147" s="184"/>
      <c r="AT147" s="185" t="s">
        <v>188</v>
      </c>
      <c r="AU147" s="185" t="s">
        <v>95</v>
      </c>
      <c r="AV147" s="11" t="s">
        <v>90</v>
      </c>
      <c r="AW147" s="11" t="s">
        <v>40</v>
      </c>
      <c r="AX147" s="11" t="s">
        <v>83</v>
      </c>
      <c r="AY147" s="185" t="s">
        <v>180</v>
      </c>
    </row>
    <row r="148" spans="2:51" s="12" customFormat="1" ht="20.45" customHeight="1">
      <c r="B148" s="186"/>
      <c r="C148" s="187"/>
      <c r="D148" s="187"/>
      <c r="E148" s="188" t="s">
        <v>5</v>
      </c>
      <c r="F148" s="290" t="s">
        <v>515</v>
      </c>
      <c r="G148" s="291"/>
      <c r="H148" s="291"/>
      <c r="I148" s="291"/>
      <c r="J148" s="187"/>
      <c r="K148" s="189">
        <v>49</v>
      </c>
      <c r="L148" s="187"/>
      <c r="M148" s="187"/>
      <c r="N148" s="187"/>
      <c r="O148" s="187"/>
      <c r="P148" s="187"/>
      <c r="Q148" s="187"/>
      <c r="R148" s="190"/>
      <c r="T148" s="191"/>
      <c r="U148" s="187"/>
      <c r="V148" s="187"/>
      <c r="W148" s="187"/>
      <c r="X148" s="187"/>
      <c r="Y148" s="187"/>
      <c r="Z148" s="187"/>
      <c r="AA148" s="192"/>
      <c r="AT148" s="193" t="s">
        <v>188</v>
      </c>
      <c r="AU148" s="193" t="s">
        <v>95</v>
      </c>
      <c r="AV148" s="12" t="s">
        <v>95</v>
      </c>
      <c r="AW148" s="12" t="s">
        <v>40</v>
      </c>
      <c r="AX148" s="12" t="s">
        <v>83</v>
      </c>
      <c r="AY148" s="193" t="s">
        <v>180</v>
      </c>
    </row>
    <row r="149" spans="2:51" s="14" customFormat="1" ht="20.45" customHeight="1">
      <c r="B149" s="202"/>
      <c r="C149" s="203"/>
      <c r="D149" s="203"/>
      <c r="E149" s="204" t="s">
        <v>5</v>
      </c>
      <c r="F149" s="305" t="s">
        <v>220</v>
      </c>
      <c r="G149" s="306"/>
      <c r="H149" s="306"/>
      <c r="I149" s="306"/>
      <c r="J149" s="203"/>
      <c r="K149" s="205">
        <v>49</v>
      </c>
      <c r="L149" s="203"/>
      <c r="M149" s="203"/>
      <c r="N149" s="203"/>
      <c r="O149" s="203"/>
      <c r="P149" s="203"/>
      <c r="Q149" s="203"/>
      <c r="R149" s="206"/>
      <c r="T149" s="207"/>
      <c r="U149" s="203"/>
      <c r="V149" s="203"/>
      <c r="W149" s="203"/>
      <c r="X149" s="203"/>
      <c r="Y149" s="203"/>
      <c r="Z149" s="203"/>
      <c r="AA149" s="208"/>
      <c r="AT149" s="209" t="s">
        <v>188</v>
      </c>
      <c r="AU149" s="209" t="s">
        <v>95</v>
      </c>
      <c r="AV149" s="14" t="s">
        <v>196</v>
      </c>
      <c r="AW149" s="14" t="s">
        <v>40</v>
      </c>
      <c r="AX149" s="14" t="s">
        <v>83</v>
      </c>
      <c r="AY149" s="209" t="s">
        <v>180</v>
      </c>
    </row>
    <row r="150" spans="2:51" s="11" customFormat="1" ht="20.45" customHeight="1">
      <c r="B150" s="178"/>
      <c r="C150" s="179"/>
      <c r="D150" s="179"/>
      <c r="E150" s="180" t="s">
        <v>5</v>
      </c>
      <c r="F150" s="303" t="s">
        <v>514</v>
      </c>
      <c r="G150" s="304"/>
      <c r="H150" s="304"/>
      <c r="I150" s="304"/>
      <c r="J150" s="179"/>
      <c r="K150" s="181" t="s">
        <v>5</v>
      </c>
      <c r="L150" s="179"/>
      <c r="M150" s="179"/>
      <c r="N150" s="179"/>
      <c r="O150" s="179"/>
      <c r="P150" s="179"/>
      <c r="Q150" s="179"/>
      <c r="R150" s="182"/>
      <c r="T150" s="183"/>
      <c r="U150" s="179"/>
      <c r="V150" s="179"/>
      <c r="W150" s="179"/>
      <c r="X150" s="179"/>
      <c r="Y150" s="179"/>
      <c r="Z150" s="179"/>
      <c r="AA150" s="184"/>
      <c r="AT150" s="185" t="s">
        <v>188</v>
      </c>
      <c r="AU150" s="185" t="s">
        <v>95</v>
      </c>
      <c r="AV150" s="11" t="s">
        <v>90</v>
      </c>
      <c r="AW150" s="11" t="s">
        <v>40</v>
      </c>
      <c r="AX150" s="11" t="s">
        <v>83</v>
      </c>
      <c r="AY150" s="185" t="s">
        <v>180</v>
      </c>
    </row>
    <row r="151" spans="2:51" s="12" customFormat="1" ht="20.45" customHeight="1">
      <c r="B151" s="186"/>
      <c r="C151" s="187"/>
      <c r="D151" s="187"/>
      <c r="E151" s="188" t="s">
        <v>5</v>
      </c>
      <c r="F151" s="290" t="s">
        <v>287</v>
      </c>
      <c r="G151" s="291"/>
      <c r="H151" s="291"/>
      <c r="I151" s="291"/>
      <c r="J151" s="187"/>
      <c r="K151" s="189">
        <v>18</v>
      </c>
      <c r="L151" s="187"/>
      <c r="M151" s="187"/>
      <c r="N151" s="187"/>
      <c r="O151" s="187"/>
      <c r="P151" s="187"/>
      <c r="Q151" s="187"/>
      <c r="R151" s="190"/>
      <c r="T151" s="191"/>
      <c r="U151" s="187"/>
      <c r="V151" s="187"/>
      <c r="W151" s="187"/>
      <c r="X151" s="187"/>
      <c r="Y151" s="187"/>
      <c r="Z151" s="187"/>
      <c r="AA151" s="192"/>
      <c r="AT151" s="193" t="s">
        <v>188</v>
      </c>
      <c r="AU151" s="193" t="s">
        <v>95</v>
      </c>
      <c r="AV151" s="12" t="s">
        <v>95</v>
      </c>
      <c r="AW151" s="12" t="s">
        <v>40</v>
      </c>
      <c r="AX151" s="12" t="s">
        <v>83</v>
      </c>
      <c r="AY151" s="193" t="s">
        <v>180</v>
      </c>
    </row>
    <row r="152" spans="2:51" s="14" customFormat="1" ht="20.45" customHeight="1">
      <c r="B152" s="202"/>
      <c r="C152" s="203"/>
      <c r="D152" s="203"/>
      <c r="E152" s="204" t="s">
        <v>5</v>
      </c>
      <c r="F152" s="305" t="s">
        <v>220</v>
      </c>
      <c r="G152" s="306"/>
      <c r="H152" s="306"/>
      <c r="I152" s="306"/>
      <c r="J152" s="203"/>
      <c r="K152" s="205">
        <v>18</v>
      </c>
      <c r="L152" s="203"/>
      <c r="M152" s="203"/>
      <c r="N152" s="203"/>
      <c r="O152" s="203"/>
      <c r="P152" s="203"/>
      <c r="Q152" s="203"/>
      <c r="R152" s="206"/>
      <c r="T152" s="207"/>
      <c r="U152" s="203"/>
      <c r="V152" s="203"/>
      <c r="W152" s="203"/>
      <c r="X152" s="203"/>
      <c r="Y152" s="203"/>
      <c r="Z152" s="203"/>
      <c r="AA152" s="208"/>
      <c r="AT152" s="209" t="s">
        <v>188</v>
      </c>
      <c r="AU152" s="209" t="s">
        <v>95</v>
      </c>
      <c r="AV152" s="14" t="s">
        <v>196</v>
      </c>
      <c r="AW152" s="14" t="s">
        <v>40</v>
      </c>
      <c r="AX152" s="14" t="s">
        <v>83</v>
      </c>
      <c r="AY152" s="209" t="s">
        <v>180</v>
      </c>
    </row>
    <row r="153" spans="2:51" s="13" customFormat="1" ht="20.45" customHeight="1">
      <c r="B153" s="194"/>
      <c r="C153" s="195"/>
      <c r="D153" s="195"/>
      <c r="E153" s="196" t="s">
        <v>5</v>
      </c>
      <c r="F153" s="292" t="s">
        <v>190</v>
      </c>
      <c r="G153" s="293"/>
      <c r="H153" s="293"/>
      <c r="I153" s="293"/>
      <c r="J153" s="195"/>
      <c r="K153" s="197">
        <v>67</v>
      </c>
      <c r="L153" s="195"/>
      <c r="M153" s="195"/>
      <c r="N153" s="195"/>
      <c r="O153" s="195"/>
      <c r="P153" s="195"/>
      <c r="Q153" s="195"/>
      <c r="R153" s="198"/>
      <c r="T153" s="199"/>
      <c r="U153" s="195"/>
      <c r="V153" s="195"/>
      <c r="W153" s="195"/>
      <c r="X153" s="195"/>
      <c r="Y153" s="195"/>
      <c r="Z153" s="195"/>
      <c r="AA153" s="200"/>
      <c r="AT153" s="201" t="s">
        <v>188</v>
      </c>
      <c r="AU153" s="201" t="s">
        <v>95</v>
      </c>
      <c r="AV153" s="13" t="s">
        <v>185</v>
      </c>
      <c r="AW153" s="13" t="s">
        <v>40</v>
      </c>
      <c r="AX153" s="13" t="s">
        <v>90</v>
      </c>
      <c r="AY153" s="201" t="s">
        <v>180</v>
      </c>
    </row>
    <row r="154" spans="2:65" s="1" customFormat="1" ht="28.9" customHeight="1">
      <c r="B154" s="142"/>
      <c r="C154" s="171" t="s">
        <v>207</v>
      </c>
      <c r="D154" s="171" t="s">
        <v>181</v>
      </c>
      <c r="E154" s="172" t="s">
        <v>516</v>
      </c>
      <c r="F154" s="294" t="s">
        <v>517</v>
      </c>
      <c r="G154" s="294"/>
      <c r="H154" s="294"/>
      <c r="I154" s="294"/>
      <c r="J154" s="173" t="s">
        <v>184</v>
      </c>
      <c r="K154" s="174">
        <v>216</v>
      </c>
      <c r="L154" s="295">
        <v>0</v>
      </c>
      <c r="M154" s="295"/>
      <c r="N154" s="296">
        <f>ROUND(L154*K154,2)</f>
        <v>0</v>
      </c>
      <c r="O154" s="296"/>
      <c r="P154" s="296"/>
      <c r="Q154" s="296"/>
      <c r="R154" s="145"/>
      <c r="T154" s="175" t="s">
        <v>5</v>
      </c>
      <c r="U154" s="48" t="s">
        <v>48</v>
      </c>
      <c r="V154" s="40"/>
      <c r="W154" s="176">
        <f>V154*K154</f>
        <v>0</v>
      </c>
      <c r="X154" s="176">
        <v>0</v>
      </c>
      <c r="Y154" s="176">
        <f>X154*K154</f>
        <v>0</v>
      </c>
      <c r="Z154" s="176">
        <v>0.235</v>
      </c>
      <c r="AA154" s="177">
        <f>Z154*K154</f>
        <v>50.76</v>
      </c>
      <c r="AR154" s="22" t="s">
        <v>185</v>
      </c>
      <c r="AT154" s="22" t="s">
        <v>181</v>
      </c>
      <c r="AU154" s="22" t="s">
        <v>95</v>
      </c>
      <c r="AY154" s="22" t="s">
        <v>180</v>
      </c>
      <c r="BE154" s="118">
        <f>IF(U154="základní",N154,0)</f>
        <v>0</v>
      </c>
      <c r="BF154" s="118">
        <f>IF(U154="snížená",N154,0)</f>
        <v>0</v>
      </c>
      <c r="BG154" s="118">
        <f>IF(U154="zákl. přenesená",N154,0)</f>
        <v>0</v>
      </c>
      <c r="BH154" s="118">
        <f>IF(U154="sníž. přenesená",N154,0)</f>
        <v>0</v>
      </c>
      <c r="BI154" s="118">
        <f>IF(U154="nulová",N154,0)</f>
        <v>0</v>
      </c>
      <c r="BJ154" s="22" t="s">
        <v>90</v>
      </c>
      <c r="BK154" s="118">
        <f>ROUND(L154*K154,2)</f>
        <v>0</v>
      </c>
      <c r="BL154" s="22" t="s">
        <v>185</v>
      </c>
      <c r="BM154" s="22" t="s">
        <v>518</v>
      </c>
    </row>
    <row r="155" spans="2:51" s="11" customFormat="1" ht="20.45" customHeight="1">
      <c r="B155" s="178"/>
      <c r="C155" s="179"/>
      <c r="D155" s="179"/>
      <c r="E155" s="180" t="s">
        <v>5</v>
      </c>
      <c r="F155" s="288" t="s">
        <v>499</v>
      </c>
      <c r="G155" s="289"/>
      <c r="H155" s="289"/>
      <c r="I155" s="289"/>
      <c r="J155" s="179"/>
      <c r="K155" s="181" t="s">
        <v>5</v>
      </c>
      <c r="L155" s="179"/>
      <c r="M155" s="179"/>
      <c r="N155" s="179"/>
      <c r="O155" s="179"/>
      <c r="P155" s="179"/>
      <c r="Q155" s="179"/>
      <c r="R155" s="182"/>
      <c r="T155" s="183"/>
      <c r="U155" s="179"/>
      <c r="V155" s="179"/>
      <c r="W155" s="179"/>
      <c r="X155" s="179"/>
      <c r="Y155" s="179"/>
      <c r="Z155" s="179"/>
      <c r="AA155" s="184"/>
      <c r="AT155" s="185" t="s">
        <v>188</v>
      </c>
      <c r="AU155" s="185" t="s">
        <v>95</v>
      </c>
      <c r="AV155" s="11" t="s">
        <v>90</v>
      </c>
      <c r="AW155" s="11" t="s">
        <v>40</v>
      </c>
      <c r="AX155" s="11" t="s">
        <v>83</v>
      </c>
      <c r="AY155" s="185" t="s">
        <v>180</v>
      </c>
    </row>
    <row r="156" spans="2:51" s="12" customFormat="1" ht="20.45" customHeight="1">
      <c r="B156" s="186"/>
      <c r="C156" s="187"/>
      <c r="D156" s="187"/>
      <c r="E156" s="188" t="s">
        <v>5</v>
      </c>
      <c r="F156" s="290" t="s">
        <v>519</v>
      </c>
      <c r="G156" s="291"/>
      <c r="H156" s="291"/>
      <c r="I156" s="291"/>
      <c r="J156" s="187"/>
      <c r="K156" s="189">
        <v>216</v>
      </c>
      <c r="L156" s="187"/>
      <c r="M156" s="187"/>
      <c r="N156" s="187"/>
      <c r="O156" s="187"/>
      <c r="P156" s="187"/>
      <c r="Q156" s="187"/>
      <c r="R156" s="190"/>
      <c r="T156" s="191"/>
      <c r="U156" s="187"/>
      <c r="V156" s="187"/>
      <c r="W156" s="187"/>
      <c r="X156" s="187"/>
      <c r="Y156" s="187"/>
      <c r="Z156" s="187"/>
      <c r="AA156" s="192"/>
      <c r="AT156" s="193" t="s">
        <v>188</v>
      </c>
      <c r="AU156" s="193" t="s">
        <v>95</v>
      </c>
      <c r="AV156" s="12" t="s">
        <v>95</v>
      </c>
      <c r="AW156" s="12" t="s">
        <v>40</v>
      </c>
      <c r="AX156" s="12" t="s">
        <v>83</v>
      </c>
      <c r="AY156" s="193" t="s">
        <v>180</v>
      </c>
    </row>
    <row r="157" spans="2:51" s="13" customFormat="1" ht="20.45" customHeight="1">
      <c r="B157" s="194"/>
      <c r="C157" s="195"/>
      <c r="D157" s="195"/>
      <c r="E157" s="196" t="s">
        <v>5</v>
      </c>
      <c r="F157" s="292" t="s">
        <v>190</v>
      </c>
      <c r="G157" s="293"/>
      <c r="H157" s="293"/>
      <c r="I157" s="293"/>
      <c r="J157" s="195"/>
      <c r="K157" s="197">
        <v>216</v>
      </c>
      <c r="L157" s="195"/>
      <c r="M157" s="195"/>
      <c r="N157" s="195"/>
      <c r="O157" s="195"/>
      <c r="P157" s="195"/>
      <c r="Q157" s="195"/>
      <c r="R157" s="198"/>
      <c r="T157" s="199"/>
      <c r="U157" s="195"/>
      <c r="V157" s="195"/>
      <c r="W157" s="195"/>
      <c r="X157" s="195"/>
      <c r="Y157" s="195"/>
      <c r="Z157" s="195"/>
      <c r="AA157" s="200"/>
      <c r="AT157" s="201" t="s">
        <v>188</v>
      </c>
      <c r="AU157" s="201" t="s">
        <v>95</v>
      </c>
      <c r="AV157" s="13" t="s">
        <v>185</v>
      </c>
      <c r="AW157" s="13" t="s">
        <v>40</v>
      </c>
      <c r="AX157" s="13" t="s">
        <v>90</v>
      </c>
      <c r="AY157" s="201" t="s">
        <v>180</v>
      </c>
    </row>
    <row r="158" spans="2:65" s="1" customFormat="1" ht="28.9" customHeight="1">
      <c r="B158" s="142"/>
      <c r="C158" s="171" t="s">
        <v>213</v>
      </c>
      <c r="D158" s="171" t="s">
        <v>181</v>
      </c>
      <c r="E158" s="172" t="s">
        <v>182</v>
      </c>
      <c r="F158" s="294" t="s">
        <v>183</v>
      </c>
      <c r="G158" s="294"/>
      <c r="H158" s="294"/>
      <c r="I158" s="294"/>
      <c r="J158" s="173" t="s">
        <v>184</v>
      </c>
      <c r="K158" s="174">
        <v>421</v>
      </c>
      <c r="L158" s="295">
        <v>0</v>
      </c>
      <c r="M158" s="295"/>
      <c r="N158" s="296">
        <f>ROUND(L158*K158,2)</f>
        <v>0</v>
      </c>
      <c r="O158" s="296"/>
      <c r="P158" s="296"/>
      <c r="Q158" s="296"/>
      <c r="R158" s="145"/>
      <c r="T158" s="175" t="s">
        <v>5</v>
      </c>
      <c r="U158" s="48" t="s">
        <v>48</v>
      </c>
      <c r="V158" s="40"/>
      <c r="W158" s="176">
        <f>V158*K158</f>
        <v>0</v>
      </c>
      <c r="X158" s="176">
        <v>0</v>
      </c>
      <c r="Y158" s="176">
        <f>X158*K158</f>
        <v>0</v>
      </c>
      <c r="Z158" s="176">
        <v>0.4</v>
      </c>
      <c r="AA158" s="177">
        <f>Z158*K158</f>
        <v>168.4</v>
      </c>
      <c r="AR158" s="22" t="s">
        <v>185</v>
      </c>
      <c r="AT158" s="22" t="s">
        <v>181</v>
      </c>
      <c r="AU158" s="22" t="s">
        <v>95</v>
      </c>
      <c r="AY158" s="22" t="s">
        <v>180</v>
      </c>
      <c r="BE158" s="118">
        <f>IF(U158="základní",N158,0)</f>
        <v>0</v>
      </c>
      <c r="BF158" s="118">
        <f>IF(U158="snížená",N158,0)</f>
        <v>0</v>
      </c>
      <c r="BG158" s="118">
        <f>IF(U158="zákl. přenesená",N158,0)</f>
        <v>0</v>
      </c>
      <c r="BH158" s="118">
        <f>IF(U158="sníž. přenesená",N158,0)</f>
        <v>0</v>
      </c>
      <c r="BI158" s="118">
        <f>IF(U158="nulová",N158,0)</f>
        <v>0</v>
      </c>
      <c r="BJ158" s="22" t="s">
        <v>90</v>
      </c>
      <c r="BK158" s="118">
        <f>ROUND(L158*K158,2)</f>
        <v>0</v>
      </c>
      <c r="BL158" s="22" t="s">
        <v>185</v>
      </c>
      <c r="BM158" s="22" t="s">
        <v>520</v>
      </c>
    </row>
    <row r="159" spans="2:51" s="11" customFormat="1" ht="20.45" customHeight="1">
      <c r="B159" s="178"/>
      <c r="C159" s="179"/>
      <c r="D159" s="179"/>
      <c r="E159" s="180" t="s">
        <v>5</v>
      </c>
      <c r="F159" s="288" t="s">
        <v>521</v>
      </c>
      <c r="G159" s="289"/>
      <c r="H159" s="289"/>
      <c r="I159" s="289"/>
      <c r="J159" s="179"/>
      <c r="K159" s="181" t="s">
        <v>5</v>
      </c>
      <c r="L159" s="179"/>
      <c r="M159" s="179"/>
      <c r="N159" s="179"/>
      <c r="O159" s="179"/>
      <c r="P159" s="179"/>
      <c r="Q159" s="179"/>
      <c r="R159" s="182"/>
      <c r="T159" s="183"/>
      <c r="U159" s="179"/>
      <c r="V159" s="179"/>
      <c r="W159" s="179"/>
      <c r="X159" s="179"/>
      <c r="Y159" s="179"/>
      <c r="Z159" s="179"/>
      <c r="AA159" s="184"/>
      <c r="AT159" s="185" t="s">
        <v>188</v>
      </c>
      <c r="AU159" s="185" t="s">
        <v>95</v>
      </c>
      <c r="AV159" s="11" t="s">
        <v>90</v>
      </c>
      <c r="AW159" s="11" t="s">
        <v>40</v>
      </c>
      <c r="AX159" s="11" t="s">
        <v>83</v>
      </c>
      <c r="AY159" s="185" t="s">
        <v>180</v>
      </c>
    </row>
    <row r="160" spans="2:51" s="12" customFormat="1" ht="20.45" customHeight="1">
      <c r="B160" s="186"/>
      <c r="C160" s="187"/>
      <c r="D160" s="187"/>
      <c r="E160" s="188" t="s">
        <v>5</v>
      </c>
      <c r="F160" s="290" t="s">
        <v>500</v>
      </c>
      <c r="G160" s="291"/>
      <c r="H160" s="291"/>
      <c r="I160" s="291"/>
      <c r="J160" s="187"/>
      <c r="K160" s="189">
        <v>421</v>
      </c>
      <c r="L160" s="187"/>
      <c r="M160" s="187"/>
      <c r="N160" s="187"/>
      <c r="O160" s="187"/>
      <c r="P160" s="187"/>
      <c r="Q160" s="187"/>
      <c r="R160" s="190"/>
      <c r="T160" s="191"/>
      <c r="U160" s="187"/>
      <c r="V160" s="187"/>
      <c r="W160" s="187"/>
      <c r="X160" s="187"/>
      <c r="Y160" s="187"/>
      <c r="Z160" s="187"/>
      <c r="AA160" s="192"/>
      <c r="AT160" s="193" t="s">
        <v>188</v>
      </c>
      <c r="AU160" s="193" t="s">
        <v>95</v>
      </c>
      <c r="AV160" s="12" t="s">
        <v>95</v>
      </c>
      <c r="AW160" s="12" t="s">
        <v>40</v>
      </c>
      <c r="AX160" s="12" t="s">
        <v>83</v>
      </c>
      <c r="AY160" s="193" t="s">
        <v>180</v>
      </c>
    </row>
    <row r="161" spans="2:51" s="13" customFormat="1" ht="20.45" customHeight="1">
      <c r="B161" s="194"/>
      <c r="C161" s="195"/>
      <c r="D161" s="195"/>
      <c r="E161" s="196" t="s">
        <v>5</v>
      </c>
      <c r="F161" s="292" t="s">
        <v>190</v>
      </c>
      <c r="G161" s="293"/>
      <c r="H161" s="293"/>
      <c r="I161" s="293"/>
      <c r="J161" s="195"/>
      <c r="K161" s="197">
        <v>421</v>
      </c>
      <c r="L161" s="195"/>
      <c r="M161" s="195"/>
      <c r="N161" s="195"/>
      <c r="O161" s="195"/>
      <c r="P161" s="195"/>
      <c r="Q161" s="195"/>
      <c r="R161" s="198"/>
      <c r="T161" s="199"/>
      <c r="U161" s="195"/>
      <c r="V161" s="195"/>
      <c r="W161" s="195"/>
      <c r="X161" s="195"/>
      <c r="Y161" s="195"/>
      <c r="Z161" s="195"/>
      <c r="AA161" s="200"/>
      <c r="AT161" s="201" t="s">
        <v>188</v>
      </c>
      <c r="AU161" s="201" t="s">
        <v>95</v>
      </c>
      <c r="AV161" s="13" t="s">
        <v>185</v>
      </c>
      <c r="AW161" s="13" t="s">
        <v>40</v>
      </c>
      <c r="AX161" s="13" t="s">
        <v>90</v>
      </c>
      <c r="AY161" s="201" t="s">
        <v>180</v>
      </c>
    </row>
    <row r="162" spans="2:65" s="1" customFormat="1" ht="28.9" customHeight="1">
      <c r="B162" s="142"/>
      <c r="C162" s="171" t="s">
        <v>222</v>
      </c>
      <c r="D162" s="171" t="s">
        <v>181</v>
      </c>
      <c r="E162" s="172" t="s">
        <v>197</v>
      </c>
      <c r="F162" s="294" t="s">
        <v>198</v>
      </c>
      <c r="G162" s="294"/>
      <c r="H162" s="294"/>
      <c r="I162" s="294"/>
      <c r="J162" s="173" t="s">
        <v>184</v>
      </c>
      <c r="K162" s="174">
        <v>125</v>
      </c>
      <c r="L162" s="295">
        <v>0</v>
      </c>
      <c r="M162" s="295"/>
      <c r="N162" s="296">
        <f>ROUND(L162*K162,2)</f>
        <v>0</v>
      </c>
      <c r="O162" s="296"/>
      <c r="P162" s="296"/>
      <c r="Q162" s="296"/>
      <c r="R162" s="145"/>
      <c r="T162" s="175" t="s">
        <v>5</v>
      </c>
      <c r="U162" s="48" t="s">
        <v>48</v>
      </c>
      <c r="V162" s="40"/>
      <c r="W162" s="176">
        <f>V162*K162</f>
        <v>0</v>
      </c>
      <c r="X162" s="176">
        <v>9E-05</v>
      </c>
      <c r="Y162" s="176">
        <f>X162*K162</f>
        <v>0.011250000000000001</v>
      </c>
      <c r="Z162" s="176">
        <v>0.256</v>
      </c>
      <c r="AA162" s="177">
        <f>Z162*K162</f>
        <v>32</v>
      </c>
      <c r="AR162" s="22" t="s">
        <v>185</v>
      </c>
      <c r="AT162" s="22" t="s">
        <v>181</v>
      </c>
      <c r="AU162" s="22" t="s">
        <v>95</v>
      </c>
      <c r="AY162" s="22" t="s">
        <v>180</v>
      </c>
      <c r="BE162" s="118">
        <f>IF(U162="základní",N162,0)</f>
        <v>0</v>
      </c>
      <c r="BF162" s="118">
        <f>IF(U162="snížená",N162,0)</f>
        <v>0</v>
      </c>
      <c r="BG162" s="118">
        <f>IF(U162="zákl. přenesená",N162,0)</f>
        <v>0</v>
      </c>
      <c r="BH162" s="118">
        <f>IF(U162="sníž. přenesená",N162,0)</f>
        <v>0</v>
      </c>
      <c r="BI162" s="118">
        <f>IF(U162="nulová",N162,0)</f>
        <v>0</v>
      </c>
      <c r="BJ162" s="22" t="s">
        <v>90</v>
      </c>
      <c r="BK162" s="118">
        <f>ROUND(L162*K162,2)</f>
        <v>0</v>
      </c>
      <c r="BL162" s="22" t="s">
        <v>185</v>
      </c>
      <c r="BM162" s="22" t="s">
        <v>522</v>
      </c>
    </row>
    <row r="163" spans="2:51" s="11" customFormat="1" ht="20.45" customHeight="1">
      <c r="B163" s="178"/>
      <c r="C163" s="179"/>
      <c r="D163" s="179"/>
      <c r="E163" s="180" t="s">
        <v>5</v>
      </c>
      <c r="F163" s="288" t="s">
        <v>514</v>
      </c>
      <c r="G163" s="289"/>
      <c r="H163" s="289"/>
      <c r="I163" s="289"/>
      <c r="J163" s="179"/>
      <c r="K163" s="181" t="s">
        <v>5</v>
      </c>
      <c r="L163" s="179"/>
      <c r="M163" s="179"/>
      <c r="N163" s="179"/>
      <c r="O163" s="179"/>
      <c r="P163" s="179"/>
      <c r="Q163" s="179"/>
      <c r="R163" s="182"/>
      <c r="T163" s="183"/>
      <c r="U163" s="179"/>
      <c r="V163" s="179"/>
      <c r="W163" s="179"/>
      <c r="X163" s="179"/>
      <c r="Y163" s="179"/>
      <c r="Z163" s="179"/>
      <c r="AA163" s="184"/>
      <c r="AT163" s="185" t="s">
        <v>188</v>
      </c>
      <c r="AU163" s="185" t="s">
        <v>95</v>
      </c>
      <c r="AV163" s="11" t="s">
        <v>90</v>
      </c>
      <c r="AW163" s="11" t="s">
        <v>40</v>
      </c>
      <c r="AX163" s="11" t="s">
        <v>83</v>
      </c>
      <c r="AY163" s="185" t="s">
        <v>180</v>
      </c>
    </row>
    <row r="164" spans="2:51" s="12" customFormat="1" ht="20.45" customHeight="1">
      <c r="B164" s="186"/>
      <c r="C164" s="187"/>
      <c r="D164" s="187"/>
      <c r="E164" s="188" t="s">
        <v>5</v>
      </c>
      <c r="F164" s="290" t="s">
        <v>287</v>
      </c>
      <c r="G164" s="291"/>
      <c r="H164" s="291"/>
      <c r="I164" s="291"/>
      <c r="J164" s="187"/>
      <c r="K164" s="189">
        <v>18</v>
      </c>
      <c r="L164" s="187"/>
      <c r="M164" s="187"/>
      <c r="N164" s="187"/>
      <c r="O164" s="187"/>
      <c r="P164" s="187"/>
      <c r="Q164" s="187"/>
      <c r="R164" s="190"/>
      <c r="T164" s="191"/>
      <c r="U164" s="187"/>
      <c r="V164" s="187"/>
      <c r="W164" s="187"/>
      <c r="X164" s="187"/>
      <c r="Y164" s="187"/>
      <c r="Z164" s="187"/>
      <c r="AA164" s="192"/>
      <c r="AT164" s="193" t="s">
        <v>188</v>
      </c>
      <c r="AU164" s="193" t="s">
        <v>95</v>
      </c>
      <c r="AV164" s="12" t="s">
        <v>95</v>
      </c>
      <c r="AW164" s="12" t="s">
        <v>40</v>
      </c>
      <c r="AX164" s="12" t="s">
        <v>83</v>
      </c>
      <c r="AY164" s="193" t="s">
        <v>180</v>
      </c>
    </row>
    <row r="165" spans="2:51" s="14" customFormat="1" ht="20.45" customHeight="1">
      <c r="B165" s="202"/>
      <c r="C165" s="203"/>
      <c r="D165" s="203"/>
      <c r="E165" s="204" t="s">
        <v>5</v>
      </c>
      <c r="F165" s="305" t="s">
        <v>220</v>
      </c>
      <c r="G165" s="306"/>
      <c r="H165" s="306"/>
      <c r="I165" s="306"/>
      <c r="J165" s="203"/>
      <c r="K165" s="205">
        <v>18</v>
      </c>
      <c r="L165" s="203"/>
      <c r="M165" s="203"/>
      <c r="N165" s="203"/>
      <c r="O165" s="203"/>
      <c r="P165" s="203"/>
      <c r="Q165" s="203"/>
      <c r="R165" s="206"/>
      <c r="T165" s="207"/>
      <c r="U165" s="203"/>
      <c r="V165" s="203"/>
      <c r="W165" s="203"/>
      <c r="X165" s="203"/>
      <c r="Y165" s="203"/>
      <c r="Z165" s="203"/>
      <c r="AA165" s="208"/>
      <c r="AT165" s="209" t="s">
        <v>188</v>
      </c>
      <c r="AU165" s="209" t="s">
        <v>95</v>
      </c>
      <c r="AV165" s="14" t="s">
        <v>196</v>
      </c>
      <c r="AW165" s="14" t="s">
        <v>40</v>
      </c>
      <c r="AX165" s="14" t="s">
        <v>83</v>
      </c>
      <c r="AY165" s="209" t="s">
        <v>180</v>
      </c>
    </row>
    <row r="166" spans="2:51" s="11" customFormat="1" ht="20.45" customHeight="1">
      <c r="B166" s="178"/>
      <c r="C166" s="179"/>
      <c r="D166" s="179"/>
      <c r="E166" s="180" t="s">
        <v>5</v>
      </c>
      <c r="F166" s="303" t="s">
        <v>521</v>
      </c>
      <c r="G166" s="304"/>
      <c r="H166" s="304"/>
      <c r="I166" s="304"/>
      <c r="J166" s="179"/>
      <c r="K166" s="181" t="s">
        <v>5</v>
      </c>
      <c r="L166" s="179"/>
      <c r="M166" s="179"/>
      <c r="N166" s="179"/>
      <c r="O166" s="179"/>
      <c r="P166" s="179"/>
      <c r="Q166" s="179"/>
      <c r="R166" s="182"/>
      <c r="T166" s="183"/>
      <c r="U166" s="179"/>
      <c r="V166" s="179"/>
      <c r="W166" s="179"/>
      <c r="X166" s="179"/>
      <c r="Y166" s="179"/>
      <c r="Z166" s="179"/>
      <c r="AA166" s="184"/>
      <c r="AT166" s="185" t="s">
        <v>188</v>
      </c>
      <c r="AU166" s="185" t="s">
        <v>95</v>
      </c>
      <c r="AV166" s="11" t="s">
        <v>90</v>
      </c>
      <c r="AW166" s="11" t="s">
        <v>40</v>
      </c>
      <c r="AX166" s="11" t="s">
        <v>83</v>
      </c>
      <c r="AY166" s="185" t="s">
        <v>180</v>
      </c>
    </row>
    <row r="167" spans="2:51" s="12" customFormat="1" ht="20.45" customHeight="1">
      <c r="B167" s="186"/>
      <c r="C167" s="187"/>
      <c r="D167" s="187"/>
      <c r="E167" s="188" t="s">
        <v>5</v>
      </c>
      <c r="F167" s="290" t="s">
        <v>523</v>
      </c>
      <c r="G167" s="291"/>
      <c r="H167" s="291"/>
      <c r="I167" s="291"/>
      <c r="J167" s="187"/>
      <c r="K167" s="189">
        <v>107</v>
      </c>
      <c r="L167" s="187"/>
      <c r="M167" s="187"/>
      <c r="N167" s="187"/>
      <c r="O167" s="187"/>
      <c r="P167" s="187"/>
      <c r="Q167" s="187"/>
      <c r="R167" s="190"/>
      <c r="T167" s="191"/>
      <c r="U167" s="187"/>
      <c r="V167" s="187"/>
      <c r="W167" s="187"/>
      <c r="X167" s="187"/>
      <c r="Y167" s="187"/>
      <c r="Z167" s="187"/>
      <c r="AA167" s="192"/>
      <c r="AT167" s="193" t="s">
        <v>188</v>
      </c>
      <c r="AU167" s="193" t="s">
        <v>95</v>
      </c>
      <c r="AV167" s="12" t="s">
        <v>95</v>
      </c>
      <c r="AW167" s="12" t="s">
        <v>40</v>
      </c>
      <c r="AX167" s="12" t="s">
        <v>83</v>
      </c>
      <c r="AY167" s="193" t="s">
        <v>180</v>
      </c>
    </row>
    <row r="168" spans="2:51" s="14" customFormat="1" ht="20.45" customHeight="1">
      <c r="B168" s="202"/>
      <c r="C168" s="203"/>
      <c r="D168" s="203"/>
      <c r="E168" s="204" t="s">
        <v>5</v>
      </c>
      <c r="F168" s="305" t="s">
        <v>220</v>
      </c>
      <c r="G168" s="306"/>
      <c r="H168" s="306"/>
      <c r="I168" s="306"/>
      <c r="J168" s="203"/>
      <c r="K168" s="205">
        <v>107</v>
      </c>
      <c r="L168" s="203"/>
      <c r="M168" s="203"/>
      <c r="N168" s="203"/>
      <c r="O168" s="203"/>
      <c r="P168" s="203"/>
      <c r="Q168" s="203"/>
      <c r="R168" s="206"/>
      <c r="T168" s="207"/>
      <c r="U168" s="203"/>
      <c r="V168" s="203"/>
      <c r="W168" s="203"/>
      <c r="X168" s="203"/>
      <c r="Y168" s="203"/>
      <c r="Z168" s="203"/>
      <c r="AA168" s="208"/>
      <c r="AT168" s="209" t="s">
        <v>188</v>
      </c>
      <c r="AU168" s="209" t="s">
        <v>95</v>
      </c>
      <c r="AV168" s="14" t="s">
        <v>196</v>
      </c>
      <c r="AW168" s="14" t="s">
        <v>40</v>
      </c>
      <c r="AX168" s="14" t="s">
        <v>83</v>
      </c>
      <c r="AY168" s="209" t="s">
        <v>180</v>
      </c>
    </row>
    <row r="169" spans="2:51" s="13" customFormat="1" ht="20.45" customHeight="1">
      <c r="B169" s="194"/>
      <c r="C169" s="195"/>
      <c r="D169" s="195"/>
      <c r="E169" s="196" t="s">
        <v>5</v>
      </c>
      <c r="F169" s="292" t="s">
        <v>190</v>
      </c>
      <c r="G169" s="293"/>
      <c r="H169" s="293"/>
      <c r="I169" s="293"/>
      <c r="J169" s="195"/>
      <c r="K169" s="197">
        <v>125</v>
      </c>
      <c r="L169" s="195"/>
      <c r="M169" s="195"/>
      <c r="N169" s="195"/>
      <c r="O169" s="195"/>
      <c r="P169" s="195"/>
      <c r="Q169" s="195"/>
      <c r="R169" s="198"/>
      <c r="T169" s="199"/>
      <c r="U169" s="195"/>
      <c r="V169" s="195"/>
      <c r="W169" s="195"/>
      <c r="X169" s="195"/>
      <c r="Y169" s="195"/>
      <c r="Z169" s="195"/>
      <c r="AA169" s="200"/>
      <c r="AT169" s="201" t="s">
        <v>188</v>
      </c>
      <c r="AU169" s="201" t="s">
        <v>95</v>
      </c>
      <c r="AV169" s="13" t="s">
        <v>185</v>
      </c>
      <c r="AW169" s="13" t="s">
        <v>40</v>
      </c>
      <c r="AX169" s="13" t="s">
        <v>90</v>
      </c>
      <c r="AY169" s="201" t="s">
        <v>180</v>
      </c>
    </row>
    <row r="170" spans="2:63" s="10" customFormat="1" ht="29.85" customHeight="1">
      <c r="B170" s="160"/>
      <c r="C170" s="161"/>
      <c r="D170" s="170" t="s">
        <v>150</v>
      </c>
      <c r="E170" s="170"/>
      <c r="F170" s="170"/>
      <c r="G170" s="170"/>
      <c r="H170" s="170"/>
      <c r="I170" s="170"/>
      <c r="J170" s="170"/>
      <c r="K170" s="170"/>
      <c r="L170" s="170"/>
      <c r="M170" s="170"/>
      <c r="N170" s="286">
        <f>BK170</f>
        <v>0</v>
      </c>
      <c r="O170" s="287"/>
      <c r="P170" s="287"/>
      <c r="Q170" s="287"/>
      <c r="R170" s="163"/>
      <c r="T170" s="164"/>
      <c r="U170" s="161"/>
      <c r="V170" s="161"/>
      <c r="W170" s="165">
        <f>SUM(W171:W187)</f>
        <v>0</v>
      </c>
      <c r="X170" s="161"/>
      <c r="Y170" s="165">
        <f>SUM(Y171:Y187)</f>
        <v>0</v>
      </c>
      <c r="Z170" s="161"/>
      <c r="AA170" s="166">
        <f>SUM(AA171:AA187)</f>
        <v>0</v>
      </c>
      <c r="AR170" s="167" t="s">
        <v>90</v>
      </c>
      <c r="AT170" s="168" t="s">
        <v>82</v>
      </c>
      <c r="AU170" s="168" t="s">
        <v>90</v>
      </c>
      <c r="AY170" s="167" t="s">
        <v>180</v>
      </c>
      <c r="BK170" s="169">
        <f>SUM(BK171:BK187)</f>
        <v>0</v>
      </c>
    </row>
    <row r="171" spans="2:65" s="1" customFormat="1" ht="40.15" customHeight="1">
      <c r="B171" s="142"/>
      <c r="C171" s="171" t="s">
        <v>228</v>
      </c>
      <c r="D171" s="171" t="s">
        <v>181</v>
      </c>
      <c r="E171" s="172" t="s">
        <v>275</v>
      </c>
      <c r="F171" s="294" t="s">
        <v>276</v>
      </c>
      <c r="G171" s="294"/>
      <c r="H171" s="294"/>
      <c r="I171" s="294"/>
      <c r="J171" s="173" t="s">
        <v>184</v>
      </c>
      <c r="K171" s="174">
        <v>765</v>
      </c>
      <c r="L171" s="295">
        <v>0</v>
      </c>
      <c r="M171" s="295"/>
      <c r="N171" s="296">
        <f>ROUND(L171*K171,2)</f>
        <v>0</v>
      </c>
      <c r="O171" s="296"/>
      <c r="P171" s="296"/>
      <c r="Q171" s="296"/>
      <c r="R171" s="145"/>
      <c r="T171" s="175" t="s">
        <v>5</v>
      </c>
      <c r="U171" s="48" t="s">
        <v>48</v>
      </c>
      <c r="V171" s="40"/>
      <c r="W171" s="176">
        <f>V171*K171</f>
        <v>0</v>
      </c>
      <c r="X171" s="176">
        <v>0</v>
      </c>
      <c r="Y171" s="176">
        <f>X171*K171</f>
        <v>0</v>
      </c>
      <c r="Z171" s="176">
        <v>0</v>
      </c>
      <c r="AA171" s="177">
        <f>Z171*K171</f>
        <v>0</v>
      </c>
      <c r="AR171" s="22" t="s">
        <v>185</v>
      </c>
      <c r="AT171" s="22" t="s">
        <v>181</v>
      </c>
      <c r="AU171" s="22" t="s">
        <v>95</v>
      </c>
      <c r="AY171" s="22" t="s">
        <v>180</v>
      </c>
      <c r="BE171" s="118">
        <f>IF(U171="základní",N171,0)</f>
        <v>0</v>
      </c>
      <c r="BF171" s="118">
        <f>IF(U171="snížená",N171,0)</f>
        <v>0</v>
      </c>
      <c r="BG171" s="118">
        <f>IF(U171="zákl. přenesená",N171,0)</f>
        <v>0</v>
      </c>
      <c r="BH171" s="118">
        <f>IF(U171="sníž. přenesená",N171,0)</f>
        <v>0</v>
      </c>
      <c r="BI171" s="118">
        <f>IF(U171="nulová",N171,0)</f>
        <v>0</v>
      </c>
      <c r="BJ171" s="22" t="s">
        <v>90</v>
      </c>
      <c r="BK171" s="118">
        <f>ROUND(L171*K171,2)</f>
        <v>0</v>
      </c>
      <c r="BL171" s="22" t="s">
        <v>185</v>
      </c>
      <c r="BM171" s="22" t="s">
        <v>524</v>
      </c>
    </row>
    <row r="172" spans="2:51" s="11" customFormat="1" ht="20.45" customHeight="1">
      <c r="B172" s="178"/>
      <c r="C172" s="179"/>
      <c r="D172" s="179"/>
      <c r="E172" s="180" t="s">
        <v>5</v>
      </c>
      <c r="F172" s="288" t="s">
        <v>501</v>
      </c>
      <c r="G172" s="289"/>
      <c r="H172" s="289"/>
      <c r="I172" s="289"/>
      <c r="J172" s="179"/>
      <c r="K172" s="181" t="s">
        <v>5</v>
      </c>
      <c r="L172" s="179"/>
      <c r="M172" s="179"/>
      <c r="N172" s="179"/>
      <c r="O172" s="179"/>
      <c r="P172" s="179"/>
      <c r="Q172" s="179"/>
      <c r="R172" s="182"/>
      <c r="T172" s="183"/>
      <c r="U172" s="179"/>
      <c r="V172" s="179"/>
      <c r="W172" s="179"/>
      <c r="X172" s="179"/>
      <c r="Y172" s="179"/>
      <c r="Z172" s="179"/>
      <c r="AA172" s="184"/>
      <c r="AT172" s="185" t="s">
        <v>188</v>
      </c>
      <c r="AU172" s="185" t="s">
        <v>95</v>
      </c>
      <c r="AV172" s="11" t="s">
        <v>90</v>
      </c>
      <c r="AW172" s="11" t="s">
        <v>40</v>
      </c>
      <c r="AX172" s="11" t="s">
        <v>83</v>
      </c>
      <c r="AY172" s="185" t="s">
        <v>180</v>
      </c>
    </row>
    <row r="173" spans="2:51" s="12" customFormat="1" ht="20.45" customHeight="1">
      <c r="B173" s="186"/>
      <c r="C173" s="187"/>
      <c r="D173" s="187"/>
      <c r="E173" s="188" t="s">
        <v>5</v>
      </c>
      <c r="F173" s="290" t="s">
        <v>257</v>
      </c>
      <c r="G173" s="291"/>
      <c r="H173" s="291"/>
      <c r="I173" s="291"/>
      <c r="J173" s="187"/>
      <c r="K173" s="189">
        <v>13</v>
      </c>
      <c r="L173" s="187"/>
      <c r="M173" s="187"/>
      <c r="N173" s="187"/>
      <c r="O173" s="187"/>
      <c r="P173" s="187"/>
      <c r="Q173" s="187"/>
      <c r="R173" s="190"/>
      <c r="T173" s="191"/>
      <c r="U173" s="187"/>
      <c r="V173" s="187"/>
      <c r="W173" s="187"/>
      <c r="X173" s="187"/>
      <c r="Y173" s="187"/>
      <c r="Z173" s="187"/>
      <c r="AA173" s="192"/>
      <c r="AT173" s="193" t="s">
        <v>188</v>
      </c>
      <c r="AU173" s="193" t="s">
        <v>95</v>
      </c>
      <c r="AV173" s="12" t="s">
        <v>95</v>
      </c>
      <c r="AW173" s="12" t="s">
        <v>40</v>
      </c>
      <c r="AX173" s="12" t="s">
        <v>83</v>
      </c>
      <c r="AY173" s="193" t="s">
        <v>180</v>
      </c>
    </row>
    <row r="174" spans="2:51" s="14" customFormat="1" ht="20.45" customHeight="1">
      <c r="B174" s="202"/>
      <c r="C174" s="203"/>
      <c r="D174" s="203"/>
      <c r="E174" s="204" t="s">
        <v>5</v>
      </c>
      <c r="F174" s="305" t="s">
        <v>220</v>
      </c>
      <c r="G174" s="306"/>
      <c r="H174" s="306"/>
      <c r="I174" s="306"/>
      <c r="J174" s="203"/>
      <c r="K174" s="205">
        <v>13</v>
      </c>
      <c r="L174" s="203"/>
      <c r="M174" s="203"/>
      <c r="N174" s="203"/>
      <c r="O174" s="203"/>
      <c r="P174" s="203"/>
      <c r="Q174" s="203"/>
      <c r="R174" s="206"/>
      <c r="T174" s="207"/>
      <c r="U174" s="203"/>
      <c r="V174" s="203"/>
      <c r="W174" s="203"/>
      <c r="X174" s="203"/>
      <c r="Y174" s="203"/>
      <c r="Z174" s="203"/>
      <c r="AA174" s="208"/>
      <c r="AT174" s="209" t="s">
        <v>188</v>
      </c>
      <c r="AU174" s="209" t="s">
        <v>95</v>
      </c>
      <c r="AV174" s="14" t="s">
        <v>196</v>
      </c>
      <c r="AW174" s="14" t="s">
        <v>40</v>
      </c>
      <c r="AX174" s="14" t="s">
        <v>83</v>
      </c>
      <c r="AY174" s="209" t="s">
        <v>180</v>
      </c>
    </row>
    <row r="175" spans="2:51" s="11" customFormat="1" ht="20.45" customHeight="1">
      <c r="B175" s="178"/>
      <c r="C175" s="179"/>
      <c r="D175" s="179"/>
      <c r="E175" s="180" t="s">
        <v>5</v>
      </c>
      <c r="F175" s="303" t="s">
        <v>525</v>
      </c>
      <c r="G175" s="304"/>
      <c r="H175" s="304"/>
      <c r="I175" s="304"/>
      <c r="J175" s="179"/>
      <c r="K175" s="181" t="s">
        <v>5</v>
      </c>
      <c r="L175" s="179"/>
      <c r="M175" s="179"/>
      <c r="N175" s="179"/>
      <c r="O175" s="179"/>
      <c r="P175" s="179"/>
      <c r="Q175" s="179"/>
      <c r="R175" s="182"/>
      <c r="T175" s="183"/>
      <c r="U175" s="179"/>
      <c r="V175" s="179"/>
      <c r="W175" s="179"/>
      <c r="X175" s="179"/>
      <c r="Y175" s="179"/>
      <c r="Z175" s="179"/>
      <c r="AA175" s="184"/>
      <c r="AT175" s="185" t="s">
        <v>188</v>
      </c>
      <c r="AU175" s="185" t="s">
        <v>95</v>
      </c>
      <c r="AV175" s="11" t="s">
        <v>90</v>
      </c>
      <c r="AW175" s="11" t="s">
        <v>40</v>
      </c>
      <c r="AX175" s="11" t="s">
        <v>83</v>
      </c>
      <c r="AY175" s="185" t="s">
        <v>180</v>
      </c>
    </row>
    <row r="176" spans="2:51" s="12" customFormat="1" ht="20.45" customHeight="1">
      <c r="B176" s="186"/>
      <c r="C176" s="187"/>
      <c r="D176" s="187"/>
      <c r="E176" s="188" t="s">
        <v>5</v>
      </c>
      <c r="F176" s="290" t="s">
        <v>526</v>
      </c>
      <c r="G176" s="291"/>
      <c r="H176" s="291"/>
      <c r="I176" s="291"/>
      <c r="J176" s="187"/>
      <c r="K176" s="189">
        <v>663</v>
      </c>
      <c r="L176" s="187"/>
      <c r="M176" s="187"/>
      <c r="N176" s="187"/>
      <c r="O176" s="187"/>
      <c r="P176" s="187"/>
      <c r="Q176" s="187"/>
      <c r="R176" s="190"/>
      <c r="T176" s="191"/>
      <c r="U176" s="187"/>
      <c r="V176" s="187"/>
      <c r="W176" s="187"/>
      <c r="X176" s="187"/>
      <c r="Y176" s="187"/>
      <c r="Z176" s="187"/>
      <c r="AA176" s="192"/>
      <c r="AT176" s="193" t="s">
        <v>188</v>
      </c>
      <c r="AU176" s="193" t="s">
        <v>95</v>
      </c>
      <c r="AV176" s="12" t="s">
        <v>95</v>
      </c>
      <c r="AW176" s="12" t="s">
        <v>40</v>
      </c>
      <c r="AX176" s="12" t="s">
        <v>83</v>
      </c>
      <c r="AY176" s="193" t="s">
        <v>180</v>
      </c>
    </row>
    <row r="177" spans="2:51" s="14" customFormat="1" ht="20.45" customHeight="1">
      <c r="B177" s="202"/>
      <c r="C177" s="203"/>
      <c r="D177" s="203"/>
      <c r="E177" s="204" t="s">
        <v>5</v>
      </c>
      <c r="F177" s="305" t="s">
        <v>220</v>
      </c>
      <c r="G177" s="306"/>
      <c r="H177" s="306"/>
      <c r="I177" s="306"/>
      <c r="J177" s="203"/>
      <c r="K177" s="205">
        <v>663</v>
      </c>
      <c r="L177" s="203"/>
      <c r="M177" s="203"/>
      <c r="N177" s="203"/>
      <c r="O177" s="203"/>
      <c r="P177" s="203"/>
      <c r="Q177" s="203"/>
      <c r="R177" s="206"/>
      <c r="T177" s="207"/>
      <c r="U177" s="203"/>
      <c r="V177" s="203"/>
      <c r="W177" s="203"/>
      <c r="X177" s="203"/>
      <c r="Y177" s="203"/>
      <c r="Z177" s="203"/>
      <c r="AA177" s="208"/>
      <c r="AT177" s="209" t="s">
        <v>188</v>
      </c>
      <c r="AU177" s="209" t="s">
        <v>95</v>
      </c>
      <c r="AV177" s="14" t="s">
        <v>196</v>
      </c>
      <c r="AW177" s="14" t="s">
        <v>40</v>
      </c>
      <c r="AX177" s="14" t="s">
        <v>83</v>
      </c>
      <c r="AY177" s="209" t="s">
        <v>180</v>
      </c>
    </row>
    <row r="178" spans="2:51" s="11" customFormat="1" ht="20.45" customHeight="1">
      <c r="B178" s="178"/>
      <c r="C178" s="179"/>
      <c r="D178" s="179"/>
      <c r="E178" s="180" t="s">
        <v>5</v>
      </c>
      <c r="F178" s="303" t="s">
        <v>527</v>
      </c>
      <c r="G178" s="304"/>
      <c r="H178" s="304"/>
      <c r="I178" s="304"/>
      <c r="J178" s="179"/>
      <c r="K178" s="181" t="s">
        <v>5</v>
      </c>
      <c r="L178" s="179"/>
      <c r="M178" s="179"/>
      <c r="N178" s="179"/>
      <c r="O178" s="179"/>
      <c r="P178" s="179"/>
      <c r="Q178" s="179"/>
      <c r="R178" s="182"/>
      <c r="T178" s="183"/>
      <c r="U178" s="179"/>
      <c r="V178" s="179"/>
      <c r="W178" s="179"/>
      <c r="X178" s="179"/>
      <c r="Y178" s="179"/>
      <c r="Z178" s="179"/>
      <c r="AA178" s="184"/>
      <c r="AT178" s="185" t="s">
        <v>188</v>
      </c>
      <c r="AU178" s="185" t="s">
        <v>95</v>
      </c>
      <c r="AV178" s="11" t="s">
        <v>90</v>
      </c>
      <c r="AW178" s="11" t="s">
        <v>40</v>
      </c>
      <c r="AX178" s="11" t="s">
        <v>83</v>
      </c>
      <c r="AY178" s="185" t="s">
        <v>180</v>
      </c>
    </row>
    <row r="179" spans="2:51" s="12" customFormat="1" ht="20.45" customHeight="1">
      <c r="B179" s="186"/>
      <c r="C179" s="187"/>
      <c r="D179" s="187"/>
      <c r="E179" s="188" t="s">
        <v>5</v>
      </c>
      <c r="F179" s="290" t="s">
        <v>438</v>
      </c>
      <c r="G179" s="291"/>
      <c r="H179" s="291"/>
      <c r="I179" s="291"/>
      <c r="J179" s="187"/>
      <c r="K179" s="189">
        <v>46</v>
      </c>
      <c r="L179" s="187"/>
      <c r="M179" s="187"/>
      <c r="N179" s="187"/>
      <c r="O179" s="187"/>
      <c r="P179" s="187"/>
      <c r="Q179" s="187"/>
      <c r="R179" s="190"/>
      <c r="T179" s="191"/>
      <c r="U179" s="187"/>
      <c r="V179" s="187"/>
      <c r="W179" s="187"/>
      <c r="X179" s="187"/>
      <c r="Y179" s="187"/>
      <c r="Z179" s="187"/>
      <c r="AA179" s="192"/>
      <c r="AT179" s="193" t="s">
        <v>188</v>
      </c>
      <c r="AU179" s="193" t="s">
        <v>95</v>
      </c>
      <c r="AV179" s="12" t="s">
        <v>95</v>
      </c>
      <c r="AW179" s="12" t="s">
        <v>40</v>
      </c>
      <c r="AX179" s="12" t="s">
        <v>83</v>
      </c>
      <c r="AY179" s="193" t="s">
        <v>180</v>
      </c>
    </row>
    <row r="180" spans="2:51" s="14" customFormat="1" ht="20.45" customHeight="1">
      <c r="B180" s="202"/>
      <c r="C180" s="203"/>
      <c r="D180" s="203"/>
      <c r="E180" s="204" t="s">
        <v>5</v>
      </c>
      <c r="F180" s="305" t="s">
        <v>220</v>
      </c>
      <c r="G180" s="306"/>
      <c r="H180" s="306"/>
      <c r="I180" s="306"/>
      <c r="J180" s="203"/>
      <c r="K180" s="205">
        <v>46</v>
      </c>
      <c r="L180" s="203"/>
      <c r="M180" s="203"/>
      <c r="N180" s="203"/>
      <c r="O180" s="203"/>
      <c r="P180" s="203"/>
      <c r="Q180" s="203"/>
      <c r="R180" s="206"/>
      <c r="T180" s="207"/>
      <c r="U180" s="203"/>
      <c r="V180" s="203"/>
      <c r="W180" s="203"/>
      <c r="X180" s="203"/>
      <c r="Y180" s="203"/>
      <c r="Z180" s="203"/>
      <c r="AA180" s="208"/>
      <c r="AT180" s="209" t="s">
        <v>188</v>
      </c>
      <c r="AU180" s="209" t="s">
        <v>95</v>
      </c>
      <c r="AV180" s="14" t="s">
        <v>196</v>
      </c>
      <c r="AW180" s="14" t="s">
        <v>40</v>
      </c>
      <c r="AX180" s="14" t="s">
        <v>83</v>
      </c>
      <c r="AY180" s="209" t="s">
        <v>180</v>
      </c>
    </row>
    <row r="181" spans="2:51" s="11" customFormat="1" ht="20.45" customHeight="1">
      <c r="B181" s="178"/>
      <c r="C181" s="179"/>
      <c r="D181" s="179"/>
      <c r="E181" s="180" t="s">
        <v>5</v>
      </c>
      <c r="F181" s="303" t="s">
        <v>528</v>
      </c>
      <c r="G181" s="304"/>
      <c r="H181" s="304"/>
      <c r="I181" s="304"/>
      <c r="J181" s="179"/>
      <c r="K181" s="181" t="s">
        <v>5</v>
      </c>
      <c r="L181" s="179"/>
      <c r="M181" s="179"/>
      <c r="N181" s="179"/>
      <c r="O181" s="179"/>
      <c r="P181" s="179"/>
      <c r="Q181" s="179"/>
      <c r="R181" s="182"/>
      <c r="T181" s="183"/>
      <c r="U181" s="179"/>
      <c r="V181" s="179"/>
      <c r="W181" s="179"/>
      <c r="X181" s="179"/>
      <c r="Y181" s="179"/>
      <c r="Z181" s="179"/>
      <c r="AA181" s="184"/>
      <c r="AT181" s="185" t="s">
        <v>188</v>
      </c>
      <c r="AU181" s="185" t="s">
        <v>95</v>
      </c>
      <c r="AV181" s="11" t="s">
        <v>90</v>
      </c>
      <c r="AW181" s="11" t="s">
        <v>40</v>
      </c>
      <c r="AX181" s="11" t="s">
        <v>83</v>
      </c>
      <c r="AY181" s="185" t="s">
        <v>180</v>
      </c>
    </row>
    <row r="182" spans="2:51" s="12" customFormat="1" ht="20.45" customHeight="1">
      <c r="B182" s="186"/>
      <c r="C182" s="187"/>
      <c r="D182" s="187"/>
      <c r="E182" s="188" t="s">
        <v>5</v>
      </c>
      <c r="F182" s="290" t="s">
        <v>401</v>
      </c>
      <c r="G182" s="291"/>
      <c r="H182" s="291"/>
      <c r="I182" s="291"/>
      <c r="J182" s="187"/>
      <c r="K182" s="189">
        <v>39</v>
      </c>
      <c r="L182" s="187"/>
      <c r="M182" s="187"/>
      <c r="N182" s="187"/>
      <c r="O182" s="187"/>
      <c r="P182" s="187"/>
      <c r="Q182" s="187"/>
      <c r="R182" s="190"/>
      <c r="T182" s="191"/>
      <c r="U182" s="187"/>
      <c r="V182" s="187"/>
      <c r="W182" s="187"/>
      <c r="X182" s="187"/>
      <c r="Y182" s="187"/>
      <c r="Z182" s="187"/>
      <c r="AA182" s="192"/>
      <c r="AT182" s="193" t="s">
        <v>188</v>
      </c>
      <c r="AU182" s="193" t="s">
        <v>95</v>
      </c>
      <c r="AV182" s="12" t="s">
        <v>95</v>
      </c>
      <c r="AW182" s="12" t="s">
        <v>40</v>
      </c>
      <c r="AX182" s="12" t="s">
        <v>83</v>
      </c>
      <c r="AY182" s="193" t="s">
        <v>180</v>
      </c>
    </row>
    <row r="183" spans="2:51" s="14" customFormat="1" ht="20.45" customHeight="1">
      <c r="B183" s="202"/>
      <c r="C183" s="203"/>
      <c r="D183" s="203"/>
      <c r="E183" s="204" t="s">
        <v>5</v>
      </c>
      <c r="F183" s="305" t="s">
        <v>220</v>
      </c>
      <c r="G183" s="306"/>
      <c r="H183" s="306"/>
      <c r="I183" s="306"/>
      <c r="J183" s="203"/>
      <c r="K183" s="205">
        <v>39</v>
      </c>
      <c r="L183" s="203"/>
      <c r="M183" s="203"/>
      <c r="N183" s="203"/>
      <c r="O183" s="203"/>
      <c r="P183" s="203"/>
      <c r="Q183" s="203"/>
      <c r="R183" s="206"/>
      <c r="T183" s="207"/>
      <c r="U183" s="203"/>
      <c r="V183" s="203"/>
      <c r="W183" s="203"/>
      <c r="X183" s="203"/>
      <c r="Y183" s="203"/>
      <c r="Z183" s="203"/>
      <c r="AA183" s="208"/>
      <c r="AT183" s="209" t="s">
        <v>188</v>
      </c>
      <c r="AU183" s="209" t="s">
        <v>95</v>
      </c>
      <c r="AV183" s="14" t="s">
        <v>196</v>
      </c>
      <c r="AW183" s="14" t="s">
        <v>40</v>
      </c>
      <c r="AX183" s="14" t="s">
        <v>83</v>
      </c>
      <c r="AY183" s="209" t="s">
        <v>180</v>
      </c>
    </row>
    <row r="184" spans="2:51" s="11" customFormat="1" ht="20.45" customHeight="1">
      <c r="B184" s="178"/>
      <c r="C184" s="179"/>
      <c r="D184" s="179"/>
      <c r="E184" s="180" t="s">
        <v>5</v>
      </c>
      <c r="F184" s="303" t="s">
        <v>529</v>
      </c>
      <c r="G184" s="304"/>
      <c r="H184" s="304"/>
      <c r="I184" s="304"/>
      <c r="J184" s="179"/>
      <c r="K184" s="181" t="s">
        <v>5</v>
      </c>
      <c r="L184" s="179"/>
      <c r="M184" s="179"/>
      <c r="N184" s="179"/>
      <c r="O184" s="179"/>
      <c r="P184" s="179"/>
      <c r="Q184" s="179"/>
      <c r="R184" s="182"/>
      <c r="T184" s="183"/>
      <c r="U184" s="179"/>
      <c r="V184" s="179"/>
      <c r="W184" s="179"/>
      <c r="X184" s="179"/>
      <c r="Y184" s="179"/>
      <c r="Z184" s="179"/>
      <c r="AA184" s="184"/>
      <c r="AT184" s="185" t="s">
        <v>188</v>
      </c>
      <c r="AU184" s="185" t="s">
        <v>95</v>
      </c>
      <c r="AV184" s="11" t="s">
        <v>90</v>
      </c>
      <c r="AW184" s="11" t="s">
        <v>40</v>
      </c>
      <c r="AX184" s="11" t="s">
        <v>83</v>
      </c>
      <c r="AY184" s="185" t="s">
        <v>180</v>
      </c>
    </row>
    <row r="185" spans="2:51" s="12" customFormat="1" ht="20.45" customHeight="1">
      <c r="B185" s="186"/>
      <c r="C185" s="187"/>
      <c r="D185" s="187"/>
      <c r="E185" s="188" t="s">
        <v>5</v>
      </c>
      <c r="F185" s="290" t="s">
        <v>185</v>
      </c>
      <c r="G185" s="291"/>
      <c r="H185" s="291"/>
      <c r="I185" s="291"/>
      <c r="J185" s="187"/>
      <c r="K185" s="189">
        <v>4</v>
      </c>
      <c r="L185" s="187"/>
      <c r="M185" s="187"/>
      <c r="N185" s="187"/>
      <c r="O185" s="187"/>
      <c r="P185" s="187"/>
      <c r="Q185" s="187"/>
      <c r="R185" s="190"/>
      <c r="T185" s="191"/>
      <c r="U185" s="187"/>
      <c r="V185" s="187"/>
      <c r="W185" s="187"/>
      <c r="X185" s="187"/>
      <c r="Y185" s="187"/>
      <c r="Z185" s="187"/>
      <c r="AA185" s="192"/>
      <c r="AT185" s="193" t="s">
        <v>188</v>
      </c>
      <c r="AU185" s="193" t="s">
        <v>95</v>
      </c>
      <c r="AV185" s="12" t="s">
        <v>95</v>
      </c>
      <c r="AW185" s="12" t="s">
        <v>40</v>
      </c>
      <c r="AX185" s="12" t="s">
        <v>83</v>
      </c>
      <c r="AY185" s="193" t="s">
        <v>180</v>
      </c>
    </row>
    <row r="186" spans="2:51" s="14" customFormat="1" ht="20.45" customHeight="1">
      <c r="B186" s="202"/>
      <c r="C186" s="203"/>
      <c r="D186" s="203"/>
      <c r="E186" s="204" t="s">
        <v>5</v>
      </c>
      <c r="F186" s="305" t="s">
        <v>220</v>
      </c>
      <c r="G186" s="306"/>
      <c r="H186" s="306"/>
      <c r="I186" s="306"/>
      <c r="J186" s="203"/>
      <c r="K186" s="205">
        <v>4</v>
      </c>
      <c r="L186" s="203"/>
      <c r="M186" s="203"/>
      <c r="N186" s="203"/>
      <c r="O186" s="203"/>
      <c r="P186" s="203"/>
      <c r="Q186" s="203"/>
      <c r="R186" s="206"/>
      <c r="T186" s="207"/>
      <c r="U186" s="203"/>
      <c r="V186" s="203"/>
      <c r="W186" s="203"/>
      <c r="X186" s="203"/>
      <c r="Y186" s="203"/>
      <c r="Z186" s="203"/>
      <c r="AA186" s="208"/>
      <c r="AT186" s="209" t="s">
        <v>188</v>
      </c>
      <c r="AU186" s="209" t="s">
        <v>95</v>
      </c>
      <c r="AV186" s="14" t="s">
        <v>196</v>
      </c>
      <c r="AW186" s="14" t="s">
        <v>40</v>
      </c>
      <c r="AX186" s="14" t="s">
        <v>83</v>
      </c>
      <c r="AY186" s="209" t="s">
        <v>180</v>
      </c>
    </row>
    <row r="187" spans="2:51" s="13" customFormat="1" ht="20.45" customHeight="1">
      <c r="B187" s="194"/>
      <c r="C187" s="195"/>
      <c r="D187" s="195"/>
      <c r="E187" s="196" t="s">
        <v>5</v>
      </c>
      <c r="F187" s="292" t="s">
        <v>190</v>
      </c>
      <c r="G187" s="293"/>
      <c r="H187" s="293"/>
      <c r="I187" s="293"/>
      <c r="J187" s="195"/>
      <c r="K187" s="197">
        <v>765</v>
      </c>
      <c r="L187" s="195"/>
      <c r="M187" s="195"/>
      <c r="N187" s="195"/>
      <c r="O187" s="195"/>
      <c r="P187" s="195"/>
      <c r="Q187" s="195"/>
      <c r="R187" s="198"/>
      <c r="T187" s="199"/>
      <c r="U187" s="195"/>
      <c r="V187" s="195"/>
      <c r="W187" s="195"/>
      <c r="X187" s="195"/>
      <c r="Y187" s="195"/>
      <c r="Z187" s="195"/>
      <c r="AA187" s="200"/>
      <c r="AT187" s="201" t="s">
        <v>188</v>
      </c>
      <c r="AU187" s="201" t="s">
        <v>95</v>
      </c>
      <c r="AV187" s="13" t="s">
        <v>185</v>
      </c>
      <c r="AW187" s="13" t="s">
        <v>40</v>
      </c>
      <c r="AX187" s="13" t="s">
        <v>90</v>
      </c>
      <c r="AY187" s="201" t="s">
        <v>180</v>
      </c>
    </row>
    <row r="188" spans="2:63" s="10" customFormat="1" ht="29.85" customHeight="1">
      <c r="B188" s="160"/>
      <c r="C188" s="161"/>
      <c r="D188" s="170" t="s">
        <v>152</v>
      </c>
      <c r="E188" s="170"/>
      <c r="F188" s="170"/>
      <c r="G188" s="170"/>
      <c r="H188" s="170"/>
      <c r="I188" s="170"/>
      <c r="J188" s="170"/>
      <c r="K188" s="170"/>
      <c r="L188" s="170"/>
      <c r="M188" s="170"/>
      <c r="N188" s="286">
        <f>BK188</f>
        <v>0</v>
      </c>
      <c r="O188" s="287"/>
      <c r="P188" s="287"/>
      <c r="Q188" s="287"/>
      <c r="R188" s="163"/>
      <c r="T188" s="164"/>
      <c r="U188" s="161"/>
      <c r="V188" s="161"/>
      <c r="W188" s="165">
        <f>SUM(W189:W236)</f>
        <v>0</v>
      </c>
      <c r="X188" s="161"/>
      <c r="Y188" s="165">
        <f>SUM(Y189:Y236)</f>
        <v>174.84335000000004</v>
      </c>
      <c r="Z188" s="161"/>
      <c r="AA188" s="166">
        <f>SUM(AA189:AA236)</f>
        <v>0</v>
      </c>
      <c r="AR188" s="167" t="s">
        <v>90</v>
      </c>
      <c r="AT188" s="168" t="s">
        <v>82</v>
      </c>
      <c r="AU188" s="168" t="s">
        <v>90</v>
      </c>
      <c r="AY188" s="167" t="s">
        <v>180</v>
      </c>
      <c r="BK188" s="169">
        <f>SUM(BK189:BK236)</f>
        <v>0</v>
      </c>
    </row>
    <row r="189" spans="2:65" s="1" customFormat="1" ht="20.45" customHeight="1">
      <c r="B189" s="142"/>
      <c r="C189" s="171" t="s">
        <v>234</v>
      </c>
      <c r="D189" s="171" t="s">
        <v>181</v>
      </c>
      <c r="E189" s="172" t="s">
        <v>530</v>
      </c>
      <c r="F189" s="294" t="s">
        <v>531</v>
      </c>
      <c r="G189" s="294"/>
      <c r="H189" s="294"/>
      <c r="I189" s="294"/>
      <c r="J189" s="173" t="s">
        <v>184</v>
      </c>
      <c r="K189" s="174">
        <v>752</v>
      </c>
      <c r="L189" s="295">
        <v>0</v>
      </c>
      <c r="M189" s="295"/>
      <c r="N189" s="296">
        <f>ROUND(L189*K189,2)</f>
        <v>0</v>
      </c>
      <c r="O189" s="296"/>
      <c r="P189" s="296"/>
      <c r="Q189" s="296"/>
      <c r="R189" s="145"/>
      <c r="T189" s="175" t="s">
        <v>5</v>
      </c>
      <c r="U189" s="48" t="s">
        <v>48</v>
      </c>
      <c r="V189" s="40"/>
      <c r="W189" s="176">
        <f>V189*K189</f>
        <v>0</v>
      </c>
      <c r="X189" s="176">
        <v>0</v>
      </c>
      <c r="Y189" s="176">
        <f>X189*K189</f>
        <v>0</v>
      </c>
      <c r="Z189" s="176">
        <v>0</v>
      </c>
      <c r="AA189" s="177">
        <f>Z189*K189</f>
        <v>0</v>
      </c>
      <c r="AR189" s="22" t="s">
        <v>185</v>
      </c>
      <c r="AT189" s="22" t="s">
        <v>181</v>
      </c>
      <c r="AU189" s="22" t="s">
        <v>95</v>
      </c>
      <c r="AY189" s="22" t="s">
        <v>180</v>
      </c>
      <c r="BE189" s="118">
        <f>IF(U189="základní",N189,0)</f>
        <v>0</v>
      </c>
      <c r="BF189" s="118">
        <f>IF(U189="snížená",N189,0)</f>
        <v>0</v>
      </c>
      <c r="BG189" s="118">
        <f>IF(U189="zákl. přenesená",N189,0)</f>
        <v>0</v>
      </c>
      <c r="BH189" s="118">
        <f>IF(U189="sníž. přenesená",N189,0)</f>
        <v>0</v>
      </c>
      <c r="BI189" s="118">
        <f>IF(U189="nulová",N189,0)</f>
        <v>0</v>
      </c>
      <c r="BJ189" s="22" t="s">
        <v>90</v>
      </c>
      <c r="BK189" s="118">
        <f>ROUND(L189*K189,2)</f>
        <v>0</v>
      </c>
      <c r="BL189" s="22" t="s">
        <v>185</v>
      </c>
      <c r="BM189" s="22" t="s">
        <v>532</v>
      </c>
    </row>
    <row r="190" spans="2:51" s="11" customFormat="1" ht="20.45" customHeight="1">
      <c r="B190" s="178"/>
      <c r="C190" s="179"/>
      <c r="D190" s="179"/>
      <c r="E190" s="180" t="s">
        <v>5</v>
      </c>
      <c r="F190" s="288" t="s">
        <v>525</v>
      </c>
      <c r="G190" s="289"/>
      <c r="H190" s="289"/>
      <c r="I190" s="289"/>
      <c r="J190" s="179"/>
      <c r="K190" s="181" t="s">
        <v>5</v>
      </c>
      <c r="L190" s="179"/>
      <c r="M190" s="179"/>
      <c r="N190" s="179"/>
      <c r="O190" s="179"/>
      <c r="P190" s="179"/>
      <c r="Q190" s="179"/>
      <c r="R190" s="182"/>
      <c r="T190" s="183"/>
      <c r="U190" s="179"/>
      <c r="V190" s="179"/>
      <c r="W190" s="179"/>
      <c r="X190" s="179"/>
      <c r="Y190" s="179"/>
      <c r="Z190" s="179"/>
      <c r="AA190" s="184"/>
      <c r="AT190" s="185" t="s">
        <v>188</v>
      </c>
      <c r="AU190" s="185" t="s">
        <v>95</v>
      </c>
      <c r="AV190" s="11" t="s">
        <v>90</v>
      </c>
      <c r="AW190" s="11" t="s">
        <v>40</v>
      </c>
      <c r="AX190" s="11" t="s">
        <v>83</v>
      </c>
      <c r="AY190" s="185" t="s">
        <v>180</v>
      </c>
    </row>
    <row r="191" spans="2:51" s="12" customFormat="1" ht="20.45" customHeight="1">
      <c r="B191" s="186"/>
      <c r="C191" s="187"/>
      <c r="D191" s="187"/>
      <c r="E191" s="188" t="s">
        <v>5</v>
      </c>
      <c r="F191" s="290" t="s">
        <v>526</v>
      </c>
      <c r="G191" s="291"/>
      <c r="H191" s="291"/>
      <c r="I191" s="291"/>
      <c r="J191" s="187"/>
      <c r="K191" s="189">
        <v>663</v>
      </c>
      <c r="L191" s="187"/>
      <c r="M191" s="187"/>
      <c r="N191" s="187"/>
      <c r="O191" s="187"/>
      <c r="P191" s="187"/>
      <c r="Q191" s="187"/>
      <c r="R191" s="190"/>
      <c r="T191" s="191"/>
      <c r="U191" s="187"/>
      <c r="V191" s="187"/>
      <c r="W191" s="187"/>
      <c r="X191" s="187"/>
      <c r="Y191" s="187"/>
      <c r="Z191" s="187"/>
      <c r="AA191" s="192"/>
      <c r="AT191" s="193" t="s">
        <v>188</v>
      </c>
      <c r="AU191" s="193" t="s">
        <v>95</v>
      </c>
      <c r="AV191" s="12" t="s">
        <v>95</v>
      </c>
      <c r="AW191" s="12" t="s">
        <v>40</v>
      </c>
      <c r="AX191" s="12" t="s">
        <v>83</v>
      </c>
      <c r="AY191" s="193" t="s">
        <v>180</v>
      </c>
    </row>
    <row r="192" spans="2:51" s="14" customFormat="1" ht="20.45" customHeight="1">
      <c r="B192" s="202"/>
      <c r="C192" s="203"/>
      <c r="D192" s="203"/>
      <c r="E192" s="204" t="s">
        <v>5</v>
      </c>
      <c r="F192" s="305" t="s">
        <v>220</v>
      </c>
      <c r="G192" s="306"/>
      <c r="H192" s="306"/>
      <c r="I192" s="306"/>
      <c r="J192" s="203"/>
      <c r="K192" s="205">
        <v>663</v>
      </c>
      <c r="L192" s="203"/>
      <c r="M192" s="203"/>
      <c r="N192" s="203"/>
      <c r="O192" s="203"/>
      <c r="P192" s="203"/>
      <c r="Q192" s="203"/>
      <c r="R192" s="206"/>
      <c r="T192" s="207"/>
      <c r="U192" s="203"/>
      <c r="V192" s="203"/>
      <c r="W192" s="203"/>
      <c r="X192" s="203"/>
      <c r="Y192" s="203"/>
      <c r="Z192" s="203"/>
      <c r="AA192" s="208"/>
      <c r="AT192" s="209" t="s">
        <v>188</v>
      </c>
      <c r="AU192" s="209" t="s">
        <v>95</v>
      </c>
      <c r="AV192" s="14" t="s">
        <v>196</v>
      </c>
      <c r="AW192" s="14" t="s">
        <v>40</v>
      </c>
      <c r="AX192" s="14" t="s">
        <v>83</v>
      </c>
      <c r="AY192" s="209" t="s">
        <v>180</v>
      </c>
    </row>
    <row r="193" spans="2:51" s="11" customFormat="1" ht="20.45" customHeight="1">
      <c r="B193" s="178"/>
      <c r="C193" s="179"/>
      <c r="D193" s="179"/>
      <c r="E193" s="180" t="s">
        <v>5</v>
      </c>
      <c r="F193" s="303" t="s">
        <v>527</v>
      </c>
      <c r="G193" s="304"/>
      <c r="H193" s="304"/>
      <c r="I193" s="304"/>
      <c r="J193" s="179"/>
      <c r="K193" s="181" t="s">
        <v>5</v>
      </c>
      <c r="L193" s="179"/>
      <c r="M193" s="179"/>
      <c r="N193" s="179"/>
      <c r="O193" s="179"/>
      <c r="P193" s="179"/>
      <c r="Q193" s="179"/>
      <c r="R193" s="182"/>
      <c r="T193" s="183"/>
      <c r="U193" s="179"/>
      <c r="V193" s="179"/>
      <c r="W193" s="179"/>
      <c r="X193" s="179"/>
      <c r="Y193" s="179"/>
      <c r="Z193" s="179"/>
      <c r="AA193" s="184"/>
      <c r="AT193" s="185" t="s">
        <v>188</v>
      </c>
      <c r="AU193" s="185" t="s">
        <v>95</v>
      </c>
      <c r="AV193" s="11" t="s">
        <v>90</v>
      </c>
      <c r="AW193" s="11" t="s">
        <v>40</v>
      </c>
      <c r="AX193" s="11" t="s">
        <v>83</v>
      </c>
      <c r="AY193" s="185" t="s">
        <v>180</v>
      </c>
    </row>
    <row r="194" spans="2:51" s="12" customFormat="1" ht="20.45" customHeight="1">
      <c r="B194" s="186"/>
      <c r="C194" s="187"/>
      <c r="D194" s="187"/>
      <c r="E194" s="188" t="s">
        <v>5</v>
      </c>
      <c r="F194" s="290" t="s">
        <v>438</v>
      </c>
      <c r="G194" s="291"/>
      <c r="H194" s="291"/>
      <c r="I194" s="291"/>
      <c r="J194" s="187"/>
      <c r="K194" s="189">
        <v>46</v>
      </c>
      <c r="L194" s="187"/>
      <c r="M194" s="187"/>
      <c r="N194" s="187"/>
      <c r="O194" s="187"/>
      <c r="P194" s="187"/>
      <c r="Q194" s="187"/>
      <c r="R194" s="190"/>
      <c r="T194" s="191"/>
      <c r="U194" s="187"/>
      <c r="V194" s="187"/>
      <c r="W194" s="187"/>
      <c r="X194" s="187"/>
      <c r="Y194" s="187"/>
      <c r="Z194" s="187"/>
      <c r="AA194" s="192"/>
      <c r="AT194" s="193" t="s">
        <v>188</v>
      </c>
      <c r="AU194" s="193" t="s">
        <v>95</v>
      </c>
      <c r="AV194" s="12" t="s">
        <v>95</v>
      </c>
      <c r="AW194" s="12" t="s">
        <v>40</v>
      </c>
      <c r="AX194" s="12" t="s">
        <v>83</v>
      </c>
      <c r="AY194" s="193" t="s">
        <v>180</v>
      </c>
    </row>
    <row r="195" spans="2:51" s="14" customFormat="1" ht="20.45" customHeight="1">
      <c r="B195" s="202"/>
      <c r="C195" s="203"/>
      <c r="D195" s="203"/>
      <c r="E195" s="204" t="s">
        <v>5</v>
      </c>
      <c r="F195" s="305" t="s">
        <v>220</v>
      </c>
      <c r="G195" s="306"/>
      <c r="H195" s="306"/>
      <c r="I195" s="306"/>
      <c r="J195" s="203"/>
      <c r="K195" s="205">
        <v>46</v>
      </c>
      <c r="L195" s="203"/>
      <c r="M195" s="203"/>
      <c r="N195" s="203"/>
      <c r="O195" s="203"/>
      <c r="P195" s="203"/>
      <c r="Q195" s="203"/>
      <c r="R195" s="206"/>
      <c r="T195" s="207"/>
      <c r="U195" s="203"/>
      <c r="V195" s="203"/>
      <c r="W195" s="203"/>
      <c r="X195" s="203"/>
      <c r="Y195" s="203"/>
      <c r="Z195" s="203"/>
      <c r="AA195" s="208"/>
      <c r="AT195" s="209" t="s">
        <v>188</v>
      </c>
      <c r="AU195" s="209" t="s">
        <v>95</v>
      </c>
      <c r="AV195" s="14" t="s">
        <v>196</v>
      </c>
      <c r="AW195" s="14" t="s">
        <v>40</v>
      </c>
      <c r="AX195" s="14" t="s">
        <v>83</v>
      </c>
      <c r="AY195" s="209" t="s">
        <v>180</v>
      </c>
    </row>
    <row r="196" spans="2:51" s="11" customFormat="1" ht="20.45" customHeight="1">
      <c r="B196" s="178"/>
      <c r="C196" s="179"/>
      <c r="D196" s="179"/>
      <c r="E196" s="180" t="s">
        <v>5</v>
      </c>
      <c r="F196" s="303" t="s">
        <v>528</v>
      </c>
      <c r="G196" s="304"/>
      <c r="H196" s="304"/>
      <c r="I196" s="304"/>
      <c r="J196" s="179"/>
      <c r="K196" s="181" t="s">
        <v>5</v>
      </c>
      <c r="L196" s="179"/>
      <c r="M196" s="179"/>
      <c r="N196" s="179"/>
      <c r="O196" s="179"/>
      <c r="P196" s="179"/>
      <c r="Q196" s="179"/>
      <c r="R196" s="182"/>
      <c r="T196" s="183"/>
      <c r="U196" s="179"/>
      <c r="V196" s="179"/>
      <c r="W196" s="179"/>
      <c r="X196" s="179"/>
      <c r="Y196" s="179"/>
      <c r="Z196" s="179"/>
      <c r="AA196" s="184"/>
      <c r="AT196" s="185" t="s">
        <v>188</v>
      </c>
      <c r="AU196" s="185" t="s">
        <v>95</v>
      </c>
      <c r="AV196" s="11" t="s">
        <v>90</v>
      </c>
      <c r="AW196" s="11" t="s">
        <v>40</v>
      </c>
      <c r="AX196" s="11" t="s">
        <v>83</v>
      </c>
      <c r="AY196" s="185" t="s">
        <v>180</v>
      </c>
    </row>
    <row r="197" spans="2:51" s="12" customFormat="1" ht="20.45" customHeight="1">
      <c r="B197" s="186"/>
      <c r="C197" s="187"/>
      <c r="D197" s="187"/>
      <c r="E197" s="188" t="s">
        <v>5</v>
      </c>
      <c r="F197" s="290" t="s">
        <v>401</v>
      </c>
      <c r="G197" s="291"/>
      <c r="H197" s="291"/>
      <c r="I197" s="291"/>
      <c r="J197" s="187"/>
      <c r="K197" s="189">
        <v>39</v>
      </c>
      <c r="L197" s="187"/>
      <c r="M197" s="187"/>
      <c r="N197" s="187"/>
      <c r="O197" s="187"/>
      <c r="P197" s="187"/>
      <c r="Q197" s="187"/>
      <c r="R197" s="190"/>
      <c r="T197" s="191"/>
      <c r="U197" s="187"/>
      <c r="V197" s="187"/>
      <c r="W197" s="187"/>
      <c r="X197" s="187"/>
      <c r="Y197" s="187"/>
      <c r="Z197" s="187"/>
      <c r="AA197" s="192"/>
      <c r="AT197" s="193" t="s">
        <v>188</v>
      </c>
      <c r="AU197" s="193" t="s">
        <v>95</v>
      </c>
      <c r="AV197" s="12" t="s">
        <v>95</v>
      </c>
      <c r="AW197" s="12" t="s">
        <v>40</v>
      </c>
      <c r="AX197" s="12" t="s">
        <v>83</v>
      </c>
      <c r="AY197" s="193" t="s">
        <v>180</v>
      </c>
    </row>
    <row r="198" spans="2:51" s="14" customFormat="1" ht="20.45" customHeight="1">
      <c r="B198" s="202"/>
      <c r="C198" s="203"/>
      <c r="D198" s="203"/>
      <c r="E198" s="204" t="s">
        <v>5</v>
      </c>
      <c r="F198" s="305" t="s">
        <v>220</v>
      </c>
      <c r="G198" s="306"/>
      <c r="H198" s="306"/>
      <c r="I198" s="306"/>
      <c r="J198" s="203"/>
      <c r="K198" s="205">
        <v>39</v>
      </c>
      <c r="L198" s="203"/>
      <c r="M198" s="203"/>
      <c r="N198" s="203"/>
      <c r="O198" s="203"/>
      <c r="P198" s="203"/>
      <c r="Q198" s="203"/>
      <c r="R198" s="206"/>
      <c r="T198" s="207"/>
      <c r="U198" s="203"/>
      <c r="V198" s="203"/>
      <c r="W198" s="203"/>
      <c r="X198" s="203"/>
      <c r="Y198" s="203"/>
      <c r="Z198" s="203"/>
      <c r="AA198" s="208"/>
      <c r="AT198" s="209" t="s">
        <v>188</v>
      </c>
      <c r="AU198" s="209" t="s">
        <v>95</v>
      </c>
      <c r="AV198" s="14" t="s">
        <v>196</v>
      </c>
      <c r="AW198" s="14" t="s">
        <v>40</v>
      </c>
      <c r="AX198" s="14" t="s">
        <v>83</v>
      </c>
      <c r="AY198" s="209" t="s">
        <v>180</v>
      </c>
    </row>
    <row r="199" spans="2:51" s="11" customFormat="1" ht="20.45" customHeight="1">
      <c r="B199" s="178"/>
      <c r="C199" s="179"/>
      <c r="D199" s="179"/>
      <c r="E199" s="180" t="s">
        <v>5</v>
      </c>
      <c r="F199" s="303" t="s">
        <v>529</v>
      </c>
      <c r="G199" s="304"/>
      <c r="H199" s="304"/>
      <c r="I199" s="304"/>
      <c r="J199" s="179"/>
      <c r="K199" s="181" t="s">
        <v>5</v>
      </c>
      <c r="L199" s="179"/>
      <c r="M199" s="179"/>
      <c r="N199" s="179"/>
      <c r="O199" s="179"/>
      <c r="P199" s="179"/>
      <c r="Q199" s="179"/>
      <c r="R199" s="182"/>
      <c r="T199" s="183"/>
      <c r="U199" s="179"/>
      <c r="V199" s="179"/>
      <c r="W199" s="179"/>
      <c r="X199" s="179"/>
      <c r="Y199" s="179"/>
      <c r="Z199" s="179"/>
      <c r="AA199" s="184"/>
      <c r="AT199" s="185" t="s">
        <v>188</v>
      </c>
      <c r="AU199" s="185" t="s">
        <v>95</v>
      </c>
      <c r="AV199" s="11" t="s">
        <v>90</v>
      </c>
      <c r="AW199" s="11" t="s">
        <v>40</v>
      </c>
      <c r="AX199" s="11" t="s">
        <v>83</v>
      </c>
      <c r="AY199" s="185" t="s">
        <v>180</v>
      </c>
    </row>
    <row r="200" spans="2:51" s="12" customFormat="1" ht="20.45" customHeight="1">
      <c r="B200" s="186"/>
      <c r="C200" s="187"/>
      <c r="D200" s="187"/>
      <c r="E200" s="188" t="s">
        <v>5</v>
      </c>
      <c r="F200" s="290" t="s">
        <v>185</v>
      </c>
      <c r="G200" s="291"/>
      <c r="H200" s="291"/>
      <c r="I200" s="291"/>
      <c r="J200" s="187"/>
      <c r="K200" s="189">
        <v>4</v>
      </c>
      <c r="L200" s="187"/>
      <c r="M200" s="187"/>
      <c r="N200" s="187"/>
      <c r="O200" s="187"/>
      <c r="P200" s="187"/>
      <c r="Q200" s="187"/>
      <c r="R200" s="190"/>
      <c r="T200" s="191"/>
      <c r="U200" s="187"/>
      <c r="V200" s="187"/>
      <c r="W200" s="187"/>
      <c r="X200" s="187"/>
      <c r="Y200" s="187"/>
      <c r="Z200" s="187"/>
      <c r="AA200" s="192"/>
      <c r="AT200" s="193" t="s">
        <v>188</v>
      </c>
      <c r="AU200" s="193" t="s">
        <v>95</v>
      </c>
      <c r="AV200" s="12" t="s">
        <v>95</v>
      </c>
      <c r="AW200" s="12" t="s">
        <v>40</v>
      </c>
      <c r="AX200" s="12" t="s">
        <v>83</v>
      </c>
      <c r="AY200" s="193" t="s">
        <v>180</v>
      </c>
    </row>
    <row r="201" spans="2:51" s="14" customFormat="1" ht="20.45" customHeight="1">
      <c r="B201" s="202"/>
      <c r="C201" s="203"/>
      <c r="D201" s="203"/>
      <c r="E201" s="204" t="s">
        <v>5</v>
      </c>
      <c r="F201" s="305" t="s">
        <v>220</v>
      </c>
      <c r="G201" s="306"/>
      <c r="H201" s="306"/>
      <c r="I201" s="306"/>
      <c r="J201" s="203"/>
      <c r="K201" s="205">
        <v>4</v>
      </c>
      <c r="L201" s="203"/>
      <c r="M201" s="203"/>
      <c r="N201" s="203"/>
      <c r="O201" s="203"/>
      <c r="P201" s="203"/>
      <c r="Q201" s="203"/>
      <c r="R201" s="206"/>
      <c r="T201" s="207"/>
      <c r="U201" s="203"/>
      <c r="V201" s="203"/>
      <c r="W201" s="203"/>
      <c r="X201" s="203"/>
      <c r="Y201" s="203"/>
      <c r="Z201" s="203"/>
      <c r="AA201" s="208"/>
      <c r="AT201" s="209" t="s">
        <v>188</v>
      </c>
      <c r="AU201" s="209" t="s">
        <v>95</v>
      </c>
      <c r="AV201" s="14" t="s">
        <v>196</v>
      </c>
      <c r="AW201" s="14" t="s">
        <v>40</v>
      </c>
      <c r="AX201" s="14" t="s">
        <v>83</v>
      </c>
      <c r="AY201" s="209" t="s">
        <v>180</v>
      </c>
    </row>
    <row r="202" spans="2:51" s="13" customFormat="1" ht="20.45" customHeight="1">
      <c r="B202" s="194"/>
      <c r="C202" s="195"/>
      <c r="D202" s="195"/>
      <c r="E202" s="196" t="s">
        <v>5</v>
      </c>
      <c r="F202" s="292" t="s">
        <v>190</v>
      </c>
      <c r="G202" s="293"/>
      <c r="H202" s="293"/>
      <c r="I202" s="293"/>
      <c r="J202" s="195"/>
      <c r="K202" s="197">
        <v>752</v>
      </c>
      <c r="L202" s="195"/>
      <c r="M202" s="195"/>
      <c r="N202" s="195"/>
      <c r="O202" s="195"/>
      <c r="P202" s="195"/>
      <c r="Q202" s="195"/>
      <c r="R202" s="198"/>
      <c r="T202" s="199"/>
      <c r="U202" s="195"/>
      <c r="V202" s="195"/>
      <c r="W202" s="195"/>
      <c r="X202" s="195"/>
      <c r="Y202" s="195"/>
      <c r="Z202" s="195"/>
      <c r="AA202" s="200"/>
      <c r="AT202" s="201" t="s">
        <v>188</v>
      </c>
      <c r="AU202" s="201" t="s">
        <v>95</v>
      </c>
      <c r="AV202" s="13" t="s">
        <v>185</v>
      </c>
      <c r="AW202" s="13" t="s">
        <v>40</v>
      </c>
      <c r="AX202" s="13" t="s">
        <v>90</v>
      </c>
      <c r="AY202" s="201" t="s">
        <v>180</v>
      </c>
    </row>
    <row r="203" spans="2:65" s="1" customFormat="1" ht="28.9" customHeight="1">
      <c r="B203" s="142"/>
      <c r="C203" s="171" t="s">
        <v>238</v>
      </c>
      <c r="D203" s="171" t="s">
        <v>181</v>
      </c>
      <c r="E203" s="172" t="s">
        <v>533</v>
      </c>
      <c r="F203" s="294" t="s">
        <v>534</v>
      </c>
      <c r="G203" s="294"/>
      <c r="H203" s="294"/>
      <c r="I203" s="294"/>
      <c r="J203" s="173" t="s">
        <v>184</v>
      </c>
      <c r="K203" s="174">
        <v>719</v>
      </c>
      <c r="L203" s="295">
        <v>0</v>
      </c>
      <c r="M203" s="295"/>
      <c r="N203" s="296">
        <f>ROUND(L203*K203,2)</f>
        <v>0</v>
      </c>
      <c r="O203" s="296"/>
      <c r="P203" s="296"/>
      <c r="Q203" s="296"/>
      <c r="R203" s="145"/>
      <c r="T203" s="175" t="s">
        <v>5</v>
      </c>
      <c r="U203" s="48" t="s">
        <v>48</v>
      </c>
      <c r="V203" s="40"/>
      <c r="W203" s="176">
        <f>V203*K203</f>
        <v>0</v>
      </c>
      <c r="X203" s="176">
        <v>0.08425</v>
      </c>
      <c r="Y203" s="176">
        <f>X203*K203</f>
        <v>60.575750000000006</v>
      </c>
      <c r="Z203" s="176">
        <v>0</v>
      </c>
      <c r="AA203" s="177">
        <f>Z203*K203</f>
        <v>0</v>
      </c>
      <c r="AR203" s="22" t="s">
        <v>185</v>
      </c>
      <c r="AT203" s="22" t="s">
        <v>181</v>
      </c>
      <c r="AU203" s="22" t="s">
        <v>95</v>
      </c>
      <c r="AY203" s="22" t="s">
        <v>180</v>
      </c>
      <c r="BE203" s="118">
        <f>IF(U203="základní",N203,0)</f>
        <v>0</v>
      </c>
      <c r="BF203" s="118">
        <f>IF(U203="snížená",N203,0)</f>
        <v>0</v>
      </c>
      <c r="BG203" s="118">
        <f>IF(U203="zákl. přenesená",N203,0)</f>
        <v>0</v>
      </c>
      <c r="BH203" s="118">
        <f>IF(U203="sníž. přenesená",N203,0)</f>
        <v>0</v>
      </c>
      <c r="BI203" s="118">
        <f>IF(U203="nulová",N203,0)</f>
        <v>0</v>
      </c>
      <c r="BJ203" s="22" t="s">
        <v>90</v>
      </c>
      <c r="BK203" s="118">
        <f>ROUND(L203*K203,2)</f>
        <v>0</v>
      </c>
      <c r="BL203" s="22" t="s">
        <v>185</v>
      </c>
      <c r="BM203" s="22" t="s">
        <v>535</v>
      </c>
    </row>
    <row r="204" spans="2:51" s="11" customFormat="1" ht="20.45" customHeight="1">
      <c r="B204" s="178"/>
      <c r="C204" s="179"/>
      <c r="D204" s="179"/>
      <c r="E204" s="180" t="s">
        <v>5</v>
      </c>
      <c r="F204" s="288" t="s">
        <v>536</v>
      </c>
      <c r="G204" s="289"/>
      <c r="H204" s="289"/>
      <c r="I204" s="289"/>
      <c r="J204" s="179"/>
      <c r="K204" s="181" t="s">
        <v>5</v>
      </c>
      <c r="L204" s="179"/>
      <c r="M204" s="179"/>
      <c r="N204" s="179"/>
      <c r="O204" s="179"/>
      <c r="P204" s="179"/>
      <c r="Q204" s="179"/>
      <c r="R204" s="182"/>
      <c r="T204" s="183"/>
      <c r="U204" s="179"/>
      <c r="V204" s="179"/>
      <c r="W204" s="179"/>
      <c r="X204" s="179"/>
      <c r="Y204" s="179"/>
      <c r="Z204" s="179"/>
      <c r="AA204" s="184"/>
      <c r="AT204" s="185" t="s">
        <v>188</v>
      </c>
      <c r="AU204" s="185" t="s">
        <v>95</v>
      </c>
      <c r="AV204" s="11" t="s">
        <v>90</v>
      </c>
      <c r="AW204" s="11" t="s">
        <v>40</v>
      </c>
      <c r="AX204" s="11" t="s">
        <v>83</v>
      </c>
      <c r="AY204" s="185" t="s">
        <v>180</v>
      </c>
    </row>
    <row r="205" spans="2:51" s="12" customFormat="1" ht="20.45" customHeight="1">
      <c r="B205" s="186"/>
      <c r="C205" s="187"/>
      <c r="D205" s="187"/>
      <c r="E205" s="188" t="s">
        <v>5</v>
      </c>
      <c r="F205" s="290" t="s">
        <v>185</v>
      </c>
      <c r="G205" s="291"/>
      <c r="H205" s="291"/>
      <c r="I205" s="291"/>
      <c r="J205" s="187"/>
      <c r="K205" s="189">
        <v>4</v>
      </c>
      <c r="L205" s="187"/>
      <c r="M205" s="187"/>
      <c r="N205" s="187"/>
      <c r="O205" s="187"/>
      <c r="P205" s="187"/>
      <c r="Q205" s="187"/>
      <c r="R205" s="190"/>
      <c r="T205" s="191"/>
      <c r="U205" s="187"/>
      <c r="V205" s="187"/>
      <c r="W205" s="187"/>
      <c r="X205" s="187"/>
      <c r="Y205" s="187"/>
      <c r="Z205" s="187"/>
      <c r="AA205" s="192"/>
      <c r="AT205" s="193" t="s">
        <v>188</v>
      </c>
      <c r="AU205" s="193" t="s">
        <v>95</v>
      </c>
      <c r="AV205" s="12" t="s">
        <v>95</v>
      </c>
      <c r="AW205" s="12" t="s">
        <v>40</v>
      </c>
      <c r="AX205" s="12" t="s">
        <v>83</v>
      </c>
      <c r="AY205" s="193" t="s">
        <v>180</v>
      </c>
    </row>
    <row r="206" spans="2:51" s="14" customFormat="1" ht="20.45" customHeight="1">
      <c r="B206" s="202"/>
      <c r="C206" s="203"/>
      <c r="D206" s="203"/>
      <c r="E206" s="204" t="s">
        <v>5</v>
      </c>
      <c r="F206" s="305" t="s">
        <v>220</v>
      </c>
      <c r="G206" s="306"/>
      <c r="H206" s="306"/>
      <c r="I206" s="306"/>
      <c r="J206" s="203"/>
      <c r="K206" s="205">
        <v>4</v>
      </c>
      <c r="L206" s="203"/>
      <c r="M206" s="203"/>
      <c r="N206" s="203"/>
      <c r="O206" s="203"/>
      <c r="P206" s="203"/>
      <c r="Q206" s="203"/>
      <c r="R206" s="206"/>
      <c r="T206" s="207"/>
      <c r="U206" s="203"/>
      <c r="V206" s="203"/>
      <c r="W206" s="203"/>
      <c r="X206" s="203"/>
      <c r="Y206" s="203"/>
      <c r="Z206" s="203"/>
      <c r="AA206" s="208"/>
      <c r="AT206" s="209" t="s">
        <v>188</v>
      </c>
      <c r="AU206" s="209" t="s">
        <v>95</v>
      </c>
      <c r="AV206" s="14" t="s">
        <v>196</v>
      </c>
      <c r="AW206" s="14" t="s">
        <v>40</v>
      </c>
      <c r="AX206" s="14" t="s">
        <v>83</v>
      </c>
      <c r="AY206" s="209" t="s">
        <v>180</v>
      </c>
    </row>
    <row r="207" spans="2:51" s="11" customFormat="1" ht="20.45" customHeight="1">
      <c r="B207" s="178"/>
      <c r="C207" s="179"/>
      <c r="D207" s="179"/>
      <c r="E207" s="180" t="s">
        <v>5</v>
      </c>
      <c r="F207" s="303" t="s">
        <v>501</v>
      </c>
      <c r="G207" s="304"/>
      <c r="H207" s="304"/>
      <c r="I207" s="304"/>
      <c r="J207" s="179"/>
      <c r="K207" s="181" t="s">
        <v>5</v>
      </c>
      <c r="L207" s="179"/>
      <c r="M207" s="179"/>
      <c r="N207" s="179"/>
      <c r="O207" s="179"/>
      <c r="P207" s="179"/>
      <c r="Q207" s="179"/>
      <c r="R207" s="182"/>
      <c r="T207" s="183"/>
      <c r="U207" s="179"/>
      <c r="V207" s="179"/>
      <c r="W207" s="179"/>
      <c r="X207" s="179"/>
      <c r="Y207" s="179"/>
      <c r="Z207" s="179"/>
      <c r="AA207" s="184"/>
      <c r="AT207" s="185" t="s">
        <v>188</v>
      </c>
      <c r="AU207" s="185" t="s">
        <v>95</v>
      </c>
      <c r="AV207" s="11" t="s">
        <v>90</v>
      </c>
      <c r="AW207" s="11" t="s">
        <v>40</v>
      </c>
      <c r="AX207" s="11" t="s">
        <v>83</v>
      </c>
      <c r="AY207" s="185" t="s">
        <v>180</v>
      </c>
    </row>
    <row r="208" spans="2:51" s="12" customFormat="1" ht="20.45" customHeight="1">
      <c r="B208" s="186"/>
      <c r="C208" s="187"/>
      <c r="D208" s="187"/>
      <c r="E208" s="188" t="s">
        <v>5</v>
      </c>
      <c r="F208" s="290" t="s">
        <v>257</v>
      </c>
      <c r="G208" s="291"/>
      <c r="H208" s="291"/>
      <c r="I208" s="291"/>
      <c r="J208" s="187"/>
      <c r="K208" s="189">
        <v>13</v>
      </c>
      <c r="L208" s="187"/>
      <c r="M208" s="187"/>
      <c r="N208" s="187"/>
      <c r="O208" s="187"/>
      <c r="P208" s="187"/>
      <c r="Q208" s="187"/>
      <c r="R208" s="190"/>
      <c r="T208" s="191"/>
      <c r="U208" s="187"/>
      <c r="V208" s="187"/>
      <c r="W208" s="187"/>
      <c r="X208" s="187"/>
      <c r="Y208" s="187"/>
      <c r="Z208" s="187"/>
      <c r="AA208" s="192"/>
      <c r="AT208" s="193" t="s">
        <v>188</v>
      </c>
      <c r="AU208" s="193" t="s">
        <v>95</v>
      </c>
      <c r="AV208" s="12" t="s">
        <v>95</v>
      </c>
      <c r="AW208" s="12" t="s">
        <v>40</v>
      </c>
      <c r="AX208" s="12" t="s">
        <v>83</v>
      </c>
      <c r="AY208" s="193" t="s">
        <v>180</v>
      </c>
    </row>
    <row r="209" spans="2:51" s="14" customFormat="1" ht="20.45" customHeight="1">
      <c r="B209" s="202"/>
      <c r="C209" s="203"/>
      <c r="D209" s="203"/>
      <c r="E209" s="204" t="s">
        <v>5</v>
      </c>
      <c r="F209" s="305" t="s">
        <v>220</v>
      </c>
      <c r="G209" s="306"/>
      <c r="H209" s="306"/>
      <c r="I209" s="306"/>
      <c r="J209" s="203"/>
      <c r="K209" s="205">
        <v>13</v>
      </c>
      <c r="L209" s="203"/>
      <c r="M209" s="203"/>
      <c r="N209" s="203"/>
      <c r="O209" s="203"/>
      <c r="P209" s="203"/>
      <c r="Q209" s="203"/>
      <c r="R209" s="206"/>
      <c r="T209" s="207"/>
      <c r="U209" s="203"/>
      <c r="V209" s="203"/>
      <c r="W209" s="203"/>
      <c r="X209" s="203"/>
      <c r="Y209" s="203"/>
      <c r="Z209" s="203"/>
      <c r="AA209" s="208"/>
      <c r="AT209" s="209" t="s">
        <v>188</v>
      </c>
      <c r="AU209" s="209" t="s">
        <v>95</v>
      </c>
      <c r="AV209" s="14" t="s">
        <v>196</v>
      </c>
      <c r="AW209" s="14" t="s">
        <v>40</v>
      </c>
      <c r="AX209" s="14" t="s">
        <v>83</v>
      </c>
      <c r="AY209" s="209" t="s">
        <v>180</v>
      </c>
    </row>
    <row r="210" spans="2:51" s="11" customFormat="1" ht="20.45" customHeight="1">
      <c r="B210" s="178"/>
      <c r="C210" s="179"/>
      <c r="D210" s="179"/>
      <c r="E210" s="180" t="s">
        <v>5</v>
      </c>
      <c r="F210" s="303" t="s">
        <v>528</v>
      </c>
      <c r="G210" s="304"/>
      <c r="H210" s="304"/>
      <c r="I210" s="304"/>
      <c r="J210" s="179"/>
      <c r="K210" s="181" t="s">
        <v>5</v>
      </c>
      <c r="L210" s="179"/>
      <c r="M210" s="179"/>
      <c r="N210" s="179"/>
      <c r="O210" s="179"/>
      <c r="P210" s="179"/>
      <c r="Q210" s="179"/>
      <c r="R210" s="182"/>
      <c r="T210" s="183"/>
      <c r="U210" s="179"/>
      <c r="V210" s="179"/>
      <c r="W210" s="179"/>
      <c r="X210" s="179"/>
      <c r="Y210" s="179"/>
      <c r="Z210" s="179"/>
      <c r="AA210" s="184"/>
      <c r="AT210" s="185" t="s">
        <v>188</v>
      </c>
      <c r="AU210" s="185" t="s">
        <v>95</v>
      </c>
      <c r="AV210" s="11" t="s">
        <v>90</v>
      </c>
      <c r="AW210" s="11" t="s">
        <v>40</v>
      </c>
      <c r="AX210" s="11" t="s">
        <v>83</v>
      </c>
      <c r="AY210" s="185" t="s">
        <v>180</v>
      </c>
    </row>
    <row r="211" spans="2:51" s="12" customFormat="1" ht="20.45" customHeight="1">
      <c r="B211" s="186"/>
      <c r="C211" s="187"/>
      <c r="D211" s="187"/>
      <c r="E211" s="188" t="s">
        <v>5</v>
      </c>
      <c r="F211" s="290" t="s">
        <v>401</v>
      </c>
      <c r="G211" s="291"/>
      <c r="H211" s="291"/>
      <c r="I211" s="291"/>
      <c r="J211" s="187"/>
      <c r="K211" s="189">
        <v>39</v>
      </c>
      <c r="L211" s="187"/>
      <c r="M211" s="187"/>
      <c r="N211" s="187"/>
      <c r="O211" s="187"/>
      <c r="P211" s="187"/>
      <c r="Q211" s="187"/>
      <c r="R211" s="190"/>
      <c r="T211" s="191"/>
      <c r="U211" s="187"/>
      <c r="V211" s="187"/>
      <c r="W211" s="187"/>
      <c r="X211" s="187"/>
      <c r="Y211" s="187"/>
      <c r="Z211" s="187"/>
      <c r="AA211" s="192"/>
      <c r="AT211" s="193" t="s">
        <v>188</v>
      </c>
      <c r="AU211" s="193" t="s">
        <v>95</v>
      </c>
      <c r="AV211" s="12" t="s">
        <v>95</v>
      </c>
      <c r="AW211" s="12" t="s">
        <v>40</v>
      </c>
      <c r="AX211" s="12" t="s">
        <v>83</v>
      </c>
      <c r="AY211" s="193" t="s">
        <v>180</v>
      </c>
    </row>
    <row r="212" spans="2:51" s="14" customFormat="1" ht="20.45" customHeight="1">
      <c r="B212" s="202"/>
      <c r="C212" s="203"/>
      <c r="D212" s="203"/>
      <c r="E212" s="204" t="s">
        <v>5</v>
      </c>
      <c r="F212" s="305" t="s">
        <v>220</v>
      </c>
      <c r="G212" s="306"/>
      <c r="H212" s="306"/>
      <c r="I212" s="306"/>
      <c r="J212" s="203"/>
      <c r="K212" s="205">
        <v>39</v>
      </c>
      <c r="L212" s="203"/>
      <c r="M212" s="203"/>
      <c r="N212" s="203"/>
      <c r="O212" s="203"/>
      <c r="P212" s="203"/>
      <c r="Q212" s="203"/>
      <c r="R212" s="206"/>
      <c r="T212" s="207"/>
      <c r="U212" s="203"/>
      <c r="V212" s="203"/>
      <c r="W212" s="203"/>
      <c r="X212" s="203"/>
      <c r="Y212" s="203"/>
      <c r="Z212" s="203"/>
      <c r="AA212" s="208"/>
      <c r="AT212" s="209" t="s">
        <v>188</v>
      </c>
      <c r="AU212" s="209" t="s">
        <v>95</v>
      </c>
      <c r="AV212" s="14" t="s">
        <v>196</v>
      </c>
      <c r="AW212" s="14" t="s">
        <v>40</v>
      </c>
      <c r="AX212" s="14" t="s">
        <v>83</v>
      </c>
      <c r="AY212" s="209" t="s">
        <v>180</v>
      </c>
    </row>
    <row r="213" spans="2:51" s="11" customFormat="1" ht="20.45" customHeight="1">
      <c r="B213" s="178"/>
      <c r="C213" s="179"/>
      <c r="D213" s="179"/>
      <c r="E213" s="180" t="s">
        <v>5</v>
      </c>
      <c r="F213" s="303" t="s">
        <v>537</v>
      </c>
      <c r="G213" s="304"/>
      <c r="H213" s="304"/>
      <c r="I213" s="304"/>
      <c r="J213" s="179"/>
      <c r="K213" s="181" t="s">
        <v>5</v>
      </c>
      <c r="L213" s="179"/>
      <c r="M213" s="179"/>
      <c r="N213" s="179"/>
      <c r="O213" s="179"/>
      <c r="P213" s="179"/>
      <c r="Q213" s="179"/>
      <c r="R213" s="182"/>
      <c r="T213" s="183"/>
      <c r="U213" s="179"/>
      <c r="V213" s="179"/>
      <c r="W213" s="179"/>
      <c r="X213" s="179"/>
      <c r="Y213" s="179"/>
      <c r="Z213" s="179"/>
      <c r="AA213" s="184"/>
      <c r="AT213" s="185" t="s">
        <v>188</v>
      </c>
      <c r="AU213" s="185" t="s">
        <v>95</v>
      </c>
      <c r="AV213" s="11" t="s">
        <v>90</v>
      </c>
      <c r="AW213" s="11" t="s">
        <v>40</v>
      </c>
      <c r="AX213" s="11" t="s">
        <v>83</v>
      </c>
      <c r="AY213" s="185" t="s">
        <v>180</v>
      </c>
    </row>
    <row r="214" spans="2:51" s="12" customFormat="1" ht="20.45" customHeight="1">
      <c r="B214" s="186"/>
      <c r="C214" s="187"/>
      <c r="D214" s="187"/>
      <c r="E214" s="188" t="s">
        <v>5</v>
      </c>
      <c r="F214" s="290" t="s">
        <v>526</v>
      </c>
      <c r="G214" s="291"/>
      <c r="H214" s="291"/>
      <c r="I214" s="291"/>
      <c r="J214" s="187"/>
      <c r="K214" s="189">
        <v>663</v>
      </c>
      <c r="L214" s="187"/>
      <c r="M214" s="187"/>
      <c r="N214" s="187"/>
      <c r="O214" s="187"/>
      <c r="P214" s="187"/>
      <c r="Q214" s="187"/>
      <c r="R214" s="190"/>
      <c r="T214" s="191"/>
      <c r="U214" s="187"/>
      <c r="V214" s="187"/>
      <c r="W214" s="187"/>
      <c r="X214" s="187"/>
      <c r="Y214" s="187"/>
      <c r="Z214" s="187"/>
      <c r="AA214" s="192"/>
      <c r="AT214" s="193" t="s">
        <v>188</v>
      </c>
      <c r="AU214" s="193" t="s">
        <v>95</v>
      </c>
      <c r="AV214" s="12" t="s">
        <v>95</v>
      </c>
      <c r="AW214" s="12" t="s">
        <v>40</v>
      </c>
      <c r="AX214" s="12" t="s">
        <v>83</v>
      </c>
      <c r="AY214" s="193" t="s">
        <v>180</v>
      </c>
    </row>
    <row r="215" spans="2:51" s="14" customFormat="1" ht="20.45" customHeight="1">
      <c r="B215" s="202"/>
      <c r="C215" s="203"/>
      <c r="D215" s="203"/>
      <c r="E215" s="204" t="s">
        <v>5</v>
      </c>
      <c r="F215" s="305" t="s">
        <v>220</v>
      </c>
      <c r="G215" s="306"/>
      <c r="H215" s="306"/>
      <c r="I215" s="306"/>
      <c r="J215" s="203"/>
      <c r="K215" s="205">
        <v>663</v>
      </c>
      <c r="L215" s="203"/>
      <c r="M215" s="203"/>
      <c r="N215" s="203"/>
      <c r="O215" s="203"/>
      <c r="P215" s="203"/>
      <c r="Q215" s="203"/>
      <c r="R215" s="206"/>
      <c r="T215" s="207"/>
      <c r="U215" s="203"/>
      <c r="V215" s="203"/>
      <c r="W215" s="203"/>
      <c r="X215" s="203"/>
      <c r="Y215" s="203"/>
      <c r="Z215" s="203"/>
      <c r="AA215" s="208"/>
      <c r="AT215" s="209" t="s">
        <v>188</v>
      </c>
      <c r="AU215" s="209" t="s">
        <v>95</v>
      </c>
      <c r="AV215" s="14" t="s">
        <v>196</v>
      </c>
      <c r="AW215" s="14" t="s">
        <v>40</v>
      </c>
      <c r="AX215" s="14" t="s">
        <v>83</v>
      </c>
      <c r="AY215" s="209" t="s">
        <v>180</v>
      </c>
    </row>
    <row r="216" spans="2:51" s="13" customFormat="1" ht="20.45" customHeight="1">
      <c r="B216" s="194"/>
      <c r="C216" s="195"/>
      <c r="D216" s="195"/>
      <c r="E216" s="196" t="s">
        <v>5</v>
      </c>
      <c r="F216" s="292" t="s">
        <v>190</v>
      </c>
      <c r="G216" s="293"/>
      <c r="H216" s="293"/>
      <c r="I216" s="293"/>
      <c r="J216" s="195"/>
      <c r="K216" s="197">
        <v>719</v>
      </c>
      <c r="L216" s="195"/>
      <c r="M216" s="195"/>
      <c r="N216" s="195"/>
      <c r="O216" s="195"/>
      <c r="P216" s="195"/>
      <c r="Q216" s="195"/>
      <c r="R216" s="198"/>
      <c r="T216" s="199"/>
      <c r="U216" s="195"/>
      <c r="V216" s="195"/>
      <c r="W216" s="195"/>
      <c r="X216" s="195"/>
      <c r="Y216" s="195"/>
      <c r="Z216" s="195"/>
      <c r="AA216" s="200"/>
      <c r="AT216" s="201" t="s">
        <v>188</v>
      </c>
      <c r="AU216" s="201" t="s">
        <v>95</v>
      </c>
      <c r="AV216" s="13" t="s">
        <v>185</v>
      </c>
      <c r="AW216" s="13" t="s">
        <v>40</v>
      </c>
      <c r="AX216" s="13" t="s">
        <v>90</v>
      </c>
      <c r="AY216" s="201" t="s">
        <v>180</v>
      </c>
    </row>
    <row r="217" spans="2:65" s="1" customFormat="1" ht="20.45" customHeight="1">
      <c r="B217" s="142"/>
      <c r="C217" s="210" t="s">
        <v>246</v>
      </c>
      <c r="D217" s="210" t="s">
        <v>239</v>
      </c>
      <c r="E217" s="211" t="s">
        <v>538</v>
      </c>
      <c r="F217" s="307" t="s">
        <v>539</v>
      </c>
      <c r="G217" s="307"/>
      <c r="H217" s="307"/>
      <c r="I217" s="307"/>
      <c r="J217" s="212" t="s">
        <v>184</v>
      </c>
      <c r="K217" s="213">
        <v>676.26</v>
      </c>
      <c r="L217" s="308">
        <v>0</v>
      </c>
      <c r="M217" s="308"/>
      <c r="N217" s="309">
        <f>ROUND(L217*K217,2)</f>
        <v>0</v>
      </c>
      <c r="O217" s="296"/>
      <c r="P217" s="296"/>
      <c r="Q217" s="296"/>
      <c r="R217" s="145"/>
      <c r="T217" s="175" t="s">
        <v>5</v>
      </c>
      <c r="U217" s="48" t="s">
        <v>48</v>
      </c>
      <c r="V217" s="40"/>
      <c r="W217" s="176">
        <f>V217*K217</f>
        <v>0</v>
      </c>
      <c r="X217" s="176">
        <v>0.14</v>
      </c>
      <c r="Y217" s="176">
        <f>X217*K217</f>
        <v>94.6764</v>
      </c>
      <c r="Z217" s="176">
        <v>0</v>
      </c>
      <c r="AA217" s="177">
        <f>Z217*K217</f>
        <v>0</v>
      </c>
      <c r="AR217" s="22" t="s">
        <v>228</v>
      </c>
      <c r="AT217" s="22" t="s">
        <v>239</v>
      </c>
      <c r="AU217" s="22" t="s">
        <v>95</v>
      </c>
      <c r="AY217" s="22" t="s">
        <v>180</v>
      </c>
      <c r="BE217" s="118">
        <f>IF(U217="základní",N217,0)</f>
        <v>0</v>
      </c>
      <c r="BF217" s="118">
        <f>IF(U217="snížená",N217,0)</f>
        <v>0</v>
      </c>
      <c r="BG217" s="118">
        <f>IF(U217="zákl. přenesená",N217,0)</f>
        <v>0</v>
      </c>
      <c r="BH217" s="118">
        <f>IF(U217="sníž. přenesená",N217,0)</f>
        <v>0</v>
      </c>
      <c r="BI217" s="118">
        <f>IF(U217="nulová",N217,0)</f>
        <v>0</v>
      </c>
      <c r="BJ217" s="22" t="s">
        <v>90</v>
      </c>
      <c r="BK217" s="118">
        <f>ROUND(L217*K217,2)</f>
        <v>0</v>
      </c>
      <c r="BL217" s="22" t="s">
        <v>185</v>
      </c>
      <c r="BM217" s="22" t="s">
        <v>540</v>
      </c>
    </row>
    <row r="218" spans="2:51" s="11" customFormat="1" ht="20.45" customHeight="1">
      <c r="B218" s="178"/>
      <c r="C218" s="179"/>
      <c r="D218" s="179"/>
      <c r="E218" s="180" t="s">
        <v>5</v>
      </c>
      <c r="F218" s="288" t="s">
        <v>541</v>
      </c>
      <c r="G218" s="289"/>
      <c r="H218" s="289"/>
      <c r="I218" s="289"/>
      <c r="J218" s="179"/>
      <c r="K218" s="181" t="s">
        <v>5</v>
      </c>
      <c r="L218" s="179"/>
      <c r="M218" s="179"/>
      <c r="N218" s="179"/>
      <c r="O218" s="179"/>
      <c r="P218" s="179"/>
      <c r="Q218" s="179"/>
      <c r="R218" s="182"/>
      <c r="T218" s="183"/>
      <c r="U218" s="179"/>
      <c r="V218" s="179"/>
      <c r="W218" s="179"/>
      <c r="X218" s="179"/>
      <c r="Y218" s="179"/>
      <c r="Z218" s="179"/>
      <c r="AA218" s="184"/>
      <c r="AT218" s="185" t="s">
        <v>188</v>
      </c>
      <c r="AU218" s="185" t="s">
        <v>95</v>
      </c>
      <c r="AV218" s="11" t="s">
        <v>90</v>
      </c>
      <c r="AW218" s="11" t="s">
        <v>40</v>
      </c>
      <c r="AX218" s="11" t="s">
        <v>83</v>
      </c>
      <c r="AY218" s="185" t="s">
        <v>180</v>
      </c>
    </row>
    <row r="219" spans="2:51" s="12" customFormat="1" ht="20.45" customHeight="1">
      <c r="B219" s="186"/>
      <c r="C219" s="187"/>
      <c r="D219" s="187"/>
      <c r="E219" s="188" t="s">
        <v>5</v>
      </c>
      <c r="F219" s="290" t="s">
        <v>542</v>
      </c>
      <c r="G219" s="291"/>
      <c r="H219" s="291"/>
      <c r="I219" s="291"/>
      <c r="J219" s="187"/>
      <c r="K219" s="189">
        <v>676.26</v>
      </c>
      <c r="L219" s="187"/>
      <c r="M219" s="187"/>
      <c r="N219" s="187"/>
      <c r="O219" s="187"/>
      <c r="P219" s="187"/>
      <c r="Q219" s="187"/>
      <c r="R219" s="190"/>
      <c r="T219" s="191"/>
      <c r="U219" s="187"/>
      <c r="V219" s="187"/>
      <c r="W219" s="187"/>
      <c r="X219" s="187"/>
      <c r="Y219" s="187"/>
      <c r="Z219" s="187"/>
      <c r="AA219" s="192"/>
      <c r="AT219" s="193" t="s">
        <v>188</v>
      </c>
      <c r="AU219" s="193" t="s">
        <v>95</v>
      </c>
      <c r="AV219" s="12" t="s">
        <v>95</v>
      </c>
      <c r="AW219" s="12" t="s">
        <v>40</v>
      </c>
      <c r="AX219" s="12" t="s">
        <v>83</v>
      </c>
      <c r="AY219" s="193" t="s">
        <v>180</v>
      </c>
    </row>
    <row r="220" spans="2:51" s="13" customFormat="1" ht="20.45" customHeight="1">
      <c r="B220" s="194"/>
      <c r="C220" s="195"/>
      <c r="D220" s="195"/>
      <c r="E220" s="196" t="s">
        <v>5</v>
      </c>
      <c r="F220" s="292" t="s">
        <v>190</v>
      </c>
      <c r="G220" s="293"/>
      <c r="H220" s="293"/>
      <c r="I220" s="293"/>
      <c r="J220" s="195"/>
      <c r="K220" s="197">
        <v>676.26</v>
      </c>
      <c r="L220" s="195"/>
      <c r="M220" s="195"/>
      <c r="N220" s="195"/>
      <c r="O220" s="195"/>
      <c r="P220" s="195"/>
      <c r="Q220" s="195"/>
      <c r="R220" s="198"/>
      <c r="T220" s="199"/>
      <c r="U220" s="195"/>
      <c r="V220" s="195"/>
      <c r="W220" s="195"/>
      <c r="X220" s="195"/>
      <c r="Y220" s="195"/>
      <c r="Z220" s="195"/>
      <c r="AA220" s="200"/>
      <c r="AT220" s="201" t="s">
        <v>188</v>
      </c>
      <c r="AU220" s="201" t="s">
        <v>95</v>
      </c>
      <c r="AV220" s="13" t="s">
        <v>185</v>
      </c>
      <c r="AW220" s="13" t="s">
        <v>40</v>
      </c>
      <c r="AX220" s="13" t="s">
        <v>90</v>
      </c>
      <c r="AY220" s="201" t="s">
        <v>180</v>
      </c>
    </row>
    <row r="221" spans="2:65" s="1" customFormat="1" ht="20.45" customHeight="1">
      <c r="B221" s="142"/>
      <c r="C221" s="210" t="s">
        <v>251</v>
      </c>
      <c r="D221" s="210" t="s">
        <v>239</v>
      </c>
      <c r="E221" s="211" t="s">
        <v>543</v>
      </c>
      <c r="F221" s="307" t="s">
        <v>544</v>
      </c>
      <c r="G221" s="307"/>
      <c r="H221" s="307"/>
      <c r="I221" s="307"/>
      <c r="J221" s="212" t="s">
        <v>184</v>
      </c>
      <c r="K221" s="213">
        <v>4.08</v>
      </c>
      <c r="L221" s="308">
        <v>0</v>
      </c>
      <c r="M221" s="308"/>
      <c r="N221" s="309">
        <f>ROUND(L221*K221,2)</f>
        <v>0</v>
      </c>
      <c r="O221" s="296"/>
      <c r="P221" s="296"/>
      <c r="Q221" s="296"/>
      <c r="R221" s="145"/>
      <c r="T221" s="175" t="s">
        <v>5</v>
      </c>
      <c r="U221" s="48" t="s">
        <v>48</v>
      </c>
      <c r="V221" s="40"/>
      <c r="W221" s="176">
        <f>V221*K221</f>
        <v>0</v>
      </c>
      <c r="X221" s="176">
        <v>0.14</v>
      </c>
      <c r="Y221" s="176">
        <f>X221*K221</f>
        <v>0.5712</v>
      </c>
      <c r="Z221" s="176">
        <v>0</v>
      </c>
      <c r="AA221" s="177">
        <f>Z221*K221</f>
        <v>0</v>
      </c>
      <c r="AR221" s="22" t="s">
        <v>228</v>
      </c>
      <c r="AT221" s="22" t="s">
        <v>239</v>
      </c>
      <c r="AU221" s="22" t="s">
        <v>95</v>
      </c>
      <c r="AY221" s="22" t="s">
        <v>180</v>
      </c>
      <c r="BE221" s="118">
        <f>IF(U221="základní",N221,0)</f>
        <v>0</v>
      </c>
      <c r="BF221" s="118">
        <f>IF(U221="snížená",N221,0)</f>
        <v>0</v>
      </c>
      <c r="BG221" s="118">
        <f>IF(U221="zákl. přenesená",N221,0)</f>
        <v>0</v>
      </c>
      <c r="BH221" s="118">
        <f>IF(U221="sníž. přenesená",N221,0)</f>
        <v>0</v>
      </c>
      <c r="BI221" s="118">
        <f>IF(U221="nulová",N221,0)</f>
        <v>0</v>
      </c>
      <c r="BJ221" s="22" t="s">
        <v>90</v>
      </c>
      <c r="BK221" s="118">
        <f>ROUND(L221*K221,2)</f>
        <v>0</v>
      </c>
      <c r="BL221" s="22" t="s">
        <v>185</v>
      </c>
      <c r="BM221" s="22" t="s">
        <v>545</v>
      </c>
    </row>
    <row r="222" spans="2:51" s="11" customFormat="1" ht="20.45" customHeight="1">
      <c r="B222" s="178"/>
      <c r="C222" s="179"/>
      <c r="D222" s="179"/>
      <c r="E222" s="180" t="s">
        <v>5</v>
      </c>
      <c r="F222" s="288" t="s">
        <v>536</v>
      </c>
      <c r="G222" s="289"/>
      <c r="H222" s="289"/>
      <c r="I222" s="289"/>
      <c r="J222" s="179"/>
      <c r="K222" s="181" t="s">
        <v>5</v>
      </c>
      <c r="L222" s="179"/>
      <c r="M222" s="179"/>
      <c r="N222" s="179"/>
      <c r="O222" s="179"/>
      <c r="P222" s="179"/>
      <c r="Q222" s="179"/>
      <c r="R222" s="182"/>
      <c r="T222" s="183"/>
      <c r="U222" s="179"/>
      <c r="V222" s="179"/>
      <c r="W222" s="179"/>
      <c r="X222" s="179"/>
      <c r="Y222" s="179"/>
      <c r="Z222" s="179"/>
      <c r="AA222" s="184"/>
      <c r="AT222" s="185" t="s">
        <v>188</v>
      </c>
      <c r="AU222" s="185" t="s">
        <v>95</v>
      </c>
      <c r="AV222" s="11" t="s">
        <v>90</v>
      </c>
      <c r="AW222" s="11" t="s">
        <v>40</v>
      </c>
      <c r="AX222" s="11" t="s">
        <v>83</v>
      </c>
      <c r="AY222" s="185" t="s">
        <v>180</v>
      </c>
    </row>
    <row r="223" spans="2:51" s="12" customFormat="1" ht="20.45" customHeight="1">
      <c r="B223" s="186"/>
      <c r="C223" s="187"/>
      <c r="D223" s="187"/>
      <c r="E223" s="188" t="s">
        <v>5</v>
      </c>
      <c r="F223" s="290" t="s">
        <v>546</v>
      </c>
      <c r="G223" s="291"/>
      <c r="H223" s="291"/>
      <c r="I223" s="291"/>
      <c r="J223" s="187"/>
      <c r="K223" s="189">
        <v>4.08</v>
      </c>
      <c r="L223" s="187"/>
      <c r="M223" s="187"/>
      <c r="N223" s="187"/>
      <c r="O223" s="187"/>
      <c r="P223" s="187"/>
      <c r="Q223" s="187"/>
      <c r="R223" s="190"/>
      <c r="T223" s="191"/>
      <c r="U223" s="187"/>
      <c r="V223" s="187"/>
      <c r="W223" s="187"/>
      <c r="X223" s="187"/>
      <c r="Y223" s="187"/>
      <c r="Z223" s="187"/>
      <c r="AA223" s="192"/>
      <c r="AT223" s="193" t="s">
        <v>188</v>
      </c>
      <c r="AU223" s="193" t="s">
        <v>95</v>
      </c>
      <c r="AV223" s="12" t="s">
        <v>95</v>
      </c>
      <c r="AW223" s="12" t="s">
        <v>40</v>
      </c>
      <c r="AX223" s="12" t="s">
        <v>83</v>
      </c>
      <c r="AY223" s="193" t="s">
        <v>180</v>
      </c>
    </row>
    <row r="224" spans="2:51" s="13" customFormat="1" ht="20.45" customHeight="1">
      <c r="B224" s="194"/>
      <c r="C224" s="195"/>
      <c r="D224" s="195"/>
      <c r="E224" s="196" t="s">
        <v>5</v>
      </c>
      <c r="F224" s="292" t="s">
        <v>190</v>
      </c>
      <c r="G224" s="293"/>
      <c r="H224" s="293"/>
      <c r="I224" s="293"/>
      <c r="J224" s="195"/>
      <c r="K224" s="197">
        <v>4.08</v>
      </c>
      <c r="L224" s="195"/>
      <c r="M224" s="195"/>
      <c r="N224" s="195"/>
      <c r="O224" s="195"/>
      <c r="P224" s="195"/>
      <c r="Q224" s="195"/>
      <c r="R224" s="198"/>
      <c r="T224" s="199"/>
      <c r="U224" s="195"/>
      <c r="V224" s="195"/>
      <c r="W224" s="195"/>
      <c r="X224" s="195"/>
      <c r="Y224" s="195"/>
      <c r="Z224" s="195"/>
      <c r="AA224" s="200"/>
      <c r="AT224" s="201" t="s">
        <v>188</v>
      </c>
      <c r="AU224" s="201" t="s">
        <v>95</v>
      </c>
      <c r="AV224" s="13" t="s">
        <v>185</v>
      </c>
      <c r="AW224" s="13" t="s">
        <v>40</v>
      </c>
      <c r="AX224" s="13" t="s">
        <v>90</v>
      </c>
      <c r="AY224" s="201" t="s">
        <v>180</v>
      </c>
    </row>
    <row r="225" spans="2:65" s="1" customFormat="1" ht="28.9" customHeight="1">
      <c r="B225" s="142"/>
      <c r="C225" s="210" t="s">
        <v>257</v>
      </c>
      <c r="D225" s="210" t="s">
        <v>239</v>
      </c>
      <c r="E225" s="211" t="s">
        <v>547</v>
      </c>
      <c r="F225" s="307" t="s">
        <v>548</v>
      </c>
      <c r="G225" s="307"/>
      <c r="H225" s="307"/>
      <c r="I225" s="307"/>
      <c r="J225" s="212" t="s">
        <v>184</v>
      </c>
      <c r="K225" s="213">
        <v>39.78</v>
      </c>
      <c r="L225" s="308">
        <v>0</v>
      </c>
      <c r="M225" s="308"/>
      <c r="N225" s="309">
        <f>ROUND(L225*K225,2)</f>
        <v>0</v>
      </c>
      <c r="O225" s="296"/>
      <c r="P225" s="296"/>
      <c r="Q225" s="296"/>
      <c r="R225" s="145"/>
      <c r="T225" s="175" t="s">
        <v>5</v>
      </c>
      <c r="U225" s="48" t="s">
        <v>48</v>
      </c>
      <c r="V225" s="40"/>
      <c r="W225" s="176">
        <f>V225*K225</f>
        <v>0</v>
      </c>
      <c r="X225" s="176">
        <v>0.146</v>
      </c>
      <c r="Y225" s="176">
        <f>X225*K225</f>
        <v>5.80788</v>
      </c>
      <c r="Z225" s="176">
        <v>0</v>
      </c>
      <c r="AA225" s="177">
        <f>Z225*K225</f>
        <v>0</v>
      </c>
      <c r="AR225" s="22" t="s">
        <v>228</v>
      </c>
      <c r="AT225" s="22" t="s">
        <v>239</v>
      </c>
      <c r="AU225" s="22" t="s">
        <v>95</v>
      </c>
      <c r="AY225" s="22" t="s">
        <v>180</v>
      </c>
      <c r="BE225" s="118">
        <f>IF(U225="základní",N225,0)</f>
        <v>0</v>
      </c>
      <c r="BF225" s="118">
        <f>IF(U225="snížená",N225,0)</f>
        <v>0</v>
      </c>
      <c r="BG225" s="118">
        <f>IF(U225="zákl. přenesená",N225,0)</f>
        <v>0</v>
      </c>
      <c r="BH225" s="118">
        <f>IF(U225="sníž. přenesená",N225,0)</f>
        <v>0</v>
      </c>
      <c r="BI225" s="118">
        <f>IF(U225="nulová",N225,0)</f>
        <v>0</v>
      </c>
      <c r="BJ225" s="22" t="s">
        <v>90</v>
      </c>
      <c r="BK225" s="118">
        <f>ROUND(L225*K225,2)</f>
        <v>0</v>
      </c>
      <c r="BL225" s="22" t="s">
        <v>185</v>
      </c>
      <c r="BM225" s="22" t="s">
        <v>549</v>
      </c>
    </row>
    <row r="226" spans="2:51" s="11" customFormat="1" ht="20.45" customHeight="1">
      <c r="B226" s="178"/>
      <c r="C226" s="179"/>
      <c r="D226" s="179"/>
      <c r="E226" s="180" t="s">
        <v>5</v>
      </c>
      <c r="F226" s="288" t="s">
        <v>550</v>
      </c>
      <c r="G226" s="289"/>
      <c r="H226" s="289"/>
      <c r="I226" s="289"/>
      <c r="J226" s="179"/>
      <c r="K226" s="181" t="s">
        <v>5</v>
      </c>
      <c r="L226" s="179"/>
      <c r="M226" s="179"/>
      <c r="N226" s="179"/>
      <c r="O226" s="179"/>
      <c r="P226" s="179"/>
      <c r="Q226" s="179"/>
      <c r="R226" s="182"/>
      <c r="T226" s="183"/>
      <c r="U226" s="179"/>
      <c r="V226" s="179"/>
      <c r="W226" s="179"/>
      <c r="X226" s="179"/>
      <c r="Y226" s="179"/>
      <c r="Z226" s="179"/>
      <c r="AA226" s="184"/>
      <c r="AT226" s="185" t="s">
        <v>188</v>
      </c>
      <c r="AU226" s="185" t="s">
        <v>95</v>
      </c>
      <c r="AV226" s="11" t="s">
        <v>90</v>
      </c>
      <c r="AW226" s="11" t="s">
        <v>40</v>
      </c>
      <c r="AX226" s="11" t="s">
        <v>83</v>
      </c>
      <c r="AY226" s="185" t="s">
        <v>180</v>
      </c>
    </row>
    <row r="227" spans="2:51" s="12" customFormat="1" ht="20.45" customHeight="1">
      <c r="B227" s="186"/>
      <c r="C227" s="187"/>
      <c r="D227" s="187"/>
      <c r="E227" s="188" t="s">
        <v>5</v>
      </c>
      <c r="F227" s="290" t="s">
        <v>551</v>
      </c>
      <c r="G227" s="291"/>
      <c r="H227" s="291"/>
      <c r="I227" s="291"/>
      <c r="J227" s="187"/>
      <c r="K227" s="189">
        <v>39.78</v>
      </c>
      <c r="L227" s="187"/>
      <c r="M227" s="187"/>
      <c r="N227" s="187"/>
      <c r="O227" s="187"/>
      <c r="P227" s="187"/>
      <c r="Q227" s="187"/>
      <c r="R227" s="190"/>
      <c r="T227" s="191"/>
      <c r="U227" s="187"/>
      <c r="V227" s="187"/>
      <c r="W227" s="187"/>
      <c r="X227" s="187"/>
      <c r="Y227" s="187"/>
      <c r="Z227" s="187"/>
      <c r="AA227" s="192"/>
      <c r="AT227" s="193" t="s">
        <v>188</v>
      </c>
      <c r="AU227" s="193" t="s">
        <v>95</v>
      </c>
      <c r="AV227" s="12" t="s">
        <v>95</v>
      </c>
      <c r="AW227" s="12" t="s">
        <v>40</v>
      </c>
      <c r="AX227" s="12" t="s">
        <v>83</v>
      </c>
      <c r="AY227" s="193" t="s">
        <v>180</v>
      </c>
    </row>
    <row r="228" spans="2:51" s="13" customFormat="1" ht="20.45" customHeight="1">
      <c r="B228" s="194"/>
      <c r="C228" s="195"/>
      <c r="D228" s="195"/>
      <c r="E228" s="196" t="s">
        <v>5</v>
      </c>
      <c r="F228" s="292" t="s">
        <v>190</v>
      </c>
      <c r="G228" s="293"/>
      <c r="H228" s="293"/>
      <c r="I228" s="293"/>
      <c r="J228" s="195"/>
      <c r="K228" s="197">
        <v>39.78</v>
      </c>
      <c r="L228" s="195"/>
      <c r="M228" s="195"/>
      <c r="N228" s="195"/>
      <c r="O228" s="195"/>
      <c r="P228" s="195"/>
      <c r="Q228" s="195"/>
      <c r="R228" s="198"/>
      <c r="T228" s="199"/>
      <c r="U228" s="195"/>
      <c r="V228" s="195"/>
      <c r="W228" s="195"/>
      <c r="X228" s="195"/>
      <c r="Y228" s="195"/>
      <c r="Z228" s="195"/>
      <c r="AA228" s="200"/>
      <c r="AT228" s="201" t="s">
        <v>188</v>
      </c>
      <c r="AU228" s="201" t="s">
        <v>95</v>
      </c>
      <c r="AV228" s="13" t="s">
        <v>185</v>
      </c>
      <c r="AW228" s="13" t="s">
        <v>40</v>
      </c>
      <c r="AX228" s="13" t="s">
        <v>90</v>
      </c>
      <c r="AY228" s="201" t="s">
        <v>180</v>
      </c>
    </row>
    <row r="229" spans="2:65" s="1" customFormat="1" ht="40.15" customHeight="1">
      <c r="B229" s="142"/>
      <c r="C229" s="171" t="s">
        <v>262</v>
      </c>
      <c r="D229" s="171" t="s">
        <v>181</v>
      </c>
      <c r="E229" s="172" t="s">
        <v>552</v>
      </c>
      <c r="F229" s="294" t="s">
        <v>553</v>
      </c>
      <c r="G229" s="294"/>
      <c r="H229" s="294"/>
      <c r="I229" s="294"/>
      <c r="J229" s="173" t="s">
        <v>184</v>
      </c>
      <c r="K229" s="174">
        <v>46</v>
      </c>
      <c r="L229" s="295">
        <v>0</v>
      </c>
      <c r="M229" s="295"/>
      <c r="N229" s="296">
        <f>ROUND(L229*K229,2)</f>
        <v>0</v>
      </c>
      <c r="O229" s="296"/>
      <c r="P229" s="296"/>
      <c r="Q229" s="296"/>
      <c r="R229" s="145"/>
      <c r="T229" s="175" t="s">
        <v>5</v>
      </c>
      <c r="U229" s="48" t="s">
        <v>48</v>
      </c>
      <c r="V229" s="40"/>
      <c r="W229" s="176">
        <f>V229*K229</f>
        <v>0</v>
      </c>
      <c r="X229" s="176">
        <v>0.10362</v>
      </c>
      <c r="Y229" s="176">
        <f>X229*K229</f>
        <v>4.76652</v>
      </c>
      <c r="Z229" s="176">
        <v>0</v>
      </c>
      <c r="AA229" s="177">
        <f>Z229*K229</f>
        <v>0</v>
      </c>
      <c r="AR229" s="22" t="s">
        <v>185</v>
      </c>
      <c r="AT229" s="22" t="s">
        <v>181</v>
      </c>
      <c r="AU229" s="22" t="s">
        <v>95</v>
      </c>
      <c r="AY229" s="22" t="s">
        <v>180</v>
      </c>
      <c r="BE229" s="118">
        <f>IF(U229="základní",N229,0)</f>
        <v>0</v>
      </c>
      <c r="BF229" s="118">
        <f>IF(U229="snížená",N229,0)</f>
        <v>0</v>
      </c>
      <c r="BG229" s="118">
        <f>IF(U229="zákl. přenesená",N229,0)</f>
        <v>0</v>
      </c>
      <c r="BH229" s="118">
        <f>IF(U229="sníž. přenesená",N229,0)</f>
        <v>0</v>
      </c>
      <c r="BI229" s="118">
        <f>IF(U229="nulová",N229,0)</f>
        <v>0</v>
      </c>
      <c r="BJ229" s="22" t="s">
        <v>90</v>
      </c>
      <c r="BK229" s="118">
        <f>ROUND(L229*K229,2)</f>
        <v>0</v>
      </c>
      <c r="BL229" s="22" t="s">
        <v>185</v>
      </c>
      <c r="BM229" s="22" t="s">
        <v>554</v>
      </c>
    </row>
    <row r="230" spans="2:51" s="11" customFormat="1" ht="20.45" customHeight="1">
      <c r="B230" s="178"/>
      <c r="C230" s="179"/>
      <c r="D230" s="179"/>
      <c r="E230" s="180" t="s">
        <v>5</v>
      </c>
      <c r="F230" s="288" t="s">
        <v>527</v>
      </c>
      <c r="G230" s="289"/>
      <c r="H230" s="289"/>
      <c r="I230" s="289"/>
      <c r="J230" s="179"/>
      <c r="K230" s="181" t="s">
        <v>5</v>
      </c>
      <c r="L230" s="179"/>
      <c r="M230" s="179"/>
      <c r="N230" s="179"/>
      <c r="O230" s="179"/>
      <c r="P230" s="179"/>
      <c r="Q230" s="179"/>
      <c r="R230" s="182"/>
      <c r="T230" s="183"/>
      <c r="U230" s="179"/>
      <c r="V230" s="179"/>
      <c r="W230" s="179"/>
      <c r="X230" s="179"/>
      <c r="Y230" s="179"/>
      <c r="Z230" s="179"/>
      <c r="AA230" s="184"/>
      <c r="AT230" s="185" t="s">
        <v>188</v>
      </c>
      <c r="AU230" s="185" t="s">
        <v>95</v>
      </c>
      <c r="AV230" s="11" t="s">
        <v>90</v>
      </c>
      <c r="AW230" s="11" t="s">
        <v>40</v>
      </c>
      <c r="AX230" s="11" t="s">
        <v>83</v>
      </c>
      <c r="AY230" s="185" t="s">
        <v>180</v>
      </c>
    </row>
    <row r="231" spans="2:51" s="12" customFormat="1" ht="20.45" customHeight="1">
      <c r="B231" s="186"/>
      <c r="C231" s="187"/>
      <c r="D231" s="187"/>
      <c r="E231" s="188" t="s">
        <v>5</v>
      </c>
      <c r="F231" s="290" t="s">
        <v>438</v>
      </c>
      <c r="G231" s="291"/>
      <c r="H231" s="291"/>
      <c r="I231" s="291"/>
      <c r="J231" s="187"/>
      <c r="K231" s="189">
        <v>46</v>
      </c>
      <c r="L231" s="187"/>
      <c r="M231" s="187"/>
      <c r="N231" s="187"/>
      <c r="O231" s="187"/>
      <c r="P231" s="187"/>
      <c r="Q231" s="187"/>
      <c r="R231" s="190"/>
      <c r="T231" s="191"/>
      <c r="U231" s="187"/>
      <c r="V231" s="187"/>
      <c r="W231" s="187"/>
      <c r="X231" s="187"/>
      <c r="Y231" s="187"/>
      <c r="Z231" s="187"/>
      <c r="AA231" s="192"/>
      <c r="AT231" s="193" t="s">
        <v>188</v>
      </c>
      <c r="AU231" s="193" t="s">
        <v>95</v>
      </c>
      <c r="AV231" s="12" t="s">
        <v>95</v>
      </c>
      <c r="AW231" s="12" t="s">
        <v>40</v>
      </c>
      <c r="AX231" s="12" t="s">
        <v>83</v>
      </c>
      <c r="AY231" s="193" t="s">
        <v>180</v>
      </c>
    </row>
    <row r="232" spans="2:51" s="13" customFormat="1" ht="20.45" customHeight="1">
      <c r="B232" s="194"/>
      <c r="C232" s="195"/>
      <c r="D232" s="195"/>
      <c r="E232" s="196" t="s">
        <v>5</v>
      </c>
      <c r="F232" s="292" t="s">
        <v>190</v>
      </c>
      <c r="G232" s="293"/>
      <c r="H232" s="293"/>
      <c r="I232" s="293"/>
      <c r="J232" s="195"/>
      <c r="K232" s="197">
        <v>46</v>
      </c>
      <c r="L232" s="195"/>
      <c r="M232" s="195"/>
      <c r="N232" s="195"/>
      <c r="O232" s="195"/>
      <c r="P232" s="195"/>
      <c r="Q232" s="195"/>
      <c r="R232" s="198"/>
      <c r="T232" s="199"/>
      <c r="U232" s="195"/>
      <c r="V232" s="195"/>
      <c r="W232" s="195"/>
      <c r="X232" s="195"/>
      <c r="Y232" s="195"/>
      <c r="Z232" s="195"/>
      <c r="AA232" s="200"/>
      <c r="AT232" s="201" t="s">
        <v>188</v>
      </c>
      <c r="AU232" s="201" t="s">
        <v>95</v>
      </c>
      <c r="AV232" s="13" t="s">
        <v>185</v>
      </c>
      <c r="AW232" s="13" t="s">
        <v>40</v>
      </c>
      <c r="AX232" s="13" t="s">
        <v>90</v>
      </c>
      <c r="AY232" s="201" t="s">
        <v>180</v>
      </c>
    </row>
    <row r="233" spans="2:65" s="1" customFormat="1" ht="20.45" customHeight="1">
      <c r="B233" s="142"/>
      <c r="C233" s="210" t="s">
        <v>11</v>
      </c>
      <c r="D233" s="210" t="s">
        <v>239</v>
      </c>
      <c r="E233" s="211" t="s">
        <v>555</v>
      </c>
      <c r="F233" s="307" t="s">
        <v>556</v>
      </c>
      <c r="G233" s="307"/>
      <c r="H233" s="307"/>
      <c r="I233" s="307"/>
      <c r="J233" s="212" t="s">
        <v>184</v>
      </c>
      <c r="K233" s="213">
        <v>46.92</v>
      </c>
      <c r="L233" s="308">
        <v>0</v>
      </c>
      <c r="M233" s="308"/>
      <c r="N233" s="309">
        <f>ROUND(L233*K233,2)</f>
        <v>0</v>
      </c>
      <c r="O233" s="296"/>
      <c r="P233" s="296"/>
      <c r="Q233" s="296"/>
      <c r="R233" s="145"/>
      <c r="T233" s="175" t="s">
        <v>5</v>
      </c>
      <c r="U233" s="48" t="s">
        <v>48</v>
      </c>
      <c r="V233" s="40"/>
      <c r="W233" s="176">
        <f>V233*K233</f>
        <v>0</v>
      </c>
      <c r="X233" s="176">
        <v>0.18</v>
      </c>
      <c r="Y233" s="176">
        <f>X233*K233</f>
        <v>8.4456</v>
      </c>
      <c r="Z233" s="176">
        <v>0</v>
      </c>
      <c r="AA233" s="177">
        <f>Z233*K233</f>
        <v>0</v>
      </c>
      <c r="AR233" s="22" t="s">
        <v>228</v>
      </c>
      <c r="AT233" s="22" t="s">
        <v>239</v>
      </c>
      <c r="AU233" s="22" t="s">
        <v>95</v>
      </c>
      <c r="AY233" s="22" t="s">
        <v>180</v>
      </c>
      <c r="BE233" s="118">
        <f>IF(U233="základní",N233,0)</f>
        <v>0</v>
      </c>
      <c r="BF233" s="118">
        <f>IF(U233="snížená",N233,0)</f>
        <v>0</v>
      </c>
      <c r="BG233" s="118">
        <f>IF(U233="zákl. přenesená",N233,0)</f>
        <v>0</v>
      </c>
      <c r="BH233" s="118">
        <f>IF(U233="sníž. přenesená",N233,0)</f>
        <v>0</v>
      </c>
      <c r="BI233" s="118">
        <f>IF(U233="nulová",N233,0)</f>
        <v>0</v>
      </c>
      <c r="BJ233" s="22" t="s">
        <v>90</v>
      </c>
      <c r="BK233" s="118">
        <f>ROUND(L233*K233,2)</f>
        <v>0</v>
      </c>
      <c r="BL233" s="22" t="s">
        <v>185</v>
      </c>
      <c r="BM233" s="22" t="s">
        <v>557</v>
      </c>
    </row>
    <row r="234" spans="2:51" s="11" customFormat="1" ht="20.45" customHeight="1">
      <c r="B234" s="178"/>
      <c r="C234" s="179"/>
      <c r="D234" s="179"/>
      <c r="E234" s="180" t="s">
        <v>5</v>
      </c>
      <c r="F234" s="288" t="s">
        <v>527</v>
      </c>
      <c r="G234" s="289"/>
      <c r="H234" s="289"/>
      <c r="I234" s="289"/>
      <c r="J234" s="179"/>
      <c r="K234" s="181" t="s">
        <v>5</v>
      </c>
      <c r="L234" s="179"/>
      <c r="M234" s="179"/>
      <c r="N234" s="179"/>
      <c r="O234" s="179"/>
      <c r="P234" s="179"/>
      <c r="Q234" s="179"/>
      <c r="R234" s="182"/>
      <c r="T234" s="183"/>
      <c r="U234" s="179"/>
      <c r="V234" s="179"/>
      <c r="W234" s="179"/>
      <c r="X234" s="179"/>
      <c r="Y234" s="179"/>
      <c r="Z234" s="179"/>
      <c r="AA234" s="184"/>
      <c r="AT234" s="185" t="s">
        <v>188</v>
      </c>
      <c r="AU234" s="185" t="s">
        <v>95</v>
      </c>
      <c r="AV234" s="11" t="s">
        <v>90</v>
      </c>
      <c r="AW234" s="11" t="s">
        <v>40</v>
      </c>
      <c r="AX234" s="11" t="s">
        <v>83</v>
      </c>
      <c r="AY234" s="185" t="s">
        <v>180</v>
      </c>
    </row>
    <row r="235" spans="2:51" s="12" customFormat="1" ht="20.45" customHeight="1">
      <c r="B235" s="186"/>
      <c r="C235" s="187"/>
      <c r="D235" s="187"/>
      <c r="E235" s="188" t="s">
        <v>5</v>
      </c>
      <c r="F235" s="290" t="s">
        <v>558</v>
      </c>
      <c r="G235" s="291"/>
      <c r="H235" s="291"/>
      <c r="I235" s="291"/>
      <c r="J235" s="187"/>
      <c r="K235" s="189">
        <v>46.92</v>
      </c>
      <c r="L235" s="187"/>
      <c r="M235" s="187"/>
      <c r="N235" s="187"/>
      <c r="O235" s="187"/>
      <c r="P235" s="187"/>
      <c r="Q235" s="187"/>
      <c r="R235" s="190"/>
      <c r="T235" s="191"/>
      <c r="U235" s="187"/>
      <c r="V235" s="187"/>
      <c r="W235" s="187"/>
      <c r="X235" s="187"/>
      <c r="Y235" s="187"/>
      <c r="Z235" s="187"/>
      <c r="AA235" s="192"/>
      <c r="AT235" s="193" t="s">
        <v>188</v>
      </c>
      <c r="AU235" s="193" t="s">
        <v>95</v>
      </c>
      <c r="AV235" s="12" t="s">
        <v>95</v>
      </c>
      <c r="AW235" s="12" t="s">
        <v>40</v>
      </c>
      <c r="AX235" s="12" t="s">
        <v>83</v>
      </c>
      <c r="AY235" s="193" t="s">
        <v>180</v>
      </c>
    </row>
    <row r="236" spans="2:51" s="13" customFormat="1" ht="20.45" customHeight="1">
      <c r="B236" s="194"/>
      <c r="C236" s="195"/>
      <c r="D236" s="195"/>
      <c r="E236" s="196" t="s">
        <v>5</v>
      </c>
      <c r="F236" s="292" t="s">
        <v>190</v>
      </c>
      <c r="G236" s="293"/>
      <c r="H236" s="293"/>
      <c r="I236" s="293"/>
      <c r="J236" s="195"/>
      <c r="K236" s="197">
        <v>46.92</v>
      </c>
      <c r="L236" s="195"/>
      <c r="M236" s="195"/>
      <c r="N236" s="195"/>
      <c r="O236" s="195"/>
      <c r="P236" s="195"/>
      <c r="Q236" s="195"/>
      <c r="R236" s="198"/>
      <c r="T236" s="199"/>
      <c r="U236" s="195"/>
      <c r="V236" s="195"/>
      <c r="W236" s="195"/>
      <c r="X236" s="195"/>
      <c r="Y236" s="195"/>
      <c r="Z236" s="195"/>
      <c r="AA236" s="200"/>
      <c r="AT236" s="201" t="s">
        <v>188</v>
      </c>
      <c r="AU236" s="201" t="s">
        <v>95</v>
      </c>
      <c r="AV236" s="13" t="s">
        <v>185</v>
      </c>
      <c r="AW236" s="13" t="s">
        <v>40</v>
      </c>
      <c r="AX236" s="13" t="s">
        <v>90</v>
      </c>
      <c r="AY236" s="201" t="s">
        <v>180</v>
      </c>
    </row>
    <row r="237" spans="2:63" s="10" customFormat="1" ht="29.85" customHeight="1">
      <c r="B237" s="160"/>
      <c r="C237" s="161"/>
      <c r="D237" s="170" t="s">
        <v>154</v>
      </c>
      <c r="E237" s="170"/>
      <c r="F237" s="170"/>
      <c r="G237" s="170"/>
      <c r="H237" s="170"/>
      <c r="I237" s="170"/>
      <c r="J237" s="170"/>
      <c r="K237" s="170"/>
      <c r="L237" s="170"/>
      <c r="M237" s="170"/>
      <c r="N237" s="286">
        <f>BK237+N261</f>
        <v>0</v>
      </c>
      <c r="O237" s="287"/>
      <c r="P237" s="287"/>
      <c r="Q237" s="287"/>
      <c r="R237" s="163"/>
      <c r="T237" s="164"/>
      <c r="U237" s="161"/>
      <c r="V237" s="161"/>
      <c r="W237" s="165">
        <f>SUM(W238:W260)</f>
        <v>0</v>
      </c>
      <c r="X237" s="161"/>
      <c r="Y237" s="165">
        <f>SUM(Y238:Y260)</f>
        <v>18.808</v>
      </c>
      <c r="Z237" s="161"/>
      <c r="AA237" s="166">
        <f>SUM(AA238:AA260)</f>
        <v>0</v>
      </c>
      <c r="AR237" s="167" t="s">
        <v>90</v>
      </c>
      <c r="AT237" s="168" t="s">
        <v>82</v>
      </c>
      <c r="AU237" s="168" t="s">
        <v>90</v>
      </c>
      <c r="AY237" s="167" t="s">
        <v>180</v>
      </c>
      <c r="BK237" s="169">
        <f>SUM(BK238:BK260)</f>
        <v>0</v>
      </c>
    </row>
    <row r="238" spans="2:65" s="1" customFormat="1" ht="20.45" customHeight="1">
      <c r="B238" s="142"/>
      <c r="C238" s="171" t="s">
        <v>274</v>
      </c>
      <c r="D238" s="171" t="s">
        <v>181</v>
      </c>
      <c r="E238" s="172" t="s">
        <v>355</v>
      </c>
      <c r="F238" s="294" t="s">
        <v>356</v>
      </c>
      <c r="G238" s="294"/>
      <c r="H238" s="294"/>
      <c r="I238" s="294"/>
      <c r="J238" s="173" t="s">
        <v>357</v>
      </c>
      <c r="K238" s="174">
        <v>18</v>
      </c>
      <c r="L238" s="295">
        <v>0</v>
      </c>
      <c r="M238" s="295"/>
      <c r="N238" s="296">
        <f>ROUND(L238*K238,2)</f>
        <v>0</v>
      </c>
      <c r="O238" s="296"/>
      <c r="P238" s="296"/>
      <c r="Q238" s="296"/>
      <c r="R238" s="145"/>
      <c r="T238" s="175" t="s">
        <v>5</v>
      </c>
      <c r="U238" s="48" t="s">
        <v>48</v>
      </c>
      <c r="V238" s="40"/>
      <c r="W238" s="176">
        <f>V238*K238</f>
        <v>0</v>
      </c>
      <c r="X238" s="176">
        <v>0</v>
      </c>
      <c r="Y238" s="176">
        <f>X238*K238</f>
        <v>0</v>
      </c>
      <c r="Z238" s="176">
        <v>0</v>
      </c>
      <c r="AA238" s="177">
        <f>Z238*K238</f>
        <v>0</v>
      </c>
      <c r="AR238" s="22" t="s">
        <v>185</v>
      </c>
      <c r="AT238" s="22" t="s">
        <v>181</v>
      </c>
      <c r="AU238" s="22" t="s">
        <v>95</v>
      </c>
      <c r="AY238" s="22" t="s">
        <v>180</v>
      </c>
      <c r="BE238" s="118">
        <f>IF(U238="základní",N238,0)</f>
        <v>0</v>
      </c>
      <c r="BF238" s="118">
        <f>IF(U238="snížená",N238,0)</f>
        <v>0</v>
      </c>
      <c r="BG238" s="118">
        <f>IF(U238="zákl. přenesená",N238,0)</f>
        <v>0</v>
      </c>
      <c r="BH238" s="118">
        <f>IF(U238="sníž. přenesená",N238,0)</f>
        <v>0</v>
      </c>
      <c r="BI238" s="118">
        <f>IF(U238="nulová",N238,0)</f>
        <v>0</v>
      </c>
      <c r="BJ238" s="22" t="s">
        <v>90</v>
      </c>
      <c r="BK238" s="118">
        <f>ROUND(L238*K238,2)</f>
        <v>0</v>
      </c>
      <c r="BL238" s="22" t="s">
        <v>185</v>
      </c>
      <c r="BM238" s="22" t="s">
        <v>559</v>
      </c>
    </row>
    <row r="239" spans="2:51" s="11" customFormat="1" ht="20.45" customHeight="1">
      <c r="B239" s="178"/>
      <c r="C239" s="179"/>
      <c r="D239" s="179"/>
      <c r="E239" s="180" t="s">
        <v>5</v>
      </c>
      <c r="F239" s="288" t="s">
        <v>560</v>
      </c>
      <c r="G239" s="289"/>
      <c r="H239" s="289"/>
      <c r="I239" s="289"/>
      <c r="J239" s="179"/>
      <c r="K239" s="181" t="s">
        <v>5</v>
      </c>
      <c r="L239" s="179"/>
      <c r="M239" s="179"/>
      <c r="N239" s="179"/>
      <c r="O239" s="179"/>
      <c r="P239" s="179"/>
      <c r="Q239" s="179"/>
      <c r="R239" s="182"/>
      <c r="T239" s="183"/>
      <c r="U239" s="179"/>
      <c r="V239" s="179"/>
      <c r="W239" s="179"/>
      <c r="X239" s="179"/>
      <c r="Y239" s="179"/>
      <c r="Z239" s="179"/>
      <c r="AA239" s="184"/>
      <c r="AT239" s="185" t="s">
        <v>188</v>
      </c>
      <c r="AU239" s="185" t="s">
        <v>95</v>
      </c>
      <c r="AV239" s="11" t="s">
        <v>90</v>
      </c>
      <c r="AW239" s="11" t="s">
        <v>40</v>
      </c>
      <c r="AX239" s="11" t="s">
        <v>83</v>
      </c>
      <c r="AY239" s="185" t="s">
        <v>180</v>
      </c>
    </row>
    <row r="240" spans="2:51" s="12" customFormat="1" ht="20.45" customHeight="1">
      <c r="B240" s="186"/>
      <c r="C240" s="187"/>
      <c r="D240" s="187"/>
      <c r="E240" s="188" t="s">
        <v>5</v>
      </c>
      <c r="F240" s="290" t="s">
        <v>287</v>
      </c>
      <c r="G240" s="291"/>
      <c r="H240" s="291"/>
      <c r="I240" s="291"/>
      <c r="J240" s="187"/>
      <c r="K240" s="189">
        <v>18</v>
      </c>
      <c r="L240" s="187"/>
      <c r="M240" s="187"/>
      <c r="N240" s="187"/>
      <c r="O240" s="187"/>
      <c r="P240" s="187"/>
      <c r="Q240" s="187"/>
      <c r="R240" s="190"/>
      <c r="T240" s="191"/>
      <c r="U240" s="187"/>
      <c r="V240" s="187"/>
      <c r="W240" s="187"/>
      <c r="X240" s="187"/>
      <c r="Y240" s="187"/>
      <c r="Z240" s="187"/>
      <c r="AA240" s="192"/>
      <c r="AT240" s="193" t="s">
        <v>188</v>
      </c>
      <c r="AU240" s="193" t="s">
        <v>95</v>
      </c>
      <c r="AV240" s="12" t="s">
        <v>95</v>
      </c>
      <c r="AW240" s="12" t="s">
        <v>40</v>
      </c>
      <c r="AX240" s="12" t="s">
        <v>83</v>
      </c>
      <c r="AY240" s="193" t="s">
        <v>180</v>
      </c>
    </row>
    <row r="241" spans="2:51" s="13" customFormat="1" ht="20.45" customHeight="1">
      <c r="B241" s="194"/>
      <c r="C241" s="195"/>
      <c r="D241" s="195"/>
      <c r="E241" s="196" t="s">
        <v>5</v>
      </c>
      <c r="F241" s="292" t="s">
        <v>190</v>
      </c>
      <c r="G241" s="293"/>
      <c r="H241" s="293"/>
      <c r="I241" s="293"/>
      <c r="J241" s="195"/>
      <c r="K241" s="197">
        <v>18</v>
      </c>
      <c r="L241" s="195"/>
      <c r="M241" s="195"/>
      <c r="N241" s="195"/>
      <c r="O241" s="195"/>
      <c r="P241" s="195"/>
      <c r="Q241" s="195"/>
      <c r="R241" s="198"/>
      <c r="T241" s="199"/>
      <c r="U241" s="195"/>
      <c r="V241" s="195"/>
      <c r="W241" s="195"/>
      <c r="X241" s="195"/>
      <c r="Y241" s="195"/>
      <c r="Z241" s="195"/>
      <c r="AA241" s="200"/>
      <c r="AT241" s="201" t="s">
        <v>188</v>
      </c>
      <c r="AU241" s="201" t="s">
        <v>95</v>
      </c>
      <c r="AV241" s="13" t="s">
        <v>185</v>
      </c>
      <c r="AW241" s="13" t="s">
        <v>40</v>
      </c>
      <c r="AX241" s="13" t="s">
        <v>90</v>
      </c>
      <c r="AY241" s="201" t="s">
        <v>180</v>
      </c>
    </row>
    <row r="242" spans="2:65" s="1" customFormat="1" ht="40.15" customHeight="1">
      <c r="B242" s="142"/>
      <c r="C242" s="171" t="s">
        <v>281</v>
      </c>
      <c r="D242" s="171" t="s">
        <v>181</v>
      </c>
      <c r="E242" s="172" t="s">
        <v>561</v>
      </c>
      <c r="F242" s="294" t="s">
        <v>562</v>
      </c>
      <c r="G242" s="294"/>
      <c r="H242" s="294"/>
      <c r="I242" s="294"/>
      <c r="J242" s="173" t="s">
        <v>203</v>
      </c>
      <c r="K242" s="174">
        <v>100</v>
      </c>
      <c r="L242" s="295">
        <v>0</v>
      </c>
      <c r="M242" s="295"/>
      <c r="N242" s="296">
        <f>ROUND(L242*K242,2)</f>
        <v>0</v>
      </c>
      <c r="O242" s="296"/>
      <c r="P242" s="296"/>
      <c r="Q242" s="296"/>
      <c r="R242" s="145"/>
      <c r="T242" s="175" t="s">
        <v>5</v>
      </c>
      <c r="U242" s="48" t="s">
        <v>48</v>
      </c>
      <c r="V242" s="40"/>
      <c r="W242" s="176">
        <f>V242*K242</f>
        <v>0</v>
      </c>
      <c r="X242" s="176">
        <v>0.1295</v>
      </c>
      <c r="Y242" s="176">
        <f>X242*K242</f>
        <v>12.950000000000001</v>
      </c>
      <c r="Z242" s="176">
        <v>0</v>
      </c>
      <c r="AA242" s="177">
        <f>Z242*K242</f>
        <v>0</v>
      </c>
      <c r="AR242" s="22" t="s">
        <v>185</v>
      </c>
      <c r="AT242" s="22" t="s">
        <v>181</v>
      </c>
      <c r="AU242" s="22" t="s">
        <v>95</v>
      </c>
      <c r="AY242" s="22" t="s">
        <v>180</v>
      </c>
      <c r="BE242" s="118">
        <f>IF(U242="základní",N242,0)</f>
        <v>0</v>
      </c>
      <c r="BF242" s="118">
        <f>IF(U242="snížená",N242,0)</f>
        <v>0</v>
      </c>
      <c r="BG242" s="118">
        <f>IF(U242="zákl. přenesená",N242,0)</f>
        <v>0</v>
      </c>
      <c r="BH242" s="118">
        <f>IF(U242="sníž. přenesená",N242,0)</f>
        <v>0</v>
      </c>
      <c r="BI242" s="118">
        <f>IF(U242="nulová",N242,0)</f>
        <v>0</v>
      </c>
      <c r="BJ242" s="22" t="s">
        <v>90</v>
      </c>
      <c r="BK242" s="118">
        <f>ROUND(L242*K242,2)</f>
        <v>0</v>
      </c>
      <c r="BL242" s="22" t="s">
        <v>185</v>
      </c>
      <c r="BM242" s="22" t="s">
        <v>563</v>
      </c>
    </row>
    <row r="243" spans="2:51" s="11" customFormat="1" ht="20.45" customHeight="1">
      <c r="B243" s="178"/>
      <c r="C243" s="179"/>
      <c r="D243" s="179"/>
      <c r="E243" s="180" t="s">
        <v>5</v>
      </c>
      <c r="F243" s="288" t="s">
        <v>564</v>
      </c>
      <c r="G243" s="289"/>
      <c r="H243" s="289"/>
      <c r="I243" s="289"/>
      <c r="J243" s="179"/>
      <c r="K243" s="181" t="s">
        <v>5</v>
      </c>
      <c r="L243" s="179"/>
      <c r="M243" s="179"/>
      <c r="N243" s="179"/>
      <c r="O243" s="179"/>
      <c r="P243" s="179"/>
      <c r="Q243" s="179"/>
      <c r="R243" s="182"/>
      <c r="T243" s="183"/>
      <c r="U243" s="179"/>
      <c r="V243" s="179"/>
      <c r="W243" s="179"/>
      <c r="X243" s="179"/>
      <c r="Y243" s="179"/>
      <c r="Z243" s="179"/>
      <c r="AA243" s="184"/>
      <c r="AT243" s="185" t="s">
        <v>188</v>
      </c>
      <c r="AU243" s="185" t="s">
        <v>95</v>
      </c>
      <c r="AV243" s="11" t="s">
        <v>90</v>
      </c>
      <c r="AW243" s="11" t="s">
        <v>40</v>
      </c>
      <c r="AX243" s="11" t="s">
        <v>83</v>
      </c>
      <c r="AY243" s="185" t="s">
        <v>180</v>
      </c>
    </row>
    <row r="244" spans="2:51" s="12" customFormat="1" ht="20.45" customHeight="1">
      <c r="B244" s="186"/>
      <c r="C244" s="187"/>
      <c r="D244" s="187"/>
      <c r="E244" s="188" t="s">
        <v>5</v>
      </c>
      <c r="F244" s="290" t="s">
        <v>88</v>
      </c>
      <c r="G244" s="291"/>
      <c r="H244" s="291"/>
      <c r="I244" s="291"/>
      <c r="J244" s="187"/>
      <c r="K244" s="189">
        <v>100</v>
      </c>
      <c r="L244" s="187"/>
      <c r="M244" s="187"/>
      <c r="N244" s="187"/>
      <c r="O244" s="187"/>
      <c r="P244" s="187"/>
      <c r="Q244" s="187"/>
      <c r="R244" s="190"/>
      <c r="T244" s="191"/>
      <c r="U244" s="187"/>
      <c r="V244" s="187"/>
      <c r="W244" s="187"/>
      <c r="X244" s="187"/>
      <c r="Y244" s="187"/>
      <c r="Z244" s="187"/>
      <c r="AA244" s="192"/>
      <c r="AT244" s="193" t="s">
        <v>188</v>
      </c>
      <c r="AU244" s="193" t="s">
        <v>95</v>
      </c>
      <c r="AV244" s="12" t="s">
        <v>95</v>
      </c>
      <c r="AW244" s="12" t="s">
        <v>40</v>
      </c>
      <c r="AX244" s="12" t="s">
        <v>83</v>
      </c>
      <c r="AY244" s="193" t="s">
        <v>180</v>
      </c>
    </row>
    <row r="245" spans="2:51" s="13" customFormat="1" ht="20.45" customHeight="1">
      <c r="B245" s="194"/>
      <c r="C245" s="195"/>
      <c r="D245" s="195"/>
      <c r="E245" s="196" t="s">
        <v>5</v>
      </c>
      <c r="F245" s="292" t="s">
        <v>190</v>
      </c>
      <c r="G245" s="293"/>
      <c r="H245" s="293"/>
      <c r="I245" s="293"/>
      <c r="J245" s="195"/>
      <c r="K245" s="197">
        <v>100</v>
      </c>
      <c r="L245" s="195"/>
      <c r="M245" s="195"/>
      <c r="N245" s="195"/>
      <c r="O245" s="195"/>
      <c r="P245" s="195"/>
      <c r="Q245" s="195"/>
      <c r="R245" s="198"/>
      <c r="T245" s="199"/>
      <c r="U245" s="195"/>
      <c r="V245" s="195"/>
      <c r="W245" s="195"/>
      <c r="X245" s="195"/>
      <c r="Y245" s="195"/>
      <c r="Z245" s="195"/>
      <c r="AA245" s="200"/>
      <c r="AT245" s="201" t="s">
        <v>188</v>
      </c>
      <c r="AU245" s="201" t="s">
        <v>95</v>
      </c>
      <c r="AV245" s="13" t="s">
        <v>185</v>
      </c>
      <c r="AW245" s="13" t="s">
        <v>40</v>
      </c>
      <c r="AX245" s="13" t="s">
        <v>90</v>
      </c>
      <c r="AY245" s="201" t="s">
        <v>180</v>
      </c>
    </row>
    <row r="246" spans="2:65" s="1" customFormat="1" ht="28.9" customHeight="1">
      <c r="B246" s="142"/>
      <c r="C246" s="210" t="s">
        <v>287</v>
      </c>
      <c r="D246" s="210" t="s">
        <v>239</v>
      </c>
      <c r="E246" s="211" t="s">
        <v>565</v>
      </c>
      <c r="F246" s="307" t="s">
        <v>566</v>
      </c>
      <c r="G246" s="307"/>
      <c r="H246" s="307"/>
      <c r="I246" s="307"/>
      <c r="J246" s="212" t="s">
        <v>321</v>
      </c>
      <c r="K246" s="213">
        <v>101</v>
      </c>
      <c r="L246" s="308">
        <v>0</v>
      </c>
      <c r="M246" s="308"/>
      <c r="N246" s="309">
        <f>ROUND(L246*K246,2)</f>
        <v>0</v>
      </c>
      <c r="O246" s="296"/>
      <c r="P246" s="296"/>
      <c r="Q246" s="296"/>
      <c r="R246" s="145"/>
      <c r="T246" s="175" t="s">
        <v>5</v>
      </c>
      <c r="U246" s="48" t="s">
        <v>48</v>
      </c>
      <c r="V246" s="40"/>
      <c r="W246" s="176">
        <f>V246*K246</f>
        <v>0</v>
      </c>
      <c r="X246" s="176">
        <v>0.058</v>
      </c>
      <c r="Y246" s="176">
        <f>X246*K246</f>
        <v>5.8580000000000005</v>
      </c>
      <c r="Z246" s="176">
        <v>0</v>
      </c>
      <c r="AA246" s="177">
        <f>Z246*K246</f>
        <v>0</v>
      </c>
      <c r="AR246" s="22" t="s">
        <v>228</v>
      </c>
      <c r="AT246" s="22" t="s">
        <v>239</v>
      </c>
      <c r="AU246" s="22" t="s">
        <v>95</v>
      </c>
      <c r="AY246" s="22" t="s">
        <v>180</v>
      </c>
      <c r="BE246" s="118">
        <f>IF(U246="základní",N246,0)</f>
        <v>0</v>
      </c>
      <c r="BF246" s="118">
        <f>IF(U246="snížená",N246,0)</f>
        <v>0</v>
      </c>
      <c r="BG246" s="118">
        <f>IF(U246="zákl. přenesená",N246,0)</f>
        <v>0</v>
      </c>
      <c r="BH246" s="118">
        <f>IF(U246="sníž. přenesená",N246,0)</f>
        <v>0</v>
      </c>
      <c r="BI246" s="118">
        <f>IF(U246="nulová",N246,0)</f>
        <v>0</v>
      </c>
      <c r="BJ246" s="22" t="s">
        <v>90</v>
      </c>
      <c r="BK246" s="118">
        <f>ROUND(L246*K246,2)</f>
        <v>0</v>
      </c>
      <c r="BL246" s="22" t="s">
        <v>185</v>
      </c>
      <c r="BM246" s="22" t="s">
        <v>567</v>
      </c>
    </row>
    <row r="247" spans="2:51" s="12" customFormat="1" ht="20.45" customHeight="1">
      <c r="B247" s="186"/>
      <c r="C247" s="187"/>
      <c r="D247" s="187"/>
      <c r="E247" s="188" t="s">
        <v>5</v>
      </c>
      <c r="F247" s="297" t="s">
        <v>568</v>
      </c>
      <c r="G247" s="298"/>
      <c r="H247" s="298"/>
      <c r="I247" s="298"/>
      <c r="J247" s="187"/>
      <c r="K247" s="189">
        <v>101</v>
      </c>
      <c r="L247" s="187"/>
      <c r="M247" s="187"/>
      <c r="N247" s="187"/>
      <c r="O247" s="187"/>
      <c r="P247" s="187"/>
      <c r="Q247" s="187"/>
      <c r="R247" s="190"/>
      <c r="T247" s="191"/>
      <c r="U247" s="187"/>
      <c r="V247" s="187"/>
      <c r="W247" s="187"/>
      <c r="X247" s="187"/>
      <c r="Y247" s="187"/>
      <c r="Z247" s="187"/>
      <c r="AA247" s="192"/>
      <c r="AT247" s="193" t="s">
        <v>188</v>
      </c>
      <c r="AU247" s="193" t="s">
        <v>95</v>
      </c>
      <c r="AV247" s="12" t="s">
        <v>95</v>
      </c>
      <c r="AW247" s="12" t="s">
        <v>40</v>
      </c>
      <c r="AX247" s="12" t="s">
        <v>83</v>
      </c>
      <c r="AY247" s="193" t="s">
        <v>180</v>
      </c>
    </row>
    <row r="248" spans="2:51" s="13" customFormat="1" ht="20.45" customHeight="1">
      <c r="B248" s="194"/>
      <c r="C248" s="195"/>
      <c r="D248" s="195"/>
      <c r="E248" s="196" t="s">
        <v>5</v>
      </c>
      <c r="F248" s="292" t="s">
        <v>190</v>
      </c>
      <c r="G248" s="293"/>
      <c r="H248" s="293"/>
      <c r="I248" s="293"/>
      <c r="J248" s="195"/>
      <c r="K248" s="197">
        <v>101</v>
      </c>
      <c r="L248" s="195"/>
      <c r="M248" s="195"/>
      <c r="N248" s="195"/>
      <c r="O248" s="195"/>
      <c r="P248" s="195"/>
      <c r="Q248" s="195"/>
      <c r="R248" s="198"/>
      <c r="T248" s="199"/>
      <c r="U248" s="195"/>
      <c r="V248" s="195"/>
      <c r="W248" s="195"/>
      <c r="X248" s="195"/>
      <c r="Y248" s="195"/>
      <c r="Z248" s="195"/>
      <c r="AA248" s="200"/>
      <c r="AT248" s="201" t="s">
        <v>188</v>
      </c>
      <c r="AU248" s="201" t="s">
        <v>95</v>
      </c>
      <c r="AV248" s="13" t="s">
        <v>185</v>
      </c>
      <c r="AW248" s="13" t="s">
        <v>40</v>
      </c>
      <c r="AX248" s="13" t="s">
        <v>90</v>
      </c>
      <c r="AY248" s="201" t="s">
        <v>180</v>
      </c>
    </row>
    <row r="249" spans="2:65" s="1" customFormat="1" ht="40.15" customHeight="1">
      <c r="B249" s="142"/>
      <c r="C249" s="171" t="s">
        <v>293</v>
      </c>
      <c r="D249" s="171" t="s">
        <v>181</v>
      </c>
      <c r="E249" s="172" t="s">
        <v>428</v>
      </c>
      <c r="F249" s="294" t="s">
        <v>429</v>
      </c>
      <c r="G249" s="294"/>
      <c r="H249" s="294"/>
      <c r="I249" s="294"/>
      <c r="J249" s="173" t="s">
        <v>216</v>
      </c>
      <c r="K249" s="174">
        <v>1</v>
      </c>
      <c r="L249" s="295">
        <v>0</v>
      </c>
      <c r="M249" s="295"/>
      <c r="N249" s="296">
        <f>ROUND(L249*K249,2)</f>
        <v>0</v>
      </c>
      <c r="O249" s="296"/>
      <c r="P249" s="296"/>
      <c r="Q249" s="296"/>
      <c r="R249" s="145"/>
      <c r="T249" s="175" t="s">
        <v>5</v>
      </c>
      <c r="U249" s="48" t="s">
        <v>48</v>
      </c>
      <c r="V249" s="40"/>
      <c r="W249" s="176">
        <f>V249*K249</f>
        <v>0</v>
      </c>
      <c r="X249" s="176">
        <v>0</v>
      </c>
      <c r="Y249" s="176">
        <f>X249*K249</f>
        <v>0</v>
      </c>
      <c r="Z249" s="176">
        <v>0</v>
      </c>
      <c r="AA249" s="177">
        <f>Z249*K249</f>
        <v>0</v>
      </c>
      <c r="AR249" s="22" t="s">
        <v>185</v>
      </c>
      <c r="AT249" s="22" t="s">
        <v>181</v>
      </c>
      <c r="AU249" s="22" t="s">
        <v>95</v>
      </c>
      <c r="AY249" s="22" t="s">
        <v>180</v>
      </c>
      <c r="BE249" s="118">
        <f>IF(U249="základní",N249,0)</f>
        <v>0</v>
      </c>
      <c r="BF249" s="118">
        <f>IF(U249="snížená",N249,0)</f>
        <v>0</v>
      </c>
      <c r="BG249" s="118">
        <f>IF(U249="zákl. přenesená",N249,0)</f>
        <v>0</v>
      </c>
      <c r="BH249" s="118">
        <f>IF(U249="sníž. přenesená",N249,0)</f>
        <v>0</v>
      </c>
      <c r="BI249" s="118">
        <f>IF(U249="nulová",N249,0)</f>
        <v>0</v>
      </c>
      <c r="BJ249" s="22" t="s">
        <v>90</v>
      </c>
      <c r="BK249" s="118">
        <f>ROUND(L249*K249,2)</f>
        <v>0</v>
      </c>
      <c r="BL249" s="22" t="s">
        <v>185</v>
      </c>
      <c r="BM249" s="22" t="s">
        <v>569</v>
      </c>
    </row>
    <row r="250" spans="2:51" s="11" customFormat="1" ht="20.45" customHeight="1">
      <c r="B250" s="178"/>
      <c r="C250" s="179"/>
      <c r="D250" s="179"/>
      <c r="E250" s="180" t="s">
        <v>5</v>
      </c>
      <c r="F250" s="288" t="s">
        <v>560</v>
      </c>
      <c r="G250" s="289"/>
      <c r="H250" s="289"/>
      <c r="I250" s="289"/>
      <c r="J250" s="179"/>
      <c r="K250" s="181" t="s">
        <v>5</v>
      </c>
      <c r="L250" s="179"/>
      <c r="M250" s="179"/>
      <c r="N250" s="179"/>
      <c r="O250" s="179"/>
      <c r="P250" s="179"/>
      <c r="Q250" s="179"/>
      <c r="R250" s="182"/>
      <c r="T250" s="183"/>
      <c r="U250" s="179"/>
      <c r="V250" s="179"/>
      <c r="W250" s="179"/>
      <c r="X250" s="179"/>
      <c r="Y250" s="179"/>
      <c r="Z250" s="179"/>
      <c r="AA250" s="184"/>
      <c r="AT250" s="185" t="s">
        <v>188</v>
      </c>
      <c r="AU250" s="185" t="s">
        <v>95</v>
      </c>
      <c r="AV250" s="11" t="s">
        <v>90</v>
      </c>
      <c r="AW250" s="11" t="s">
        <v>40</v>
      </c>
      <c r="AX250" s="11" t="s">
        <v>83</v>
      </c>
      <c r="AY250" s="185" t="s">
        <v>180</v>
      </c>
    </row>
    <row r="251" spans="2:51" s="12" customFormat="1" ht="20.45" customHeight="1">
      <c r="B251" s="186"/>
      <c r="C251" s="187"/>
      <c r="D251" s="187"/>
      <c r="E251" s="188" t="s">
        <v>5</v>
      </c>
      <c r="F251" s="290" t="s">
        <v>570</v>
      </c>
      <c r="G251" s="291"/>
      <c r="H251" s="291"/>
      <c r="I251" s="291"/>
      <c r="J251" s="187"/>
      <c r="K251" s="189">
        <v>1</v>
      </c>
      <c r="L251" s="187"/>
      <c r="M251" s="187"/>
      <c r="N251" s="187"/>
      <c r="O251" s="187"/>
      <c r="P251" s="187"/>
      <c r="Q251" s="187"/>
      <c r="R251" s="190"/>
      <c r="T251" s="191"/>
      <c r="U251" s="187"/>
      <c r="V251" s="187"/>
      <c r="W251" s="187"/>
      <c r="X251" s="187"/>
      <c r="Y251" s="187"/>
      <c r="Z251" s="187"/>
      <c r="AA251" s="192"/>
      <c r="AT251" s="193" t="s">
        <v>188</v>
      </c>
      <c r="AU251" s="193" t="s">
        <v>95</v>
      </c>
      <c r="AV251" s="12" t="s">
        <v>95</v>
      </c>
      <c r="AW251" s="12" t="s">
        <v>40</v>
      </c>
      <c r="AX251" s="12" t="s">
        <v>83</v>
      </c>
      <c r="AY251" s="193" t="s">
        <v>180</v>
      </c>
    </row>
    <row r="252" spans="2:51" s="13" customFormat="1" ht="20.45" customHeight="1">
      <c r="B252" s="194"/>
      <c r="C252" s="195"/>
      <c r="D252" s="195"/>
      <c r="E252" s="196" t="s">
        <v>5</v>
      </c>
      <c r="F252" s="292" t="s">
        <v>190</v>
      </c>
      <c r="G252" s="293"/>
      <c r="H252" s="293"/>
      <c r="I252" s="293"/>
      <c r="J252" s="195"/>
      <c r="K252" s="197">
        <v>1</v>
      </c>
      <c r="L252" s="195"/>
      <c r="M252" s="195"/>
      <c r="N252" s="195"/>
      <c r="O252" s="195"/>
      <c r="P252" s="195"/>
      <c r="Q252" s="195"/>
      <c r="R252" s="198"/>
      <c r="T252" s="199"/>
      <c r="U252" s="195"/>
      <c r="V252" s="195"/>
      <c r="W252" s="195"/>
      <c r="X252" s="195"/>
      <c r="Y252" s="195"/>
      <c r="Z252" s="195"/>
      <c r="AA252" s="200"/>
      <c r="AT252" s="201" t="s">
        <v>188</v>
      </c>
      <c r="AU252" s="201" t="s">
        <v>95</v>
      </c>
      <c r="AV252" s="13" t="s">
        <v>185</v>
      </c>
      <c r="AW252" s="13" t="s">
        <v>40</v>
      </c>
      <c r="AX252" s="13" t="s">
        <v>90</v>
      </c>
      <c r="AY252" s="201" t="s">
        <v>180</v>
      </c>
    </row>
    <row r="253" spans="2:65" s="1" customFormat="1" ht="40.15" customHeight="1">
      <c r="B253" s="142"/>
      <c r="C253" s="171" t="s">
        <v>297</v>
      </c>
      <c r="D253" s="171" t="s">
        <v>181</v>
      </c>
      <c r="E253" s="172" t="s">
        <v>571</v>
      </c>
      <c r="F253" s="294" t="s">
        <v>572</v>
      </c>
      <c r="G253" s="294"/>
      <c r="H253" s="294"/>
      <c r="I253" s="294"/>
      <c r="J253" s="173" t="s">
        <v>184</v>
      </c>
      <c r="K253" s="174">
        <v>13</v>
      </c>
      <c r="L253" s="295">
        <v>0</v>
      </c>
      <c r="M253" s="295"/>
      <c r="N253" s="296">
        <f>ROUND(L253*K253,2)</f>
        <v>0</v>
      </c>
      <c r="O253" s="296"/>
      <c r="P253" s="296"/>
      <c r="Q253" s="296"/>
      <c r="R253" s="145"/>
      <c r="T253" s="175" t="s">
        <v>5</v>
      </c>
      <c r="U253" s="48" t="s">
        <v>48</v>
      </c>
      <c r="V253" s="40"/>
      <c r="W253" s="176">
        <f>V253*K253</f>
        <v>0</v>
      </c>
      <c r="X253" s="176">
        <v>0</v>
      </c>
      <c r="Y253" s="176">
        <f>X253*K253</f>
        <v>0</v>
      </c>
      <c r="Z253" s="176">
        <v>0</v>
      </c>
      <c r="AA253" s="177">
        <f>Z253*K253</f>
        <v>0</v>
      </c>
      <c r="AR253" s="22" t="s">
        <v>185</v>
      </c>
      <c r="AT253" s="22" t="s">
        <v>181</v>
      </c>
      <c r="AU253" s="22" t="s">
        <v>95</v>
      </c>
      <c r="AY253" s="22" t="s">
        <v>180</v>
      </c>
      <c r="BE253" s="118">
        <f>IF(U253="základní",N253,0)</f>
        <v>0</v>
      </c>
      <c r="BF253" s="118">
        <f>IF(U253="snížená",N253,0)</f>
        <v>0</v>
      </c>
      <c r="BG253" s="118">
        <f>IF(U253="zákl. přenesená",N253,0)</f>
        <v>0</v>
      </c>
      <c r="BH253" s="118">
        <f>IF(U253="sníž. přenesená",N253,0)</f>
        <v>0</v>
      </c>
      <c r="BI253" s="118">
        <f>IF(U253="nulová",N253,0)</f>
        <v>0</v>
      </c>
      <c r="BJ253" s="22" t="s">
        <v>90</v>
      </c>
      <c r="BK253" s="118">
        <f>ROUND(L253*K253,2)</f>
        <v>0</v>
      </c>
      <c r="BL253" s="22" t="s">
        <v>185</v>
      </c>
      <c r="BM253" s="22" t="s">
        <v>573</v>
      </c>
    </row>
    <row r="254" spans="2:51" s="11" customFormat="1" ht="20.45" customHeight="1">
      <c r="B254" s="178"/>
      <c r="C254" s="179"/>
      <c r="D254" s="179"/>
      <c r="E254" s="180" t="s">
        <v>5</v>
      </c>
      <c r="F254" s="288" t="s">
        <v>501</v>
      </c>
      <c r="G254" s="289"/>
      <c r="H254" s="289"/>
      <c r="I254" s="289"/>
      <c r="J254" s="179"/>
      <c r="K254" s="181" t="s">
        <v>5</v>
      </c>
      <c r="L254" s="179"/>
      <c r="M254" s="179"/>
      <c r="N254" s="179"/>
      <c r="O254" s="179"/>
      <c r="P254" s="179"/>
      <c r="Q254" s="179"/>
      <c r="R254" s="182"/>
      <c r="T254" s="183"/>
      <c r="U254" s="179"/>
      <c r="V254" s="179"/>
      <c r="W254" s="179"/>
      <c r="X254" s="179"/>
      <c r="Y254" s="179"/>
      <c r="Z254" s="179"/>
      <c r="AA254" s="184"/>
      <c r="AT254" s="185" t="s">
        <v>188</v>
      </c>
      <c r="AU254" s="185" t="s">
        <v>95</v>
      </c>
      <c r="AV254" s="11" t="s">
        <v>90</v>
      </c>
      <c r="AW254" s="11" t="s">
        <v>40</v>
      </c>
      <c r="AX254" s="11" t="s">
        <v>83</v>
      </c>
      <c r="AY254" s="185" t="s">
        <v>180</v>
      </c>
    </row>
    <row r="255" spans="2:51" s="12" customFormat="1" ht="20.45" customHeight="1">
      <c r="B255" s="186"/>
      <c r="C255" s="187"/>
      <c r="D255" s="187"/>
      <c r="E255" s="188" t="s">
        <v>5</v>
      </c>
      <c r="F255" s="290" t="s">
        <v>257</v>
      </c>
      <c r="G255" s="291"/>
      <c r="H255" s="291"/>
      <c r="I255" s="291"/>
      <c r="J255" s="187"/>
      <c r="K255" s="189">
        <v>13</v>
      </c>
      <c r="L255" s="187"/>
      <c r="M255" s="187"/>
      <c r="N255" s="187"/>
      <c r="O255" s="187"/>
      <c r="P255" s="187"/>
      <c r="Q255" s="187"/>
      <c r="R255" s="190"/>
      <c r="T255" s="191"/>
      <c r="U255" s="187"/>
      <c r="V255" s="187"/>
      <c r="W255" s="187"/>
      <c r="X255" s="187"/>
      <c r="Y255" s="187"/>
      <c r="Z255" s="187"/>
      <c r="AA255" s="192"/>
      <c r="AT255" s="193" t="s">
        <v>188</v>
      </c>
      <c r="AU255" s="193" t="s">
        <v>95</v>
      </c>
      <c r="AV255" s="12" t="s">
        <v>95</v>
      </c>
      <c r="AW255" s="12" t="s">
        <v>40</v>
      </c>
      <c r="AX255" s="12" t="s">
        <v>83</v>
      </c>
      <c r="AY255" s="193" t="s">
        <v>180</v>
      </c>
    </row>
    <row r="256" spans="2:51" s="13" customFormat="1" ht="20.45" customHeight="1">
      <c r="B256" s="194"/>
      <c r="C256" s="195"/>
      <c r="D256" s="195"/>
      <c r="E256" s="196" t="s">
        <v>5</v>
      </c>
      <c r="F256" s="292" t="s">
        <v>190</v>
      </c>
      <c r="G256" s="293"/>
      <c r="H256" s="293"/>
      <c r="I256" s="293"/>
      <c r="J256" s="195"/>
      <c r="K256" s="197">
        <v>13</v>
      </c>
      <c r="L256" s="195"/>
      <c r="M256" s="195"/>
      <c r="N256" s="195"/>
      <c r="O256" s="195"/>
      <c r="P256" s="195"/>
      <c r="Q256" s="195"/>
      <c r="R256" s="198"/>
      <c r="T256" s="199"/>
      <c r="U256" s="195"/>
      <c r="V256" s="195"/>
      <c r="W256" s="195"/>
      <c r="X256" s="195"/>
      <c r="Y256" s="195"/>
      <c r="Z256" s="195"/>
      <c r="AA256" s="200"/>
      <c r="AT256" s="201" t="s">
        <v>188</v>
      </c>
      <c r="AU256" s="201" t="s">
        <v>95</v>
      </c>
      <c r="AV256" s="13" t="s">
        <v>185</v>
      </c>
      <c r="AW256" s="13" t="s">
        <v>40</v>
      </c>
      <c r="AX256" s="13" t="s">
        <v>90</v>
      </c>
      <c r="AY256" s="201" t="s">
        <v>180</v>
      </c>
    </row>
    <row r="257" spans="2:65" s="1" customFormat="1" ht="40.15" customHeight="1">
      <c r="B257" s="142"/>
      <c r="C257" s="171" t="s">
        <v>10</v>
      </c>
      <c r="D257" s="171" t="s">
        <v>181</v>
      </c>
      <c r="E257" s="172" t="s">
        <v>443</v>
      </c>
      <c r="F257" s="294" t="s">
        <v>444</v>
      </c>
      <c r="G257" s="294"/>
      <c r="H257" s="294"/>
      <c r="I257" s="294"/>
      <c r="J257" s="173" t="s">
        <v>184</v>
      </c>
      <c r="K257" s="174">
        <v>42.7</v>
      </c>
      <c r="L257" s="295">
        <v>0</v>
      </c>
      <c r="M257" s="295"/>
      <c r="N257" s="296">
        <f>ROUND(L257*K257,2)</f>
        <v>0</v>
      </c>
      <c r="O257" s="296"/>
      <c r="P257" s="296"/>
      <c r="Q257" s="296"/>
      <c r="R257" s="145"/>
      <c r="T257" s="175" t="s">
        <v>5</v>
      </c>
      <c r="U257" s="48" t="s">
        <v>48</v>
      </c>
      <c r="V257" s="40"/>
      <c r="W257" s="176">
        <f>V257*K257</f>
        <v>0</v>
      </c>
      <c r="X257" s="176">
        <v>0</v>
      </c>
      <c r="Y257" s="176">
        <f>X257*K257</f>
        <v>0</v>
      </c>
      <c r="Z257" s="176">
        <v>0</v>
      </c>
      <c r="AA257" s="177">
        <f>Z257*K257</f>
        <v>0</v>
      </c>
      <c r="AR257" s="22" t="s">
        <v>185</v>
      </c>
      <c r="AT257" s="22" t="s">
        <v>181</v>
      </c>
      <c r="AU257" s="22" t="s">
        <v>95</v>
      </c>
      <c r="AY257" s="22" t="s">
        <v>180</v>
      </c>
      <c r="BE257" s="118">
        <f>IF(U257="základní",N257,0)</f>
        <v>0</v>
      </c>
      <c r="BF257" s="118">
        <f>IF(U257="snížená",N257,0)</f>
        <v>0</v>
      </c>
      <c r="BG257" s="118">
        <f>IF(U257="zákl. přenesená",N257,0)</f>
        <v>0</v>
      </c>
      <c r="BH257" s="118">
        <f>IF(U257="sníž. přenesená",N257,0)</f>
        <v>0</v>
      </c>
      <c r="BI257" s="118">
        <f>IF(U257="nulová",N257,0)</f>
        <v>0</v>
      </c>
      <c r="BJ257" s="22" t="s">
        <v>90</v>
      </c>
      <c r="BK257" s="118">
        <f>ROUND(L257*K257,2)</f>
        <v>0</v>
      </c>
      <c r="BL257" s="22" t="s">
        <v>185</v>
      </c>
      <c r="BM257" s="22" t="s">
        <v>574</v>
      </c>
    </row>
    <row r="258" spans="2:51" s="11" customFormat="1" ht="20.45" customHeight="1">
      <c r="B258" s="178"/>
      <c r="C258" s="179"/>
      <c r="D258" s="179"/>
      <c r="E258" s="180" t="s">
        <v>5</v>
      </c>
      <c r="F258" s="288" t="s">
        <v>575</v>
      </c>
      <c r="G258" s="289"/>
      <c r="H258" s="289"/>
      <c r="I258" s="289"/>
      <c r="J258" s="179"/>
      <c r="K258" s="181" t="s">
        <v>5</v>
      </c>
      <c r="L258" s="179"/>
      <c r="M258" s="179"/>
      <c r="N258" s="179"/>
      <c r="O258" s="179"/>
      <c r="P258" s="179"/>
      <c r="Q258" s="179"/>
      <c r="R258" s="182"/>
      <c r="T258" s="183"/>
      <c r="U258" s="179"/>
      <c r="V258" s="179"/>
      <c r="W258" s="179"/>
      <c r="X258" s="179"/>
      <c r="Y258" s="179"/>
      <c r="Z258" s="179"/>
      <c r="AA258" s="184"/>
      <c r="AT258" s="185" t="s">
        <v>188</v>
      </c>
      <c r="AU258" s="185" t="s">
        <v>95</v>
      </c>
      <c r="AV258" s="11" t="s">
        <v>90</v>
      </c>
      <c r="AW258" s="11" t="s">
        <v>40</v>
      </c>
      <c r="AX258" s="11" t="s">
        <v>83</v>
      </c>
      <c r="AY258" s="185" t="s">
        <v>180</v>
      </c>
    </row>
    <row r="259" spans="2:51" s="12" customFormat="1" ht="20.45" customHeight="1">
      <c r="B259" s="186"/>
      <c r="C259" s="187"/>
      <c r="D259" s="187"/>
      <c r="E259" s="188" t="s">
        <v>5</v>
      </c>
      <c r="F259" s="290" t="s">
        <v>506</v>
      </c>
      <c r="G259" s="291"/>
      <c r="H259" s="291"/>
      <c r="I259" s="291"/>
      <c r="J259" s="187"/>
      <c r="K259" s="189">
        <v>42.7</v>
      </c>
      <c r="L259" s="187"/>
      <c r="M259" s="187"/>
      <c r="N259" s="187"/>
      <c r="O259" s="187"/>
      <c r="P259" s="187"/>
      <c r="Q259" s="187"/>
      <c r="R259" s="190"/>
      <c r="T259" s="191"/>
      <c r="U259" s="187"/>
      <c r="V259" s="187"/>
      <c r="W259" s="187"/>
      <c r="X259" s="187"/>
      <c r="Y259" s="187"/>
      <c r="Z259" s="187"/>
      <c r="AA259" s="192"/>
      <c r="AT259" s="193" t="s">
        <v>188</v>
      </c>
      <c r="AU259" s="193" t="s">
        <v>95</v>
      </c>
      <c r="AV259" s="12" t="s">
        <v>95</v>
      </c>
      <c r="AW259" s="12" t="s">
        <v>40</v>
      </c>
      <c r="AX259" s="12" t="s">
        <v>83</v>
      </c>
      <c r="AY259" s="193" t="s">
        <v>180</v>
      </c>
    </row>
    <row r="260" spans="2:51" s="13" customFormat="1" ht="20.45" customHeight="1">
      <c r="B260" s="194"/>
      <c r="C260" s="195"/>
      <c r="D260" s="195"/>
      <c r="E260" s="196" t="s">
        <v>5</v>
      </c>
      <c r="F260" s="292" t="s">
        <v>190</v>
      </c>
      <c r="G260" s="293"/>
      <c r="H260" s="293"/>
      <c r="I260" s="293"/>
      <c r="J260" s="195"/>
      <c r="K260" s="197">
        <v>42.7</v>
      </c>
      <c r="L260" s="195"/>
      <c r="M260" s="195"/>
      <c r="N260" s="195"/>
      <c r="O260" s="195"/>
      <c r="P260" s="195"/>
      <c r="Q260" s="195"/>
      <c r="R260" s="198"/>
      <c r="T260" s="199"/>
      <c r="U260" s="195"/>
      <c r="V260" s="195"/>
      <c r="W260" s="195"/>
      <c r="X260" s="195"/>
      <c r="Y260" s="195"/>
      <c r="Z260" s="195"/>
      <c r="AA260" s="200"/>
      <c r="AT260" s="201" t="s">
        <v>188</v>
      </c>
      <c r="AU260" s="201" t="s">
        <v>95</v>
      </c>
      <c r="AV260" s="13" t="s">
        <v>185</v>
      </c>
      <c r="AW260" s="13" t="s">
        <v>40</v>
      </c>
      <c r="AX260" s="13" t="s">
        <v>90</v>
      </c>
      <c r="AY260" s="201" t="s">
        <v>180</v>
      </c>
    </row>
    <row r="261" spans="2:65" s="1" customFormat="1" ht="40.15" customHeight="1">
      <c r="B261" s="142"/>
      <c r="C261" s="171">
        <v>33</v>
      </c>
      <c r="D261" s="171" t="s">
        <v>181</v>
      </c>
      <c r="E261" s="172" t="s">
        <v>1215</v>
      </c>
      <c r="F261" s="294" t="s">
        <v>1216</v>
      </c>
      <c r="G261" s="294"/>
      <c r="H261" s="294"/>
      <c r="I261" s="294"/>
      <c r="J261" s="173" t="s">
        <v>1217</v>
      </c>
      <c r="K261" s="174">
        <v>40</v>
      </c>
      <c r="L261" s="295">
        <v>0</v>
      </c>
      <c r="M261" s="295"/>
      <c r="N261" s="296">
        <f>ROUND(L261*K261,2)</f>
        <v>0</v>
      </c>
      <c r="O261" s="296"/>
      <c r="P261" s="296"/>
      <c r="Q261" s="296"/>
      <c r="R261" s="145"/>
      <c r="T261" s="175" t="s">
        <v>5</v>
      </c>
      <c r="U261" s="48" t="s">
        <v>48</v>
      </c>
      <c r="V261" s="231"/>
      <c r="W261" s="176">
        <f>V261*K261</f>
        <v>0</v>
      </c>
      <c r="X261" s="176">
        <v>0</v>
      </c>
      <c r="Y261" s="176">
        <f>X261*K261</f>
        <v>0</v>
      </c>
      <c r="Z261" s="176">
        <v>0</v>
      </c>
      <c r="AA261" s="177">
        <f>Z261*K261</f>
        <v>0</v>
      </c>
      <c r="AR261" s="22" t="s">
        <v>185</v>
      </c>
      <c r="AT261" s="22" t="s">
        <v>181</v>
      </c>
      <c r="AU261" s="22" t="s">
        <v>95</v>
      </c>
      <c r="AY261" s="22" t="s">
        <v>180</v>
      </c>
      <c r="BE261" s="118">
        <f>IF(U261="základní",N261,0)</f>
        <v>0</v>
      </c>
      <c r="BF261" s="118">
        <f>IF(U261="snížená",N261,0)</f>
        <v>0</v>
      </c>
      <c r="BG261" s="118">
        <f>IF(U261="zákl. přenesená",N261,0)</f>
        <v>0</v>
      </c>
      <c r="BH261" s="118">
        <f>IF(U261="sníž. přenesená",N261,0)</f>
        <v>0</v>
      </c>
      <c r="BI261" s="118">
        <f>IF(U261="nulová",N261,0)</f>
        <v>0</v>
      </c>
      <c r="BJ261" s="22" t="s">
        <v>90</v>
      </c>
      <c r="BK261" s="118">
        <f>ROUND(L261*K261,2)</f>
        <v>0</v>
      </c>
      <c r="BL261" s="22" t="s">
        <v>185</v>
      </c>
      <c r="BM261" s="22" t="s">
        <v>574</v>
      </c>
    </row>
    <row r="262" spans="2:51" s="13" customFormat="1" ht="20.45" customHeight="1">
      <c r="B262" s="194"/>
      <c r="C262" s="232"/>
      <c r="D262" s="232"/>
      <c r="E262" s="196" t="s">
        <v>5</v>
      </c>
      <c r="F262" s="292" t="s">
        <v>190</v>
      </c>
      <c r="G262" s="293"/>
      <c r="H262" s="293"/>
      <c r="I262" s="293"/>
      <c r="J262" s="232"/>
      <c r="K262" s="197">
        <v>40</v>
      </c>
      <c r="L262" s="232"/>
      <c r="M262" s="232"/>
      <c r="N262" s="232"/>
      <c r="O262" s="232"/>
      <c r="P262" s="232"/>
      <c r="Q262" s="232"/>
      <c r="R262" s="198"/>
      <c r="T262" s="199"/>
      <c r="U262" s="232"/>
      <c r="V262" s="232"/>
      <c r="W262" s="232"/>
      <c r="X262" s="232"/>
      <c r="Y262" s="232"/>
      <c r="Z262" s="232"/>
      <c r="AA262" s="200"/>
      <c r="AT262" s="201" t="s">
        <v>188</v>
      </c>
      <c r="AU262" s="201" t="s">
        <v>95</v>
      </c>
      <c r="AV262" s="13" t="s">
        <v>185</v>
      </c>
      <c r="AW262" s="13" t="s">
        <v>40</v>
      </c>
      <c r="AX262" s="13" t="s">
        <v>90</v>
      </c>
      <c r="AY262" s="201" t="s">
        <v>180</v>
      </c>
    </row>
    <row r="263" spans="2:63" s="10" customFormat="1" ht="29.85" customHeight="1">
      <c r="B263" s="160"/>
      <c r="C263" s="161"/>
      <c r="D263" s="170" t="s">
        <v>155</v>
      </c>
      <c r="E263" s="170"/>
      <c r="F263" s="170"/>
      <c r="G263" s="170"/>
      <c r="H263" s="170"/>
      <c r="I263" s="170"/>
      <c r="J263" s="170"/>
      <c r="K263" s="170"/>
      <c r="L263" s="170"/>
      <c r="M263" s="170"/>
      <c r="N263" s="286">
        <f>BK263</f>
        <v>0</v>
      </c>
      <c r="O263" s="287"/>
      <c r="P263" s="287"/>
      <c r="Q263" s="287"/>
      <c r="R263" s="163"/>
      <c r="T263" s="164"/>
      <c r="U263" s="161"/>
      <c r="V263" s="161"/>
      <c r="W263" s="165">
        <f>SUM(W264:W305)</f>
        <v>0</v>
      </c>
      <c r="X263" s="161"/>
      <c r="Y263" s="165">
        <f>SUM(Y264:Y305)</f>
        <v>0</v>
      </c>
      <c r="Z263" s="161"/>
      <c r="AA263" s="166">
        <f>SUM(AA264:AA305)</f>
        <v>0</v>
      </c>
      <c r="AR263" s="167" t="s">
        <v>90</v>
      </c>
      <c r="AT263" s="168" t="s">
        <v>82</v>
      </c>
      <c r="AU263" s="168" t="s">
        <v>90</v>
      </c>
      <c r="AY263" s="167" t="s">
        <v>180</v>
      </c>
      <c r="BK263" s="169">
        <f>SUM(BK264:BK305)</f>
        <v>0</v>
      </c>
    </row>
    <row r="264" spans="2:65" s="1" customFormat="1" ht="28.9" customHeight="1">
      <c r="B264" s="142"/>
      <c r="C264" s="171" t="s">
        <v>304</v>
      </c>
      <c r="D264" s="171" t="s">
        <v>181</v>
      </c>
      <c r="E264" s="172" t="s">
        <v>449</v>
      </c>
      <c r="F264" s="294" t="s">
        <v>450</v>
      </c>
      <c r="G264" s="294"/>
      <c r="H264" s="294"/>
      <c r="I264" s="294"/>
      <c r="J264" s="173" t="s">
        <v>242</v>
      </c>
      <c r="K264" s="174">
        <v>294.76</v>
      </c>
      <c r="L264" s="295">
        <v>0</v>
      </c>
      <c r="M264" s="295"/>
      <c r="N264" s="296">
        <f>ROUND(L264*K264,2)</f>
        <v>0</v>
      </c>
      <c r="O264" s="296"/>
      <c r="P264" s="296"/>
      <c r="Q264" s="296"/>
      <c r="R264" s="145"/>
      <c r="T264" s="175" t="s">
        <v>5</v>
      </c>
      <c r="U264" s="48" t="s">
        <v>48</v>
      </c>
      <c r="V264" s="40"/>
      <c r="W264" s="176">
        <f>V264*K264</f>
        <v>0</v>
      </c>
      <c r="X264" s="176">
        <v>0</v>
      </c>
      <c r="Y264" s="176">
        <f>X264*K264</f>
        <v>0</v>
      </c>
      <c r="Z264" s="176">
        <v>0</v>
      </c>
      <c r="AA264" s="177">
        <f>Z264*K264</f>
        <v>0</v>
      </c>
      <c r="AR264" s="22" t="s">
        <v>185</v>
      </c>
      <c r="AT264" s="22" t="s">
        <v>181</v>
      </c>
      <c r="AU264" s="22" t="s">
        <v>95</v>
      </c>
      <c r="AY264" s="22" t="s">
        <v>180</v>
      </c>
      <c r="BE264" s="118">
        <f>IF(U264="základní",N264,0)</f>
        <v>0</v>
      </c>
      <c r="BF264" s="118">
        <f>IF(U264="snížená",N264,0)</f>
        <v>0</v>
      </c>
      <c r="BG264" s="118">
        <f>IF(U264="zákl. přenesená",N264,0)</f>
        <v>0</v>
      </c>
      <c r="BH264" s="118">
        <f>IF(U264="sníž. přenesená",N264,0)</f>
        <v>0</v>
      </c>
      <c r="BI264" s="118">
        <f>IF(U264="nulová",N264,0)</f>
        <v>0</v>
      </c>
      <c r="BJ264" s="22" t="s">
        <v>90</v>
      </c>
      <c r="BK264" s="118">
        <f>ROUND(L264*K264,2)</f>
        <v>0</v>
      </c>
      <c r="BL264" s="22" t="s">
        <v>185</v>
      </c>
      <c r="BM264" s="22" t="s">
        <v>576</v>
      </c>
    </row>
    <row r="265" spans="2:51" s="11" customFormat="1" ht="20.45" customHeight="1">
      <c r="B265" s="178"/>
      <c r="C265" s="179"/>
      <c r="D265" s="179"/>
      <c r="E265" s="180" t="s">
        <v>5</v>
      </c>
      <c r="F265" s="288" t="s">
        <v>452</v>
      </c>
      <c r="G265" s="289"/>
      <c r="H265" s="289"/>
      <c r="I265" s="289"/>
      <c r="J265" s="179"/>
      <c r="K265" s="181" t="s">
        <v>5</v>
      </c>
      <c r="L265" s="179"/>
      <c r="M265" s="179"/>
      <c r="N265" s="179"/>
      <c r="O265" s="179"/>
      <c r="P265" s="179"/>
      <c r="Q265" s="179"/>
      <c r="R265" s="182"/>
      <c r="T265" s="183"/>
      <c r="U265" s="179"/>
      <c r="V265" s="179"/>
      <c r="W265" s="179"/>
      <c r="X265" s="179"/>
      <c r="Y265" s="179"/>
      <c r="Z265" s="179"/>
      <c r="AA265" s="184"/>
      <c r="AT265" s="185" t="s">
        <v>188</v>
      </c>
      <c r="AU265" s="185" t="s">
        <v>95</v>
      </c>
      <c r="AV265" s="11" t="s">
        <v>90</v>
      </c>
      <c r="AW265" s="11" t="s">
        <v>40</v>
      </c>
      <c r="AX265" s="11" t="s">
        <v>83</v>
      </c>
      <c r="AY265" s="185" t="s">
        <v>180</v>
      </c>
    </row>
    <row r="266" spans="2:51" s="12" customFormat="1" ht="20.45" customHeight="1">
      <c r="B266" s="186"/>
      <c r="C266" s="187"/>
      <c r="D266" s="187"/>
      <c r="E266" s="188" t="s">
        <v>5</v>
      </c>
      <c r="F266" s="290" t="s">
        <v>350</v>
      </c>
      <c r="G266" s="291"/>
      <c r="H266" s="291"/>
      <c r="I266" s="291"/>
      <c r="J266" s="187"/>
      <c r="K266" s="189">
        <v>32</v>
      </c>
      <c r="L266" s="187"/>
      <c r="M266" s="187"/>
      <c r="N266" s="187"/>
      <c r="O266" s="187"/>
      <c r="P266" s="187"/>
      <c r="Q266" s="187"/>
      <c r="R266" s="190"/>
      <c r="T266" s="191"/>
      <c r="U266" s="187"/>
      <c r="V266" s="187"/>
      <c r="W266" s="187"/>
      <c r="X266" s="187"/>
      <c r="Y266" s="187"/>
      <c r="Z266" s="187"/>
      <c r="AA266" s="192"/>
      <c r="AT266" s="193" t="s">
        <v>188</v>
      </c>
      <c r="AU266" s="193" t="s">
        <v>95</v>
      </c>
      <c r="AV266" s="12" t="s">
        <v>95</v>
      </c>
      <c r="AW266" s="12" t="s">
        <v>40</v>
      </c>
      <c r="AX266" s="12" t="s">
        <v>83</v>
      </c>
      <c r="AY266" s="193" t="s">
        <v>180</v>
      </c>
    </row>
    <row r="267" spans="2:51" s="11" customFormat="1" ht="20.45" customHeight="1">
      <c r="B267" s="178"/>
      <c r="C267" s="179"/>
      <c r="D267" s="179"/>
      <c r="E267" s="180" t="s">
        <v>5</v>
      </c>
      <c r="F267" s="303" t="s">
        <v>454</v>
      </c>
      <c r="G267" s="304"/>
      <c r="H267" s="304"/>
      <c r="I267" s="304"/>
      <c r="J267" s="179"/>
      <c r="K267" s="181" t="s">
        <v>5</v>
      </c>
      <c r="L267" s="179"/>
      <c r="M267" s="179"/>
      <c r="N267" s="179"/>
      <c r="O267" s="179"/>
      <c r="P267" s="179"/>
      <c r="Q267" s="179"/>
      <c r="R267" s="182"/>
      <c r="T267" s="183"/>
      <c r="U267" s="179"/>
      <c r="V267" s="179"/>
      <c r="W267" s="179"/>
      <c r="X267" s="179"/>
      <c r="Y267" s="179"/>
      <c r="Z267" s="179"/>
      <c r="AA267" s="184"/>
      <c r="AT267" s="185" t="s">
        <v>188</v>
      </c>
      <c r="AU267" s="185" t="s">
        <v>95</v>
      </c>
      <c r="AV267" s="11" t="s">
        <v>90</v>
      </c>
      <c r="AW267" s="11" t="s">
        <v>40</v>
      </c>
      <c r="AX267" s="11" t="s">
        <v>83</v>
      </c>
      <c r="AY267" s="185" t="s">
        <v>180</v>
      </c>
    </row>
    <row r="268" spans="2:51" s="12" customFormat="1" ht="20.45" customHeight="1">
      <c r="B268" s="186"/>
      <c r="C268" s="187"/>
      <c r="D268" s="187"/>
      <c r="E268" s="188" t="s">
        <v>5</v>
      </c>
      <c r="F268" s="290" t="s">
        <v>577</v>
      </c>
      <c r="G268" s="291"/>
      <c r="H268" s="291"/>
      <c r="I268" s="291"/>
      <c r="J268" s="187"/>
      <c r="K268" s="189">
        <v>262.76</v>
      </c>
      <c r="L268" s="187"/>
      <c r="M268" s="187"/>
      <c r="N268" s="187"/>
      <c r="O268" s="187"/>
      <c r="P268" s="187"/>
      <c r="Q268" s="187"/>
      <c r="R268" s="190"/>
      <c r="T268" s="191"/>
      <c r="U268" s="187"/>
      <c r="V268" s="187"/>
      <c r="W268" s="187"/>
      <c r="X268" s="187"/>
      <c r="Y268" s="187"/>
      <c r="Z268" s="187"/>
      <c r="AA268" s="192"/>
      <c r="AT268" s="193" t="s">
        <v>188</v>
      </c>
      <c r="AU268" s="193" t="s">
        <v>95</v>
      </c>
      <c r="AV268" s="12" t="s">
        <v>95</v>
      </c>
      <c r="AW268" s="12" t="s">
        <v>40</v>
      </c>
      <c r="AX268" s="12" t="s">
        <v>83</v>
      </c>
      <c r="AY268" s="193" t="s">
        <v>180</v>
      </c>
    </row>
    <row r="269" spans="2:51" s="13" customFormat="1" ht="20.45" customHeight="1">
      <c r="B269" s="194"/>
      <c r="C269" s="195"/>
      <c r="D269" s="195"/>
      <c r="E269" s="196" t="s">
        <v>5</v>
      </c>
      <c r="F269" s="292" t="s">
        <v>190</v>
      </c>
      <c r="G269" s="293"/>
      <c r="H269" s="293"/>
      <c r="I269" s="293"/>
      <c r="J269" s="195"/>
      <c r="K269" s="197">
        <v>294.76</v>
      </c>
      <c r="L269" s="195"/>
      <c r="M269" s="195"/>
      <c r="N269" s="195"/>
      <c r="O269" s="195"/>
      <c r="P269" s="195"/>
      <c r="Q269" s="195"/>
      <c r="R269" s="198"/>
      <c r="T269" s="199"/>
      <c r="U269" s="195"/>
      <c r="V269" s="195"/>
      <c r="W269" s="195"/>
      <c r="X269" s="195"/>
      <c r="Y269" s="195"/>
      <c r="Z269" s="195"/>
      <c r="AA269" s="200"/>
      <c r="AT269" s="201" t="s">
        <v>188</v>
      </c>
      <c r="AU269" s="201" t="s">
        <v>95</v>
      </c>
      <c r="AV269" s="13" t="s">
        <v>185</v>
      </c>
      <c r="AW269" s="13" t="s">
        <v>40</v>
      </c>
      <c r="AX269" s="13" t="s">
        <v>90</v>
      </c>
      <c r="AY269" s="201" t="s">
        <v>180</v>
      </c>
    </row>
    <row r="270" spans="2:65" s="1" customFormat="1" ht="28.9" customHeight="1">
      <c r="B270" s="142"/>
      <c r="C270" s="171" t="s">
        <v>308</v>
      </c>
      <c r="D270" s="171" t="s">
        <v>181</v>
      </c>
      <c r="E270" s="172" t="s">
        <v>457</v>
      </c>
      <c r="F270" s="294" t="s">
        <v>458</v>
      </c>
      <c r="G270" s="294"/>
      <c r="H270" s="294"/>
      <c r="I270" s="294"/>
      <c r="J270" s="173" t="s">
        <v>242</v>
      </c>
      <c r="K270" s="174">
        <v>1640.56</v>
      </c>
      <c r="L270" s="295">
        <v>0</v>
      </c>
      <c r="M270" s="295"/>
      <c r="N270" s="296">
        <f>ROUND(L270*K270,2)</f>
        <v>0</v>
      </c>
      <c r="O270" s="296"/>
      <c r="P270" s="296"/>
      <c r="Q270" s="296"/>
      <c r="R270" s="145"/>
      <c r="T270" s="175" t="s">
        <v>5</v>
      </c>
      <c r="U270" s="48" t="s">
        <v>48</v>
      </c>
      <c r="V270" s="40"/>
      <c r="W270" s="176">
        <f>V270*K270</f>
        <v>0</v>
      </c>
      <c r="X270" s="176">
        <v>0</v>
      </c>
      <c r="Y270" s="176">
        <f>X270*K270</f>
        <v>0</v>
      </c>
      <c r="Z270" s="176">
        <v>0</v>
      </c>
      <c r="AA270" s="177">
        <f>Z270*K270</f>
        <v>0</v>
      </c>
      <c r="AR270" s="22" t="s">
        <v>185</v>
      </c>
      <c r="AT270" s="22" t="s">
        <v>181</v>
      </c>
      <c r="AU270" s="22" t="s">
        <v>95</v>
      </c>
      <c r="AY270" s="22" t="s">
        <v>180</v>
      </c>
      <c r="BE270" s="118">
        <f>IF(U270="základní",N270,0)</f>
        <v>0</v>
      </c>
      <c r="BF270" s="118">
        <f>IF(U270="snížená",N270,0)</f>
        <v>0</v>
      </c>
      <c r="BG270" s="118">
        <f>IF(U270="zákl. přenesená",N270,0)</f>
        <v>0</v>
      </c>
      <c r="BH270" s="118">
        <f>IF(U270="sníž. přenesená",N270,0)</f>
        <v>0</v>
      </c>
      <c r="BI270" s="118">
        <f>IF(U270="nulová",N270,0)</f>
        <v>0</v>
      </c>
      <c r="BJ270" s="22" t="s">
        <v>90</v>
      </c>
      <c r="BK270" s="118">
        <f>ROUND(L270*K270,2)</f>
        <v>0</v>
      </c>
      <c r="BL270" s="22" t="s">
        <v>185</v>
      </c>
      <c r="BM270" s="22" t="s">
        <v>578</v>
      </c>
    </row>
    <row r="271" spans="2:51" s="11" customFormat="1" ht="20.45" customHeight="1">
      <c r="B271" s="178"/>
      <c r="C271" s="179"/>
      <c r="D271" s="179"/>
      <c r="E271" s="180" t="s">
        <v>5</v>
      </c>
      <c r="F271" s="288" t="s">
        <v>452</v>
      </c>
      <c r="G271" s="289"/>
      <c r="H271" s="289"/>
      <c r="I271" s="289"/>
      <c r="J271" s="179"/>
      <c r="K271" s="181" t="s">
        <v>5</v>
      </c>
      <c r="L271" s="179"/>
      <c r="M271" s="179"/>
      <c r="N271" s="179"/>
      <c r="O271" s="179"/>
      <c r="P271" s="179"/>
      <c r="Q271" s="179"/>
      <c r="R271" s="182"/>
      <c r="T271" s="183"/>
      <c r="U271" s="179"/>
      <c r="V271" s="179"/>
      <c r="W271" s="179"/>
      <c r="X271" s="179"/>
      <c r="Y271" s="179"/>
      <c r="Z271" s="179"/>
      <c r="AA271" s="184"/>
      <c r="AT271" s="185" t="s">
        <v>188</v>
      </c>
      <c r="AU271" s="185" t="s">
        <v>95</v>
      </c>
      <c r="AV271" s="11" t="s">
        <v>90</v>
      </c>
      <c r="AW271" s="11" t="s">
        <v>40</v>
      </c>
      <c r="AX271" s="11" t="s">
        <v>83</v>
      </c>
      <c r="AY271" s="185" t="s">
        <v>180</v>
      </c>
    </row>
    <row r="272" spans="2:51" s="12" customFormat="1" ht="20.45" customHeight="1">
      <c r="B272" s="186"/>
      <c r="C272" s="187"/>
      <c r="D272" s="187"/>
      <c r="E272" s="188" t="s">
        <v>5</v>
      </c>
      <c r="F272" s="290" t="s">
        <v>579</v>
      </c>
      <c r="G272" s="291"/>
      <c r="H272" s="291"/>
      <c r="I272" s="291"/>
      <c r="J272" s="187"/>
      <c r="K272" s="189">
        <v>64</v>
      </c>
      <c r="L272" s="187"/>
      <c r="M272" s="187"/>
      <c r="N272" s="187"/>
      <c r="O272" s="187"/>
      <c r="P272" s="187"/>
      <c r="Q272" s="187"/>
      <c r="R272" s="190"/>
      <c r="T272" s="191"/>
      <c r="U272" s="187"/>
      <c r="V272" s="187"/>
      <c r="W272" s="187"/>
      <c r="X272" s="187"/>
      <c r="Y272" s="187"/>
      <c r="Z272" s="187"/>
      <c r="AA272" s="192"/>
      <c r="AT272" s="193" t="s">
        <v>188</v>
      </c>
      <c r="AU272" s="193" t="s">
        <v>95</v>
      </c>
      <c r="AV272" s="12" t="s">
        <v>95</v>
      </c>
      <c r="AW272" s="12" t="s">
        <v>40</v>
      </c>
      <c r="AX272" s="12" t="s">
        <v>83</v>
      </c>
      <c r="AY272" s="193" t="s">
        <v>180</v>
      </c>
    </row>
    <row r="273" spans="2:51" s="11" customFormat="1" ht="20.45" customHeight="1">
      <c r="B273" s="178"/>
      <c r="C273" s="179"/>
      <c r="D273" s="179"/>
      <c r="E273" s="180" t="s">
        <v>5</v>
      </c>
      <c r="F273" s="303" t="s">
        <v>454</v>
      </c>
      <c r="G273" s="304"/>
      <c r="H273" s="304"/>
      <c r="I273" s="304"/>
      <c r="J273" s="179"/>
      <c r="K273" s="181" t="s">
        <v>5</v>
      </c>
      <c r="L273" s="179"/>
      <c r="M273" s="179"/>
      <c r="N273" s="179"/>
      <c r="O273" s="179"/>
      <c r="P273" s="179"/>
      <c r="Q273" s="179"/>
      <c r="R273" s="182"/>
      <c r="T273" s="183"/>
      <c r="U273" s="179"/>
      <c r="V273" s="179"/>
      <c r="W273" s="179"/>
      <c r="X273" s="179"/>
      <c r="Y273" s="179"/>
      <c r="Z273" s="179"/>
      <c r="AA273" s="184"/>
      <c r="AT273" s="185" t="s">
        <v>188</v>
      </c>
      <c r="AU273" s="185" t="s">
        <v>95</v>
      </c>
      <c r="AV273" s="11" t="s">
        <v>90</v>
      </c>
      <c r="AW273" s="11" t="s">
        <v>40</v>
      </c>
      <c r="AX273" s="11" t="s">
        <v>83</v>
      </c>
      <c r="AY273" s="185" t="s">
        <v>180</v>
      </c>
    </row>
    <row r="274" spans="2:51" s="12" customFormat="1" ht="20.45" customHeight="1">
      <c r="B274" s="186"/>
      <c r="C274" s="187"/>
      <c r="D274" s="187"/>
      <c r="E274" s="188" t="s">
        <v>5</v>
      </c>
      <c r="F274" s="290" t="s">
        <v>580</v>
      </c>
      <c r="G274" s="291"/>
      <c r="H274" s="291"/>
      <c r="I274" s="291"/>
      <c r="J274" s="187"/>
      <c r="K274" s="189">
        <v>1576.56</v>
      </c>
      <c r="L274" s="187"/>
      <c r="M274" s="187"/>
      <c r="N274" s="187"/>
      <c r="O274" s="187"/>
      <c r="P274" s="187"/>
      <c r="Q274" s="187"/>
      <c r="R274" s="190"/>
      <c r="T274" s="191"/>
      <c r="U274" s="187"/>
      <c r="V274" s="187"/>
      <c r="W274" s="187"/>
      <c r="X274" s="187"/>
      <c r="Y274" s="187"/>
      <c r="Z274" s="187"/>
      <c r="AA274" s="192"/>
      <c r="AT274" s="193" t="s">
        <v>188</v>
      </c>
      <c r="AU274" s="193" t="s">
        <v>95</v>
      </c>
      <c r="AV274" s="12" t="s">
        <v>95</v>
      </c>
      <c r="AW274" s="12" t="s">
        <v>40</v>
      </c>
      <c r="AX274" s="12" t="s">
        <v>83</v>
      </c>
      <c r="AY274" s="193" t="s">
        <v>180</v>
      </c>
    </row>
    <row r="275" spans="2:51" s="13" customFormat="1" ht="20.45" customHeight="1">
      <c r="B275" s="194"/>
      <c r="C275" s="195"/>
      <c r="D275" s="195"/>
      <c r="E275" s="196" t="s">
        <v>5</v>
      </c>
      <c r="F275" s="292" t="s">
        <v>190</v>
      </c>
      <c r="G275" s="293"/>
      <c r="H275" s="293"/>
      <c r="I275" s="293"/>
      <c r="J275" s="195"/>
      <c r="K275" s="197">
        <v>1640.56</v>
      </c>
      <c r="L275" s="195"/>
      <c r="M275" s="195"/>
      <c r="N275" s="195"/>
      <c r="O275" s="195"/>
      <c r="P275" s="195"/>
      <c r="Q275" s="195"/>
      <c r="R275" s="198"/>
      <c r="T275" s="199"/>
      <c r="U275" s="195"/>
      <c r="V275" s="195"/>
      <c r="W275" s="195"/>
      <c r="X275" s="195"/>
      <c r="Y275" s="195"/>
      <c r="Z275" s="195"/>
      <c r="AA275" s="200"/>
      <c r="AT275" s="201" t="s">
        <v>188</v>
      </c>
      <c r="AU275" s="201" t="s">
        <v>95</v>
      </c>
      <c r="AV275" s="13" t="s">
        <v>185</v>
      </c>
      <c r="AW275" s="13" t="s">
        <v>40</v>
      </c>
      <c r="AX275" s="13" t="s">
        <v>90</v>
      </c>
      <c r="AY275" s="201" t="s">
        <v>180</v>
      </c>
    </row>
    <row r="276" spans="2:65" s="1" customFormat="1" ht="28.9" customHeight="1">
      <c r="B276" s="142"/>
      <c r="C276" s="171" t="s">
        <v>313</v>
      </c>
      <c r="D276" s="171" t="s">
        <v>181</v>
      </c>
      <c r="E276" s="172" t="s">
        <v>463</v>
      </c>
      <c r="F276" s="294" t="s">
        <v>464</v>
      </c>
      <c r="G276" s="294"/>
      <c r="H276" s="294"/>
      <c r="I276" s="294"/>
      <c r="J276" s="173" t="s">
        <v>242</v>
      </c>
      <c r="K276" s="174">
        <v>126.504</v>
      </c>
      <c r="L276" s="295">
        <v>0</v>
      </c>
      <c r="M276" s="295"/>
      <c r="N276" s="296">
        <f>ROUND(L276*K276,2)</f>
        <v>0</v>
      </c>
      <c r="O276" s="296"/>
      <c r="P276" s="296"/>
      <c r="Q276" s="296"/>
      <c r="R276" s="145"/>
      <c r="T276" s="175" t="s">
        <v>5</v>
      </c>
      <c r="U276" s="48" t="s">
        <v>48</v>
      </c>
      <c r="V276" s="40"/>
      <c r="W276" s="176">
        <f>V276*K276</f>
        <v>0</v>
      </c>
      <c r="X276" s="176">
        <v>0</v>
      </c>
      <c r="Y276" s="176">
        <f>X276*K276</f>
        <v>0</v>
      </c>
      <c r="Z276" s="176">
        <v>0</v>
      </c>
      <c r="AA276" s="177">
        <f>Z276*K276</f>
        <v>0</v>
      </c>
      <c r="AR276" s="22" t="s">
        <v>185</v>
      </c>
      <c r="AT276" s="22" t="s">
        <v>181</v>
      </c>
      <c r="AU276" s="22" t="s">
        <v>95</v>
      </c>
      <c r="AY276" s="22" t="s">
        <v>180</v>
      </c>
      <c r="BE276" s="118">
        <f>IF(U276="základní",N276,0)</f>
        <v>0</v>
      </c>
      <c r="BF276" s="118">
        <f>IF(U276="snížená",N276,0)</f>
        <v>0</v>
      </c>
      <c r="BG276" s="118">
        <f>IF(U276="zákl. přenesená",N276,0)</f>
        <v>0</v>
      </c>
      <c r="BH276" s="118">
        <f>IF(U276="sníž. přenesená",N276,0)</f>
        <v>0</v>
      </c>
      <c r="BI276" s="118">
        <f>IF(U276="nulová",N276,0)</f>
        <v>0</v>
      </c>
      <c r="BJ276" s="22" t="s">
        <v>90</v>
      </c>
      <c r="BK276" s="118">
        <f>ROUND(L276*K276,2)</f>
        <v>0</v>
      </c>
      <c r="BL276" s="22" t="s">
        <v>185</v>
      </c>
      <c r="BM276" s="22" t="s">
        <v>581</v>
      </c>
    </row>
    <row r="277" spans="2:51" s="11" customFormat="1" ht="20.45" customHeight="1">
      <c r="B277" s="178"/>
      <c r="C277" s="179"/>
      <c r="D277" s="179"/>
      <c r="E277" s="180" t="s">
        <v>5</v>
      </c>
      <c r="F277" s="288" t="s">
        <v>582</v>
      </c>
      <c r="G277" s="289"/>
      <c r="H277" s="289"/>
      <c r="I277" s="289"/>
      <c r="J277" s="179"/>
      <c r="K277" s="181" t="s">
        <v>5</v>
      </c>
      <c r="L277" s="179"/>
      <c r="M277" s="179"/>
      <c r="N277" s="179"/>
      <c r="O277" s="179"/>
      <c r="P277" s="179"/>
      <c r="Q277" s="179"/>
      <c r="R277" s="182"/>
      <c r="T277" s="183"/>
      <c r="U277" s="179"/>
      <c r="V277" s="179"/>
      <c r="W277" s="179"/>
      <c r="X277" s="179"/>
      <c r="Y277" s="179"/>
      <c r="Z277" s="179"/>
      <c r="AA277" s="184"/>
      <c r="AT277" s="185" t="s">
        <v>188</v>
      </c>
      <c r="AU277" s="185" t="s">
        <v>95</v>
      </c>
      <c r="AV277" s="11" t="s">
        <v>90</v>
      </c>
      <c r="AW277" s="11" t="s">
        <v>40</v>
      </c>
      <c r="AX277" s="11" t="s">
        <v>83</v>
      </c>
      <c r="AY277" s="185" t="s">
        <v>180</v>
      </c>
    </row>
    <row r="278" spans="2:51" s="12" customFormat="1" ht="20.45" customHeight="1">
      <c r="B278" s="186"/>
      <c r="C278" s="187"/>
      <c r="D278" s="187"/>
      <c r="E278" s="188" t="s">
        <v>5</v>
      </c>
      <c r="F278" s="290" t="s">
        <v>583</v>
      </c>
      <c r="G278" s="291"/>
      <c r="H278" s="291"/>
      <c r="I278" s="291"/>
      <c r="J278" s="187"/>
      <c r="K278" s="189">
        <v>112.84</v>
      </c>
      <c r="L278" s="187"/>
      <c r="M278" s="187"/>
      <c r="N278" s="187"/>
      <c r="O278" s="187"/>
      <c r="P278" s="187"/>
      <c r="Q278" s="187"/>
      <c r="R278" s="190"/>
      <c r="T278" s="191"/>
      <c r="U278" s="187"/>
      <c r="V278" s="187"/>
      <c r="W278" s="187"/>
      <c r="X278" s="187"/>
      <c r="Y278" s="187"/>
      <c r="Z278" s="187"/>
      <c r="AA278" s="192"/>
      <c r="AT278" s="193" t="s">
        <v>188</v>
      </c>
      <c r="AU278" s="193" t="s">
        <v>95</v>
      </c>
      <c r="AV278" s="12" t="s">
        <v>95</v>
      </c>
      <c r="AW278" s="12" t="s">
        <v>40</v>
      </c>
      <c r="AX278" s="12" t="s">
        <v>83</v>
      </c>
      <c r="AY278" s="193" t="s">
        <v>180</v>
      </c>
    </row>
    <row r="279" spans="2:51" s="11" customFormat="1" ht="20.45" customHeight="1">
      <c r="B279" s="178"/>
      <c r="C279" s="179"/>
      <c r="D279" s="179"/>
      <c r="E279" s="180" t="s">
        <v>5</v>
      </c>
      <c r="F279" s="303" t="s">
        <v>584</v>
      </c>
      <c r="G279" s="304"/>
      <c r="H279" s="304"/>
      <c r="I279" s="304"/>
      <c r="J279" s="179"/>
      <c r="K279" s="181" t="s">
        <v>5</v>
      </c>
      <c r="L279" s="179"/>
      <c r="M279" s="179"/>
      <c r="N279" s="179"/>
      <c r="O279" s="179"/>
      <c r="P279" s="179"/>
      <c r="Q279" s="179"/>
      <c r="R279" s="182"/>
      <c r="T279" s="183"/>
      <c r="U279" s="179"/>
      <c r="V279" s="179"/>
      <c r="W279" s="179"/>
      <c r="X279" s="179"/>
      <c r="Y279" s="179"/>
      <c r="Z279" s="179"/>
      <c r="AA279" s="184"/>
      <c r="AT279" s="185" t="s">
        <v>188</v>
      </c>
      <c r="AU279" s="185" t="s">
        <v>95</v>
      </c>
      <c r="AV279" s="11" t="s">
        <v>90</v>
      </c>
      <c r="AW279" s="11" t="s">
        <v>40</v>
      </c>
      <c r="AX279" s="11" t="s">
        <v>83</v>
      </c>
      <c r="AY279" s="185" t="s">
        <v>180</v>
      </c>
    </row>
    <row r="280" spans="2:51" s="12" customFormat="1" ht="20.45" customHeight="1">
      <c r="B280" s="186"/>
      <c r="C280" s="187"/>
      <c r="D280" s="187"/>
      <c r="E280" s="188" t="s">
        <v>5</v>
      </c>
      <c r="F280" s="290" t="s">
        <v>585</v>
      </c>
      <c r="G280" s="291"/>
      <c r="H280" s="291"/>
      <c r="I280" s="291"/>
      <c r="J280" s="187"/>
      <c r="K280" s="189">
        <v>13.664</v>
      </c>
      <c r="L280" s="187"/>
      <c r="M280" s="187"/>
      <c r="N280" s="187"/>
      <c r="O280" s="187"/>
      <c r="P280" s="187"/>
      <c r="Q280" s="187"/>
      <c r="R280" s="190"/>
      <c r="T280" s="191"/>
      <c r="U280" s="187"/>
      <c r="V280" s="187"/>
      <c r="W280" s="187"/>
      <c r="X280" s="187"/>
      <c r="Y280" s="187"/>
      <c r="Z280" s="187"/>
      <c r="AA280" s="192"/>
      <c r="AT280" s="193" t="s">
        <v>188</v>
      </c>
      <c r="AU280" s="193" t="s">
        <v>95</v>
      </c>
      <c r="AV280" s="12" t="s">
        <v>95</v>
      </c>
      <c r="AW280" s="12" t="s">
        <v>40</v>
      </c>
      <c r="AX280" s="12" t="s">
        <v>83</v>
      </c>
      <c r="AY280" s="193" t="s">
        <v>180</v>
      </c>
    </row>
    <row r="281" spans="2:51" s="13" customFormat="1" ht="20.45" customHeight="1">
      <c r="B281" s="194"/>
      <c r="C281" s="195"/>
      <c r="D281" s="195"/>
      <c r="E281" s="196" t="s">
        <v>5</v>
      </c>
      <c r="F281" s="292" t="s">
        <v>190</v>
      </c>
      <c r="G281" s="293"/>
      <c r="H281" s="293"/>
      <c r="I281" s="293"/>
      <c r="J281" s="195"/>
      <c r="K281" s="197">
        <v>126.504</v>
      </c>
      <c r="L281" s="195"/>
      <c r="M281" s="195"/>
      <c r="N281" s="195"/>
      <c r="O281" s="195"/>
      <c r="P281" s="195"/>
      <c r="Q281" s="195"/>
      <c r="R281" s="198"/>
      <c r="T281" s="199"/>
      <c r="U281" s="195"/>
      <c r="V281" s="195"/>
      <c r="W281" s="195"/>
      <c r="X281" s="195"/>
      <c r="Y281" s="195"/>
      <c r="Z281" s="195"/>
      <c r="AA281" s="200"/>
      <c r="AT281" s="201" t="s">
        <v>188</v>
      </c>
      <c r="AU281" s="201" t="s">
        <v>95</v>
      </c>
      <c r="AV281" s="13" t="s">
        <v>185</v>
      </c>
      <c r="AW281" s="13" t="s">
        <v>40</v>
      </c>
      <c r="AX281" s="13" t="s">
        <v>90</v>
      </c>
      <c r="AY281" s="201" t="s">
        <v>180</v>
      </c>
    </row>
    <row r="282" spans="2:65" s="1" customFormat="1" ht="28.9" customHeight="1">
      <c r="B282" s="142"/>
      <c r="C282" s="171" t="s">
        <v>318</v>
      </c>
      <c r="D282" s="171" t="s">
        <v>181</v>
      </c>
      <c r="E282" s="172" t="s">
        <v>471</v>
      </c>
      <c r="F282" s="294" t="s">
        <v>472</v>
      </c>
      <c r="G282" s="294"/>
      <c r="H282" s="294"/>
      <c r="I282" s="294"/>
      <c r="J282" s="173" t="s">
        <v>242</v>
      </c>
      <c r="K282" s="174">
        <v>704.368</v>
      </c>
      <c r="L282" s="295">
        <v>0</v>
      </c>
      <c r="M282" s="295"/>
      <c r="N282" s="296">
        <f>ROUND(L282*K282,2)</f>
        <v>0</v>
      </c>
      <c r="O282" s="296"/>
      <c r="P282" s="296"/>
      <c r="Q282" s="296"/>
      <c r="R282" s="145"/>
      <c r="T282" s="175" t="s">
        <v>5</v>
      </c>
      <c r="U282" s="48" t="s">
        <v>48</v>
      </c>
      <c r="V282" s="40"/>
      <c r="W282" s="176">
        <f>V282*K282</f>
        <v>0</v>
      </c>
      <c r="X282" s="176">
        <v>0</v>
      </c>
      <c r="Y282" s="176">
        <f>X282*K282</f>
        <v>0</v>
      </c>
      <c r="Z282" s="176">
        <v>0</v>
      </c>
      <c r="AA282" s="177">
        <f>Z282*K282</f>
        <v>0</v>
      </c>
      <c r="AR282" s="22" t="s">
        <v>185</v>
      </c>
      <c r="AT282" s="22" t="s">
        <v>181</v>
      </c>
      <c r="AU282" s="22" t="s">
        <v>95</v>
      </c>
      <c r="AY282" s="22" t="s">
        <v>180</v>
      </c>
      <c r="BE282" s="118">
        <f>IF(U282="základní",N282,0)</f>
        <v>0</v>
      </c>
      <c r="BF282" s="118">
        <f>IF(U282="snížená",N282,0)</f>
        <v>0</v>
      </c>
      <c r="BG282" s="118">
        <f>IF(U282="zákl. přenesená",N282,0)</f>
        <v>0</v>
      </c>
      <c r="BH282" s="118">
        <f>IF(U282="sníž. přenesená",N282,0)</f>
        <v>0</v>
      </c>
      <c r="BI282" s="118">
        <f>IF(U282="nulová",N282,0)</f>
        <v>0</v>
      </c>
      <c r="BJ282" s="22" t="s">
        <v>90</v>
      </c>
      <c r="BK282" s="118">
        <f>ROUND(L282*K282,2)</f>
        <v>0</v>
      </c>
      <c r="BL282" s="22" t="s">
        <v>185</v>
      </c>
      <c r="BM282" s="22" t="s">
        <v>586</v>
      </c>
    </row>
    <row r="283" spans="2:51" s="11" customFormat="1" ht="20.45" customHeight="1">
      <c r="B283" s="178"/>
      <c r="C283" s="179"/>
      <c r="D283" s="179"/>
      <c r="E283" s="180" t="s">
        <v>5</v>
      </c>
      <c r="F283" s="288" t="s">
        <v>582</v>
      </c>
      <c r="G283" s="289"/>
      <c r="H283" s="289"/>
      <c r="I283" s="289"/>
      <c r="J283" s="179"/>
      <c r="K283" s="181" t="s">
        <v>5</v>
      </c>
      <c r="L283" s="179"/>
      <c r="M283" s="179"/>
      <c r="N283" s="179"/>
      <c r="O283" s="179"/>
      <c r="P283" s="179"/>
      <c r="Q283" s="179"/>
      <c r="R283" s="182"/>
      <c r="T283" s="183"/>
      <c r="U283" s="179"/>
      <c r="V283" s="179"/>
      <c r="W283" s="179"/>
      <c r="X283" s="179"/>
      <c r="Y283" s="179"/>
      <c r="Z283" s="179"/>
      <c r="AA283" s="184"/>
      <c r="AT283" s="185" t="s">
        <v>188</v>
      </c>
      <c r="AU283" s="185" t="s">
        <v>95</v>
      </c>
      <c r="AV283" s="11" t="s">
        <v>90</v>
      </c>
      <c r="AW283" s="11" t="s">
        <v>40</v>
      </c>
      <c r="AX283" s="11" t="s">
        <v>83</v>
      </c>
      <c r="AY283" s="185" t="s">
        <v>180</v>
      </c>
    </row>
    <row r="284" spans="2:51" s="12" customFormat="1" ht="20.45" customHeight="1">
      <c r="B284" s="186"/>
      <c r="C284" s="187"/>
      <c r="D284" s="187"/>
      <c r="E284" s="188" t="s">
        <v>5</v>
      </c>
      <c r="F284" s="290" t="s">
        <v>587</v>
      </c>
      <c r="G284" s="291"/>
      <c r="H284" s="291"/>
      <c r="I284" s="291"/>
      <c r="J284" s="187"/>
      <c r="K284" s="189">
        <v>677.04</v>
      </c>
      <c r="L284" s="187"/>
      <c r="M284" s="187"/>
      <c r="N284" s="187"/>
      <c r="O284" s="187"/>
      <c r="P284" s="187"/>
      <c r="Q284" s="187"/>
      <c r="R284" s="190"/>
      <c r="T284" s="191"/>
      <c r="U284" s="187"/>
      <c r="V284" s="187"/>
      <c r="W284" s="187"/>
      <c r="X284" s="187"/>
      <c r="Y284" s="187"/>
      <c r="Z284" s="187"/>
      <c r="AA284" s="192"/>
      <c r="AT284" s="193" t="s">
        <v>188</v>
      </c>
      <c r="AU284" s="193" t="s">
        <v>95</v>
      </c>
      <c r="AV284" s="12" t="s">
        <v>95</v>
      </c>
      <c r="AW284" s="12" t="s">
        <v>40</v>
      </c>
      <c r="AX284" s="12" t="s">
        <v>83</v>
      </c>
      <c r="AY284" s="193" t="s">
        <v>180</v>
      </c>
    </row>
    <row r="285" spans="2:51" s="11" customFormat="1" ht="20.45" customHeight="1">
      <c r="B285" s="178"/>
      <c r="C285" s="179"/>
      <c r="D285" s="179"/>
      <c r="E285" s="180" t="s">
        <v>5</v>
      </c>
      <c r="F285" s="303" t="s">
        <v>584</v>
      </c>
      <c r="G285" s="304"/>
      <c r="H285" s="304"/>
      <c r="I285" s="304"/>
      <c r="J285" s="179"/>
      <c r="K285" s="181" t="s">
        <v>5</v>
      </c>
      <c r="L285" s="179"/>
      <c r="M285" s="179"/>
      <c r="N285" s="179"/>
      <c r="O285" s="179"/>
      <c r="P285" s="179"/>
      <c r="Q285" s="179"/>
      <c r="R285" s="182"/>
      <c r="T285" s="183"/>
      <c r="U285" s="179"/>
      <c r="V285" s="179"/>
      <c r="W285" s="179"/>
      <c r="X285" s="179"/>
      <c r="Y285" s="179"/>
      <c r="Z285" s="179"/>
      <c r="AA285" s="184"/>
      <c r="AT285" s="185" t="s">
        <v>188</v>
      </c>
      <c r="AU285" s="185" t="s">
        <v>95</v>
      </c>
      <c r="AV285" s="11" t="s">
        <v>90</v>
      </c>
      <c r="AW285" s="11" t="s">
        <v>40</v>
      </c>
      <c r="AX285" s="11" t="s">
        <v>83</v>
      </c>
      <c r="AY285" s="185" t="s">
        <v>180</v>
      </c>
    </row>
    <row r="286" spans="2:51" s="12" customFormat="1" ht="20.45" customHeight="1">
      <c r="B286" s="186"/>
      <c r="C286" s="187"/>
      <c r="D286" s="187"/>
      <c r="E286" s="188" t="s">
        <v>5</v>
      </c>
      <c r="F286" s="290" t="s">
        <v>588</v>
      </c>
      <c r="G286" s="291"/>
      <c r="H286" s="291"/>
      <c r="I286" s="291"/>
      <c r="J286" s="187"/>
      <c r="K286" s="189">
        <v>27.328</v>
      </c>
      <c r="L286" s="187"/>
      <c r="M286" s="187"/>
      <c r="N286" s="187"/>
      <c r="O286" s="187"/>
      <c r="P286" s="187"/>
      <c r="Q286" s="187"/>
      <c r="R286" s="190"/>
      <c r="T286" s="191"/>
      <c r="U286" s="187"/>
      <c r="V286" s="187"/>
      <c r="W286" s="187"/>
      <c r="X286" s="187"/>
      <c r="Y286" s="187"/>
      <c r="Z286" s="187"/>
      <c r="AA286" s="192"/>
      <c r="AT286" s="193" t="s">
        <v>188</v>
      </c>
      <c r="AU286" s="193" t="s">
        <v>95</v>
      </c>
      <c r="AV286" s="12" t="s">
        <v>95</v>
      </c>
      <c r="AW286" s="12" t="s">
        <v>40</v>
      </c>
      <c r="AX286" s="12" t="s">
        <v>83</v>
      </c>
      <c r="AY286" s="193" t="s">
        <v>180</v>
      </c>
    </row>
    <row r="287" spans="2:51" s="13" customFormat="1" ht="20.45" customHeight="1">
      <c r="B287" s="194"/>
      <c r="C287" s="195"/>
      <c r="D287" s="195"/>
      <c r="E287" s="196" t="s">
        <v>5</v>
      </c>
      <c r="F287" s="292" t="s">
        <v>190</v>
      </c>
      <c r="G287" s="293"/>
      <c r="H287" s="293"/>
      <c r="I287" s="293"/>
      <c r="J287" s="195"/>
      <c r="K287" s="197">
        <v>704.368</v>
      </c>
      <c r="L287" s="195"/>
      <c r="M287" s="195"/>
      <c r="N287" s="195"/>
      <c r="O287" s="195"/>
      <c r="P287" s="195"/>
      <c r="Q287" s="195"/>
      <c r="R287" s="198"/>
      <c r="T287" s="199"/>
      <c r="U287" s="195"/>
      <c r="V287" s="195"/>
      <c r="W287" s="195"/>
      <c r="X287" s="195"/>
      <c r="Y287" s="195"/>
      <c r="Z287" s="195"/>
      <c r="AA287" s="200"/>
      <c r="AT287" s="201" t="s">
        <v>188</v>
      </c>
      <c r="AU287" s="201" t="s">
        <v>95</v>
      </c>
      <c r="AV287" s="13" t="s">
        <v>185</v>
      </c>
      <c r="AW287" s="13" t="s">
        <v>40</v>
      </c>
      <c r="AX287" s="13" t="s">
        <v>90</v>
      </c>
      <c r="AY287" s="201" t="s">
        <v>180</v>
      </c>
    </row>
    <row r="288" spans="2:65" s="1" customFormat="1" ht="28.9" customHeight="1">
      <c r="B288" s="142"/>
      <c r="C288" s="171" t="s">
        <v>324</v>
      </c>
      <c r="D288" s="171" t="s">
        <v>181</v>
      </c>
      <c r="E288" s="172" t="s">
        <v>477</v>
      </c>
      <c r="F288" s="294" t="s">
        <v>478</v>
      </c>
      <c r="G288" s="294"/>
      <c r="H288" s="294"/>
      <c r="I288" s="294"/>
      <c r="J288" s="173" t="s">
        <v>242</v>
      </c>
      <c r="K288" s="174">
        <v>421.264</v>
      </c>
      <c r="L288" s="295">
        <v>0</v>
      </c>
      <c r="M288" s="295"/>
      <c r="N288" s="296">
        <f>ROUND(L288*K288,2)</f>
        <v>0</v>
      </c>
      <c r="O288" s="296"/>
      <c r="P288" s="296"/>
      <c r="Q288" s="296"/>
      <c r="R288" s="145"/>
      <c r="T288" s="175" t="s">
        <v>5</v>
      </c>
      <c r="U288" s="48" t="s">
        <v>48</v>
      </c>
      <c r="V288" s="40"/>
      <c r="W288" s="176">
        <f>V288*K288</f>
        <v>0</v>
      </c>
      <c r="X288" s="176">
        <v>0</v>
      </c>
      <c r="Y288" s="176">
        <f>X288*K288</f>
        <v>0</v>
      </c>
      <c r="Z288" s="176">
        <v>0</v>
      </c>
      <c r="AA288" s="177">
        <f>Z288*K288</f>
        <v>0</v>
      </c>
      <c r="AR288" s="22" t="s">
        <v>185</v>
      </c>
      <c r="AT288" s="22" t="s">
        <v>181</v>
      </c>
      <c r="AU288" s="22" t="s">
        <v>95</v>
      </c>
      <c r="AY288" s="22" t="s">
        <v>180</v>
      </c>
      <c r="BE288" s="118">
        <f>IF(U288="základní",N288,0)</f>
        <v>0</v>
      </c>
      <c r="BF288" s="118">
        <f>IF(U288="snížená",N288,0)</f>
        <v>0</v>
      </c>
      <c r="BG288" s="118">
        <f>IF(U288="zákl. přenesená",N288,0)</f>
        <v>0</v>
      </c>
      <c r="BH288" s="118">
        <f>IF(U288="sníž. přenesená",N288,0)</f>
        <v>0</v>
      </c>
      <c r="BI288" s="118">
        <f>IF(U288="nulová",N288,0)</f>
        <v>0</v>
      </c>
      <c r="BJ288" s="22" t="s">
        <v>90</v>
      </c>
      <c r="BK288" s="118">
        <f>ROUND(L288*K288,2)</f>
        <v>0</v>
      </c>
      <c r="BL288" s="22" t="s">
        <v>185</v>
      </c>
      <c r="BM288" s="22" t="s">
        <v>589</v>
      </c>
    </row>
    <row r="289" spans="2:51" s="11" customFormat="1" ht="20.45" customHeight="1">
      <c r="B289" s="178"/>
      <c r="C289" s="179"/>
      <c r="D289" s="179"/>
      <c r="E289" s="180" t="s">
        <v>5</v>
      </c>
      <c r="F289" s="288" t="s">
        <v>452</v>
      </c>
      <c r="G289" s="289"/>
      <c r="H289" s="289"/>
      <c r="I289" s="289"/>
      <c r="J289" s="179"/>
      <c r="K289" s="181" t="s">
        <v>5</v>
      </c>
      <c r="L289" s="179"/>
      <c r="M289" s="179"/>
      <c r="N289" s="179"/>
      <c r="O289" s="179"/>
      <c r="P289" s="179"/>
      <c r="Q289" s="179"/>
      <c r="R289" s="182"/>
      <c r="T289" s="183"/>
      <c r="U289" s="179"/>
      <c r="V289" s="179"/>
      <c r="W289" s="179"/>
      <c r="X289" s="179"/>
      <c r="Y289" s="179"/>
      <c r="Z289" s="179"/>
      <c r="AA289" s="184"/>
      <c r="AT289" s="185" t="s">
        <v>188</v>
      </c>
      <c r="AU289" s="185" t="s">
        <v>95</v>
      </c>
      <c r="AV289" s="11" t="s">
        <v>90</v>
      </c>
      <c r="AW289" s="11" t="s">
        <v>40</v>
      </c>
      <c r="AX289" s="11" t="s">
        <v>83</v>
      </c>
      <c r="AY289" s="185" t="s">
        <v>180</v>
      </c>
    </row>
    <row r="290" spans="2:51" s="12" customFormat="1" ht="20.45" customHeight="1">
      <c r="B290" s="186"/>
      <c r="C290" s="187"/>
      <c r="D290" s="187"/>
      <c r="E290" s="188" t="s">
        <v>5</v>
      </c>
      <c r="F290" s="290" t="s">
        <v>350</v>
      </c>
      <c r="G290" s="291"/>
      <c r="H290" s="291"/>
      <c r="I290" s="291"/>
      <c r="J290" s="187"/>
      <c r="K290" s="189">
        <v>32</v>
      </c>
      <c r="L290" s="187"/>
      <c r="M290" s="187"/>
      <c r="N290" s="187"/>
      <c r="O290" s="187"/>
      <c r="P290" s="187"/>
      <c r="Q290" s="187"/>
      <c r="R290" s="190"/>
      <c r="T290" s="191"/>
      <c r="U290" s="187"/>
      <c r="V290" s="187"/>
      <c r="W290" s="187"/>
      <c r="X290" s="187"/>
      <c r="Y290" s="187"/>
      <c r="Z290" s="187"/>
      <c r="AA290" s="192"/>
      <c r="AT290" s="193" t="s">
        <v>188</v>
      </c>
      <c r="AU290" s="193" t="s">
        <v>95</v>
      </c>
      <c r="AV290" s="12" t="s">
        <v>95</v>
      </c>
      <c r="AW290" s="12" t="s">
        <v>40</v>
      </c>
      <c r="AX290" s="12" t="s">
        <v>83</v>
      </c>
      <c r="AY290" s="193" t="s">
        <v>180</v>
      </c>
    </row>
    <row r="291" spans="2:51" s="11" customFormat="1" ht="20.45" customHeight="1">
      <c r="B291" s="178"/>
      <c r="C291" s="179"/>
      <c r="D291" s="179"/>
      <c r="E291" s="180" t="s">
        <v>5</v>
      </c>
      <c r="F291" s="303" t="s">
        <v>454</v>
      </c>
      <c r="G291" s="304"/>
      <c r="H291" s="304"/>
      <c r="I291" s="304"/>
      <c r="J291" s="179"/>
      <c r="K291" s="181" t="s">
        <v>5</v>
      </c>
      <c r="L291" s="179"/>
      <c r="M291" s="179"/>
      <c r="N291" s="179"/>
      <c r="O291" s="179"/>
      <c r="P291" s="179"/>
      <c r="Q291" s="179"/>
      <c r="R291" s="182"/>
      <c r="T291" s="183"/>
      <c r="U291" s="179"/>
      <c r="V291" s="179"/>
      <c r="W291" s="179"/>
      <c r="X291" s="179"/>
      <c r="Y291" s="179"/>
      <c r="Z291" s="179"/>
      <c r="AA291" s="184"/>
      <c r="AT291" s="185" t="s">
        <v>188</v>
      </c>
      <c r="AU291" s="185" t="s">
        <v>95</v>
      </c>
      <c r="AV291" s="11" t="s">
        <v>90</v>
      </c>
      <c r="AW291" s="11" t="s">
        <v>40</v>
      </c>
      <c r="AX291" s="11" t="s">
        <v>83</v>
      </c>
      <c r="AY291" s="185" t="s">
        <v>180</v>
      </c>
    </row>
    <row r="292" spans="2:51" s="12" customFormat="1" ht="20.45" customHeight="1">
      <c r="B292" s="186"/>
      <c r="C292" s="187"/>
      <c r="D292" s="187"/>
      <c r="E292" s="188" t="s">
        <v>5</v>
      </c>
      <c r="F292" s="290" t="s">
        <v>577</v>
      </c>
      <c r="G292" s="291"/>
      <c r="H292" s="291"/>
      <c r="I292" s="291"/>
      <c r="J292" s="187"/>
      <c r="K292" s="189">
        <v>262.76</v>
      </c>
      <c r="L292" s="187"/>
      <c r="M292" s="187"/>
      <c r="N292" s="187"/>
      <c r="O292" s="187"/>
      <c r="P292" s="187"/>
      <c r="Q292" s="187"/>
      <c r="R292" s="190"/>
      <c r="T292" s="191"/>
      <c r="U292" s="187"/>
      <c r="V292" s="187"/>
      <c r="W292" s="187"/>
      <c r="X292" s="187"/>
      <c r="Y292" s="187"/>
      <c r="Z292" s="187"/>
      <c r="AA292" s="192"/>
      <c r="AT292" s="193" t="s">
        <v>188</v>
      </c>
      <c r="AU292" s="193" t="s">
        <v>95</v>
      </c>
      <c r="AV292" s="12" t="s">
        <v>95</v>
      </c>
      <c r="AW292" s="12" t="s">
        <v>40</v>
      </c>
      <c r="AX292" s="12" t="s">
        <v>83</v>
      </c>
      <c r="AY292" s="193" t="s">
        <v>180</v>
      </c>
    </row>
    <row r="293" spans="2:51" s="11" customFormat="1" ht="20.45" customHeight="1">
      <c r="B293" s="178"/>
      <c r="C293" s="179"/>
      <c r="D293" s="179"/>
      <c r="E293" s="180" t="s">
        <v>5</v>
      </c>
      <c r="F293" s="303" t="s">
        <v>582</v>
      </c>
      <c r="G293" s="304"/>
      <c r="H293" s="304"/>
      <c r="I293" s="304"/>
      <c r="J293" s="179"/>
      <c r="K293" s="181" t="s">
        <v>5</v>
      </c>
      <c r="L293" s="179"/>
      <c r="M293" s="179"/>
      <c r="N293" s="179"/>
      <c r="O293" s="179"/>
      <c r="P293" s="179"/>
      <c r="Q293" s="179"/>
      <c r="R293" s="182"/>
      <c r="T293" s="183"/>
      <c r="U293" s="179"/>
      <c r="V293" s="179"/>
      <c r="W293" s="179"/>
      <c r="X293" s="179"/>
      <c r="Y293" s="179"/>
      <c r="Z293" s="179"/>
      <c r="AA293" s="184"/>
      <c r="AT293" s="185" t="s">
        <v>188</v>
      </c>
      <c r="AU293" s="185" t="s">
        <v>95</v>
      </c>
      <c r="AV293" s="11" t="s">
        <v>90</v>
      </c>
      <c r="AW293" s="11" t="s">
        <v>40</v>
      </c>
      <c r="AX293" s="11" t="s">
        <v>83</v>
      </c>
      <c r="AY293" s="185" t="s">
        <v>180</v>
      </c>
    </row>
    <row r="294" spans="2:51" s="12" customFormat="1" ht="20.45" customHeight="1">
      <c r="B294" s="186"/>
      <c r="C294" s="187"/>
      <c r="D294" s="187"/>
      <c r="E294" s="188" t="s">
        <v>5</v>
      </c>
      <c r="F294" s="290" t="s">
        <v>583</v>
      </c>
      <c r="G294" s="291"/>
      <c r="H294" s="291"/>
      <c r="I294" s="291"/>
      <c r="J294" s="187"/>
      <c r="K294" s="189">
        <v>112.84</v>
      </c>
      <c r="L294" s="187"/>
      <c r="M294" s="187"/>
      <c r="N294" s="187"/>
      <c r="O294" s="187"/>
      <c r="P294" s="187"/>
      <c r="Q294" s="187"/>
      <c r="R294" s="190"/>
      <c r="T294" s="191"/>
      <c r="U294" s="187"/>
      <c r="V294" s="187"/>
      <c r="W294" s="187"/>
      <c r="X294" s="187"/>
      <c r="Y294" s="187"/>
      <c r="Z294" s="187"/>
      <c r="AA294" s="192"/>
      <c r="AT294" s="193" t="s">
        <v>188</v>
      </c>
      <c r="AU294" s="193" t="s">
        <v>95</v>
      </c>
      <c r="AV294" s="12" t="s">
        <v>95</v>
      </c>
      <c r="AW294" s="12" t="s">
        <v>40</v>
      </c>
      <c r="AX294" s="12" t="s">
        <v>83</v>
      </c>
      <c r="AY294" s="193" t="s">
        <v>180</v>
      </c>
    </row>
    <row r="295" spans="2:51" s="11" customFormat="1" ht="20.45" customHeight="1">
      <c r="B295" s="178"/>
      <c r="C295" s="179"/>
      <c r="D295" s="179"/>
      <c r="E295" s="180" t="s">
        <v>5</v>
      </c>
      <c r="F295" s="303" t="s">
        <v>584</v>
      </c>
      <c r="G295" s="304"/>
      <c r="H295" s="304"/>
      <c r="I295" s="304"/>
      <c r="J295" s="179"/>
      <c r="K295" s="181" t="s">
        <v>5</v>
      </c>
      <c r="L295" s="179"/>
      <c r="M295" s="179"/>
      <c r="N295" s="179"/>
      <c r="O295" s="179"/>
      <c r="P295" s="179"/>
      <c r="Q295" s="179"/>
      <c r="R295" s="182"/>
      <c r="T295" s="183"/>
      <c r="U295" s="179"/>
      <c r="V295" s="179"/>
      <c r="W295" s="179"/>
      <c r="X295" s="179"/>
      <c r="Y295" s="179"/>
      <c r="Z295" s="179"/>
      <c r="AA295" s="184"/>
      <c r="AT295" s="185" t="s">
        <v>188</v>
      </c>
      <c r="AU295" s="185" t="s">
        <v>95</v>
      </c>
      <c r="AV295" s="11" t="s">
        <v>90</v>
      </c>
      <c r="AW295" s="11" t="s">
        <v>40</v>
      </c>
      <c r="AX295" s="11" t="s">
        <v>83</v>
      </c>
      <c r="AY295" s="185" t="s">
        <v>180</v>
      </c>
    </row>
    <row r="296" spans="2:51" s="12" customFormat="1" ht="20.45" customHeight="1">
      <c r="B296" s="186"/>
      <c r="C296" s="187"/>
      <c r="D296" s="187"/>
      <c r="E296" s="188" t="s">
        <v>5</v>
      </c>
      <c r="F296" s="290" t="s">
        <v>585</v>
      </c>
      <c r="G296" s="291"/>
      <c r="H296" s="291"/>
      <c r="I296" s="291"/>
      <c r="J296" s="187"/>
      <c r="K296" s="189">
        <v>13.664</v>
      </c>
      <c r="L296" s="187"/>
      <c r="M296" s="187"/>
      <c r="N296" s="187"/>
      <c r="O296" s="187"/>
      <c r="P296" s="187"/>
      <c r="Q296" s="187"/>
      <c r="R296" s="190"/>
      <c r="T296" s="191"/>
      <c r="U296" s="187"/>
      <c r="V296" s="187"/>
      <c r="W296" s="187"/>
      <c r="X296" s="187"/>
      <c r="Y296" s="187"/>
      <c r="Z296" s="187"/>
      <c r="AA296" s="192"/>
      <c r="AT296" s="193" t="s">
        <v>188</v>
      </c>
      <c r="AU296" s="193" t="s">
        <v>95</v>
      </c>
      <c r="AV296" s="12" t="s">
        <v>95</v>
      </c>
      <c r="AW296" s="12" t="s">
        <v>40</v>
      </c>
      <c r="AX296" s="12" t="s">
        <v>83</v>
      </c>
      <c r="AY296" s="193" t="s">
        <v>180</v>
      </c>
    </row>
    <row r="297" spans="2:51" s="13" customFormat="1" ht="20.45" customHeight="1">
      <c r="B297" s="194"/>
      <c r="C297" s="195"/>
      <c r="D297" s="195"/>
      <c r="E297" s="196" t="s">
        <v>5</v>
      </c>
      <c r="F297" s="292" t="s">
        <v>190</v>
      </c>
      <c r="G297" s="293"/>
      <c r="H297" s="293"/>
      <c r="I297" s="293"/>
      <c r="J297" s="195"/>
      <c r="K297" s="197">
        <v>421.264</v>
      </c>
      <c r="L297" s="195"/>
      <c r="M297" s="195"/>
      <c r="N297" s="195"/>
      <c r="O297" s="195"/>
      <c r="P297" s="195"/>
      <c r="Q297" s="195"/>
      <c r="R297" s="198"/>
      <c r="T297" s="199"/>
      <c r="U297" s="195"/>
      <c r="V297" s="195"/>
      <c r="W297" s="195"/>
      <c r="X297" s="195"/>
      <c r="Y297" s="195"/>
      <c r="Z297" s="195"/>
      <c r="AA297" s="200"/>
      <c r="AT297" s="201" t="s">
        <v>188</v>
      </c>
      <c r="AU297" s="201" t="s">
        <v>95</v>
      </c>
      <c r="AV297" s="13" t="s">
        <v>185</v>
      </c>
      <c r="AW297" s="13" t="s">
        <v>40</v>
      </c>
      <c r="AX297" s="13" t="s">
        <v>90</v>
      </c>
      <c r="AY297" s="201" t="s">
        <v>180</v>
      </c>
    </row>
    <row r="298" spans="2:65" s="1" customFormat="1" ht="28.9" customHeight="1">
      <c r="B298" s="142"/>
      <c r="C298" s="171" t="s">
        <v>328</v>
      </c>
      <c r="D298" s="171" t="s">
        <v>181</v>
      </c>
      <c r="E298" s="172" t="s">
        <v>590</v>
      </c>
      <c r="F298" s="294" t="s">
        <v>591</v>
      </c>
      <c r="G298" s="294"/>
      <c r="H298" s="294"/>
      <c r="I298" s="294"/>
      <c r="J298" s="173" t="s">
        <v>242</v>
      </c>
      <c r="K298" s="174">
        <v>112.84</v>
      </c>
      <c r="L298" s="295">
        <v>0</v>
      </c>
      <c r="M298" s="295"/>
      <c r="N298" s="296">
        <f>ROUND(L298*K298,2)</f>
        <v>0</v>
      </c>
      <c r="O298" s="296"/>
      <c r="P298" s="296"/>
      <c r="Q298" s="296"/>
      <c r="R298" s="145"/>
      <c r="T298" s="175" t="s">
        <v>5</v>
      </c>
      <c r="U298" s="48" t="s">
        <v>48</v>
      </c>
      <c r="V298" s="40"/>
      <c r="W298" s="176">
        <f>V298*K298</f>
        <v>0</v>
      </c>
      <c r="X298" s="176">
        <v>0</v>
      </c>
      <c r="Y298" s="176">
        <f>X298*K298</f>
        <v>0</v>
      </c>
      <c r="Z298" s="176">
        <v>0</v>
      </c>
      <c r="AA298" s="177">
        <f>Z298*K298</f>
        <v>0</v>
      </c>
      <c r="AR298" s="22" t="s">
        <v>185</v>
      </c>
      <c r="AT298" s="22" t="s">
        <v>181</v>
      </c>
      <c r="AU298" s="22" t="s">
        <v>95</v>
      </c>
      <c r="AY298" s="22" t="s">
        <v>180</v>
      </c>
      <c r="BE298" s="118">
        <f>IF(U298="základní",N298,0)</f>
        <v>0</v>
      </c>
      <c r="BF298" s="118">
        <f>IF(U298="snížená",N298,0)</f>
        <v>0</v>
      </c>
      <c r="BG298" s="118">
        <f>IF(U298="zákl. přenesená",N298,0)</f>
        <v>0</v>
      </c>
      <c r="BH298" s="118">
        <f>IF(U298="sníž. přenesená",N298,0)</f>
        <v>0</v>
      </c>
      <c r="BI298" s="118">
        <f>IF(U298="nulová",N298,0)</f>
        <v>0</v>
      </c>
      <c r="BJ298" s="22" t="s">
        <v>90</v>
      </c>
      <c r="BK298" s="118">
        <f>ROUND(L298*K298,2)</f>
        <v>0</v>
      </c>
      <c r="BL298" s="22" t="s">
        <v>185</v>
      </c>
      <c r="BM298" s="22" t="s">
        <v>592</v>
      </c>
    </row>
    <row r="299" spans="2:51" s="11" customFormat="1" ht="20.45" customHeight="1">
      <c r="B299" s="178"/>
      <c r="C299" s="179"/>
      <c r="D299" s="179"/>
      <c r="E299" s="180" t="s">
        <v>5</v>
      </c>
      <c r="F299" s="288" t="s">
        <v>582</v>
      </c>
      <c r="G299" s="289"/>
      <c r="H299" s="289"/>
      <c r="I299" s="289"/>
      <c r="J299" s="179"/>
      <c r="K299" s="181" t="s">
        <v>5</v>
      </c>
      <c r="L299" s="179"/>
      <c r="M299" s="179"/>
      <c r="N299" s="179"/>
      <c r="O299" s="179"/>
      <c r="P299" s="179"/>
      <c r="Q299" s="179"/>
      <c r="R299" s="182"/>
      <c r="T299" s="183"/>
      <c r="U299" s="179"/>
      <c r="V299" s="179"/>
      <c r="W299" s="179"/>
      <c r="X299" s="179"/>
      <c r="Y299" s="179"/>
      <c r="Z299" s="179"/>
      <c r="AA299" s="184"/>
      <c r="AT299" s="185" t="s">
        <v>188</v>
      </c>
      <c r="AU299" s="185" t="s">
        <v>95</v>
      </c>
      <c r="AV299" s="11" t="s">
        <v>90</v>
      </c>
      <c r="AW299" s="11" t="s">
        <v>40</v>
      </c>
      <c r="AX299" s="11" t="s">
        <v>83</v>
      </c>
      <c r="AY299" s="185" t="s">
        <v>180</v>
      </c>
    </row>
    <row r="300" spans="2:51" s="12" customFormat="1" ht="20.45" customHeight="1">
      <c r="B300" s="186"/>
      <c r="C300" s="187"/>
      <c r="D300" s="187"/>
      <c r="E300" s="188" t="s">
        <v>5</v>
      </c>
      <c r="F300" s="290" t="s">
        <v>583</v>
      </c>
      <c r="G300" s="291"/>
      <c r="H300" s="291"/>
      <c r="I300" s="291"/>
      <c r="J300" s="187"/>
      <c r="K300" s="189">
        <v>112.84</v>
      </c>
      <c r="L300" s="187"/>
      <c r="M300" s="187"/>
      <c r="N300" s="187"/>
      <c r="O300" s="187"/>
      <c r="P300" s="187"/>
      <c r="Q300" s="187"/>
      <c r="R300" s="190"/>
      <c r="T300" s="191"/>
      <c r="U300" s="187"/>
      <c r="V300" s="187"/>
      <c r="W300" s="187"/>
      <c r="X300" s="187"/>
      <c r="Y300" s="187"/>
      <c r="Z300" s="187"/>
      <c r="AA300" s="192"/>
      <c r="AT300" s="193" t="s">
        <v>188</v>
      </c>
      <c r="AU300" s="193" t="s">
        <v>95</v>
      </c>
      <c r="AV300" s="12" t="s">
        <v>95</v>
      </c>
      <c r="AW300" s="12" t="s">
        <v>40</v>
      </c>
      <c r="AX300" s="12" t="s">
        <v>83</v>
      </c>
      <c r="AY300" s="193" t="s">
        <v>180</v>
      </c>
    </row>
    <row r="301" spans="2:51" s="13" customFormat="1" ht="20.45" customHeight="1">
      <c r="B301" s="194"/>
      <c r="C301" s="195"/>
      <c r="D301" s="195"/>
      <c r="E301" s="196" t="s">
        <v>5</v>
      </c>
      <c r="F301" s="292" t="s">
        <v>190</v>
      </c>
      <c r="G301" s="293"/>
      <c r="H301" s="293"/>
      <c r="I301" s="293"/>
      <c r="J301" s="195"/>
      <c r="K301" s="197">
        <v>112.84</v>
      </c>
      <c r="L301" s="195"/>
      <c r="M301" s="195"/>
      <c r="N301" s="195"/>
      <c r="O301" s="195"/>
      <c r="P301" s="195"/>
      <c r="Q301" s="195"/>
      <c r="R301" s="198"/>
      <c r="T301" s="199"/>
      <c r="U301" s="195"/>
      <c r="V301" s="195"/>
      <c r="W301" s="195"/>
      <c r="X301" s="195"/>
      <c r="Y301" s="195"/>
      <c r="Z301" s="195"/>
      <c r="AA301" s="200"/>
      <c r="AT301" s="201" t="s">
        <v>188</v>
      </c>
      <c r="AU301" s="201" t="s">
        <v>95</v>
      </c>
      <c r="AV301" s="13" t="s">
        <v>185</v>
      </c>
      <c r="AW301" s="13" t="s">
        <v>40</v>
      </c>
      <c r="AX301" s="13" t="s">
        <v>90</v>
      </c>
      <c r="AY301" s="201" t="s">
        <v>180</v>
      </c>
    </row>
    <row r="302" spans="2:65" s="1" customFormat="1" ht="28.9" customHeight="1">
      <c r="B302" s="142"/>
      <c r="C302" s="171" t="s">
        <v>332</v>
      </c>
      <c r="D302" s="171" t="s">
        <v>181</v>
      </c>
      <c r="E302" s="172" t="s">
        <v>485</v>
      </c>
      <c r="F302" s="294" t="s">
        <v>486</v>
      </c>
      <c r="G302" s="294"/>
      <c r="H302" s="294"/>
      <c r="I302" s="294"/>
      <c r="J302" s="173" t="s">
        <v>242</v>
      </c>
      <c r="K302" s="174">
        <v>262.76</v>
      </c>
      <c r="L302" s="295">
        <v>0</v>
      </c>
      <c r="M302" s="295"/>
      <c r="N302" s="296">
        <f>ROUND(L302*K302,2)</f>
        <v>0</v>
      </c>
      <c r="O302" s="296"/>
      <c r="P302" s="296"/>
      <c r="Q302" s="296"/>
      <c r="R302" s="145"/>
      <c r="T302" s="175" t="s">
        <v>5</v>
      </c>
      <c r="U302" s="48" t="s">
        <v>48</v>
      </c>
      <c r="V302" s="40"/>
      <c r="W302" s="176">
        <f>V302*K302</f>
        <v>0</v>
      </c>
      <c r="X302" s="176">
        <v>0</v>
      </c>
      <c r="Y302" s="176">
        <f>X302*K302</f>
        <v>0</v>
      </c>
      <c r="Z302" s="176">
        <v>0</v>
      </c>
      <c r="AA302" s="177">
        <f>Z302*K302</f>
        <v>0</v>
      </c>
      <c r="AR302" s="22" t="s">
        <v>185</v>
      </c>
      <c r="AT302" s="22" t="s">
        <v>181</v>
      </c>
      <c r="AU302" s="22" t="s">
        <v>95</v>
      </c>
      <c r="AY302" s="22" t="s">
        <v>180</v>
      </c>
      <c r="BE302" s="118">
        <f>IF(U302="základní",N302,0)</f>
        <v>0</v>
      </c>
      <c r="BF302" s="118">
        <f>IF(U302="snížená",N302,0)</f>
        <v>0</v>
      </c>
      <c r="BG302" s="118">
        <f>IF(U302="zákl. přenesená",N302,0)</f>
        <v>0</v>
      </c>
      <c r="BH302" s="118">
        <f>IF(U302="sníž. přenesená",N302,0)</f>
        <v>0</v>
      </c>
      <c r="BI302" s="118">
        <f>IF(U302="nulová",N302,0)</f>
        <v>0</v>
      </c>
      <c r="BJ302" s="22" t="s">
        <v>90</v>
      </c>
      <c r="BK302" s="118">
        <f>ROUND(L302*K302,2)</f>
        <v>0</v>
      </c>
      <c r="BL302" s="22" t="s">
        <v>185</v>
      </c>
      <c r="BM302" s="22" t="s">
        <v>593</v>
      </c>
    </row>
    <row r="303" spans="2:51" s="11" customFormat="1" ht="20.45" customHeight="1">
      <c r="B303" s="178"/>
      <c r="C303" s="179"/>
      <c r="D303" s="179"/>
      <c r="E303" s="180" t="s">
        <v>5</v>
      </c>
      <c r="F303" s="288" t="s">
        <v>454</v>
      </c>
      <c r="G303" s="289"/>
      <c r="H303" s="289"/>
      <c r="I303" s="289"/>
      <c r="J303" s="179"/>
      <c r="K303" s="181" t="s">
        <v>5</v>
      </c>
      <c r="L303" s="179"/>
      <c r="M303" s="179"/>
      <c r="N303" s="179"/>
      <c r="O303" s="179"/>
      <c r="P303" s="179"/>
      <c r="Q303" s="179"/>
      <c r="R303" s="182"/>
      <c r="T303" s="183"/>
      <c r="U303" s="179"/>
      <c r="V303" s="179"/>
      <c r="W303" s="179"/>
      <c r="X303" s="179"/>
      <c r="Y303" s="179"/>
      <c r="Z303" s="179"/>
      <c r="AA303" s="184"/>
      <c r="AT303" s="185" t="s">
        <v>188</v>
      </c>
      <c r="AU303" s="185" t="s">
        <v>95</v>
      </c>
      <c r="AV303" s="11" t="s">
        <v>90</v>
      </c>
      <c r="AW303" s="11" t="s">
        <v>40</v>
      </c>
      <c r="AX303" s="11" t="s">
        <v>83</v>
      </c>
      <c r="AY303" s="185" t="s">
        <v>180</v>
      </c>
    </row>
    <row r="304" spans="2:51" s="12" customFormat="1" ht="20.45" customHeight="1">
      <c r="B304" s="186"/>
      <c r="C304" s="187"/>
      <c r="D304" s="187"/>
      <c r="E304" s="188" t="s">
        <v>5</v>
      </c>
      <c r="F304" s="290" t="s">
        <v>594</v>
      </c>
      <c r="G304" s="291"/>
      <c r="H304" s="291"/>
      <c r="I304" s="291"/>
      <c r="J304" s="187"/>
      <c r="K304" s="189">
        <v>262.76</v>
      </c>
      <c r="L304" s="187"/>
      <c r="M304" s="187"/>
      <c r="N304" s="187"/>
      <c r="O304" s="187"/>
      <c r="P304" s="187"/>
      <c r="Q304" s="187"/>
      <c r="R304" s="190"/>
      <c r="T304" s="191"/>
      <c r="U304" s="187"/>
      <c r="V304" s="187"/>
      <c r="W304" s="187"/>
      <c r="X304" s="187"/>
      <c r="Y304" s="187"/>
      <c r="Z304" s="187"/>
      <c r="AA304" s="192"/>
      <c r="AT304" s="193" t="s">
        <v>188</v>
      </c>
      <c r="AU304" s="193" t="s">
        <v>95</v>
      </c>
      <c r="AV304" s="12" t="s">
        <v>95</v>
      </c>
      <c r="AW304" s="12" t="s">
        <v>40</v>
      </c>
      <c r="AX304" s="12" t="s">
        <v>83</v>
      </c>
      <c r="AY304" s="193" t="s">
        <v>180</v>
      </c>
    </row>
    <row r="305" spans="2:51" s="13" customFormat="1" ht="20.45" customHeight="1">
      <c r="B305" s="194"/>
      <c r="C305" s="195"/>
      <c r="D305" s="195"/>
      <c r="E305" s="196" t="s">
        <v>5</v>
      </c>
      <c r="F305" s="292" t="s">
        <v>190</v>
      </c>
      <c r="G305" s="293"/>
      <c r="H305" s="293"/>
      <c r="I305" s="293"/>
      <c r="J305" s="195"/>
      <c r="K305" s="197">
        <v>262.76</v>
      </c>
      <c r="L305" s="195"/>
      <c r="M305" s="195"/>
      <c r="N305" s="195"/>
      <c r="O305" s="195"/>
      <c r="P305" s="195"/>
      <c r="Q305" s="195"/>
      <c r="R305" s="198"/>
      <c r="T305" s="199"/>
      <c r="U305" s="195"/>
      <c r="V305" s="195"/>
      <c r="W305" s="195"/>
      <c r="X305" s="195"/>
      <c r="Y305" s="195"/>
      <c r="Z305" s="195"/>
      <c r="AA305" s="200"/>
      <c r="AT305" s="201" t="s">
        <v>188</v>
      </c>
      <c r="AU305" s="201" t="s">
        <v>95</v>
      </c>
      <c r="AV305" s="13" t="s">
        <v>185</v>
      </c>
      <c r="AW305" s="13" t="s">
        <v>40</v>
      </c>
      <c r="AX305" s="13" t="s">
        <v>90</v>
      </c>
      <c r="AY305" s="201" t="s">
        <v>180</v>
      </c>
    </row>
    <row r="306" spans="2:63" s="10" customFormat="1" ht="29.85" customHeight="1">
      <c r="B306" s="160"/>
      <c r="C306" s="161"/>
      <c r="D306" s="170" t="s">
        <v>156</v>
      </c>
      <c r="E306" s="170"/>
      <c r="F306" s="170"/>
      <c r="G306" s="170"/>
      <c r="H306" s="170"/>
      <c r="I306" s="170"/>
      <c r="J306" s="170"/>
      <c r="K306" s="170"/>
      <c r="L306" s="170"/>
      <c r="M306" s="170"/>
      <c r="N306" s="286">
        <f>BK306</f>
        <v>0</v>
      </c>
      <c r="O306" s="287"/>
      <c r="P306" s="287"/>
      <c r="Q306" s="287"/>
      <c r="R306" s="163"/>
      <c r="T306" s="164"/>
      <c r="U306" s="161"/>
      <c r="V306" s="161"/>
      <c r="W306" s="165">
        <f>W307</f>
        <v>0</v>
      </c>
      <c r="X306" s="161"/>
      <c r="Y306" s="165">
        <f>Y307</f>
        <v>0</v>
      </c>
      <c r="Z306" s="161"/>
      <c r="AA306" s="166">
        <f>AA307</f>
        <v>0</v>
      </c>
      <c r="AR306" s="167" t="s">
        <v>90</v>
      </c>
      <c r="AT306" s="168" t="s">
        <v>82</v>
      </c>
      <c r="AU306" s="168" t="s">
        <v>90</v>
      </c>
      <c r="AY306" s="167" t="s">
        <v>180</v>
      </c>
      <c r="BK306" s="169">
        <f>BK307</f>
        <v>0</v>
      </c>
    </row>
    <row r="307" spans="2:65" s="1" customFormat="1" ht="28.9" customHeight="1">
      <c r="B307" s="142"/>
      <c r="C307" s="171" t="s">
        <v>337</v>
      </c>
      <c r="D307" s="171" t="s">
        <v>181</v>
      </c>
      <c r="E307" s="172" t="s">
        <v>595</v>
      </c>
      <c r="F307" s="294" t="s">
        <v>596</v>
      </c>
      <c r="G307" s="294"/>
      <c r="H307" s="294"/>
      <c r="I307" s="294"/>
      <c r="J307" s="173" t="s">
        <v>242</v>
      </c>
      <c r="K307" s="174">
        <v>193.663</v>
      </c>
      <c r="L307" s="295">
        <v>0</v>
      </c>
      <c r="M307" s="295"/>
      <c r="N307" s="296">
        <f>ROUND(L307*K307,2)</f>
        <v>0</v>
      </c>
      <c r="O307" s="296"/>
      <c r="P307" s="296"/>
      <c r="Q307" s="296"/>
      <c r="R307" s="145"/>
      <c r="T307" s="175" t="s">
        <v>5</v>
      </c>
      <c r="U307" s="48" t="s">
        <v>48</v>
      </c>
      <c r="V307" s="40"/>
      <c r="W307" s="176">
        <f>V307*K307</f>
        <v>0</v>
      </c>
      <c r="X307" s="176">
        <v>0</v>
      </c>
      <c r="Y307" s="176">
        <f>X307*K307</f>
        <v>0</v>
      </c>
      <c r="Z307" s="176">
        <v>0</v>
      </c>
      <c r="AA307" s="177">
        <f>Z307*K307</f>
        <v>0</v>
      </c>
      <c r="AR307" s="22" t="s">
        <v>185</v>
      </c>
      <c r="AT307" s="22" t="s">
        <v>181</v>
      </c>
      <c r="AU307" s="22" t="s">
        <v>95</v>
      </c>
      <c r="AY307" s="22" t="s">
        <v>180</v>
      </c>
      <c r="BE307" s="118">
        <f>IF(U307="základní",N307,0)</f>
        <v>0</v>
      </c>
      <c r="BF307" s="118">
        <f>IF(U307="snížená",N307,0)</f>
        <v>0</v>
      </c>
      <c r="BG307" s="118">
        <f>IF(U307="zákl. přenesená",N307,0)</f>
        <v>0</v>
      </c>
      <c r="BH307" s="118">
        <f>IF(U307="sníž. přenesená",N307,0)</f>
        <v>0</v>
      </c>
      <c r="BI307" s="118">
        <f>IF(U307="nulová",N307,0)</f>
        <v>0</v>
      </c>
      <c r="BJ307" s="22" t="s">
        <v>90</v>
      </c>
      <c r="BK307" s="118">
        <f>ROUND(L307*K307,2)</f>
        <v>0</v>
      </c>
      <c r="BL307" s="22" t="s">
        <v>185</v>
      </c>
      <c r="BM307" s="22" t="s">
        <v>597</v>
      </c>
    </row>
    <row r="308" spans="2:63" s="10" customFormat="1" ht="37.35" customHeight="1">
      <c r="B308" s="160"/>
      <c r="C308" s="161"/>
      <c r="D308" s="162" t="s">
        <v>494</v>
      </c>
      <c r="E308" s="162"/>
      <c r="F308" s="162"/>
      <c r="G308" s="162"/>
      <c r="H308" s="162"/>
      <c r="I308" s="162"/>
      <c r="J308" s="162"/>
      <c r="K308" s="162"/>
      <c r="L308" s="162"/>
      <c r="M308" s="162"/>
      <c r="N308" s="331">
        <f>BK308</f>
        <v>0</v>
      </c>
      <c r="O308" s="332"/>
      <c r="P308" s="332"/>
      <c r="Q308" s="332"/>
      <c r="R308" s="163"/>
      <c r="T308" s="164"/>
      <c r="U308" s="161"/>
      <c r="V308" s="161"/>
      <c r="W308" s="165">
        <f>W309</f>
        <v>0</v>
      </c>
      <c r="X308" s="161"/>
      <c r="Y308" s="165">
        <f>Y309</f>
        <v>0.127</v>
      </c>
      <c r="Z308" s="161"/>
      <c r="AA308" s="166">
        <f>AA309</f>
        <v>0</v>
      </c>
      <c r="AR308" s="167" t="s">
        <v>95</v>
      </c>
      <c r="AT308" s="168" t="s">
        <v>82</v>
      </c>
      <c r="AU308" s="168" t="s">
        <v>83</v>
      </c>
      <c r="AY308" s="167" t="s">
        <v>180</v>
      </c>
      <c r="BK308" s="169">
        <f>BK309</f>
        <v>0</v>
      </c>
    </row>
    <row r="309" spans="2:63" s="10" customFormat="1" ht="19.9" customHeight="1">
      <c r="B309" s="160"/>
      <c r="C309" s="161"/>
      <c r="D309" s="170" t="s">
        <v>495</v>
      </c>
      <c r="E309" s="170"/>
      <c r="F309" s="170"/>
      <c r="G309" s="170"/>
      <c r="H309" s="170"/>
      <c r="I309" s="170"/>
      <c r="J309" s="170"/>
      <c r="K309" s="170"/>
      <c r="L309" s="170"/>
      <c r="M309" s="170"/>
      <c r="N309" s="286">
        <f>BK309</f>
        <v>0</v>
      </c>
      <c r="O309" s="287"/>
      <c r="P309" s="287"/>
      <c r="Q309" s="287"/>
      <c r="R309" s="163"/>
      <c r="T309" s="164"/>
      <c r="U309" s="161"/>
      <c r="V309" s="161"/>
      <c r="W309" s="165">
        <f>SUM(W310:W316)</f>
        <v>0</v>
      </c>
      <c r="X309" s="161"/>
      <c r="Y309" s="165">
        <f>SUM(Y310:Y316)</f>
        <v>0.127</v>
      </c>
      <c r="Z309" s="161"/>
      <c r="AA309" s="166">
        <f>SUM(AA310:AA316)</f>
        <v>0</v>
      </c>
      <c r="AR309" s="167" t="s">
        <v>95</v>
      </c>
      <c r="AT309" s="168" t="s">
        <v>82</v>
      </c>
      <c r="AU309" s="168" t="s">
        <v>90</v>
      </c>
      <c r="AY309" s="167" t="s">
        <v>180</v>
      </c>
      <c r="BK309" s="169">
        <f>SUM(BK310:BK316)</f>
        <v>0</v>
      </c>
    </row>
    <row r="310" spans="2:65" s="1" customFormat="1" ht="40.15" customHeight="1">
      <c r="B310" s="142"/>
      <c r="C310" s="171" t="s">
        <v>341</v>
      </c>
      <c r="D310" s="171" t="s">
        <v>181</v>
      </c>
      <c r="E310" s="172" t="s">
        <v>598</v>
      </c>
      <c r="F310" s="294" t="s">
        <v>599</v>
      </c>
      <c r="G310" s="294"/>
      <c r="H310" s="294"/>
      <c r="I310" s="294"/>
      <c r="J310" s="173" t="s">
        <v>184</v>
      </c>
      <c r="K310" s="174">
        <v>100</v>
      </c>
      <c r="L310" s="295">
        <v>0</v>
      </c>
      <c r="M310" s="295"/>
      <c r="N310" s="296">
        <f>ROUND(L310*K310,2)</f>
        <v>0</v>
      </c>
      <c r="O310" s="296"/>
      <c r="P310" s="296"/>
      <c r="Q310" s="296"/>
      <c r="R310" s="145"/>
      <c r="T310" s="175" t="s">
        <v>5</v>
      </c>
      <c r="U310" s="48" t="s">
        <v>48</v>
      </c>
      <c r="V310" s="40"/>
      <c r="W310" s="176">
        <f>V310*K310</f>
        <v>0</v>
      </c>
      <c r="X310" s="176">
        <v>0.00071</v>
      </c>
      <c r="Y310" s="176">
        <f>X310*K310</f>
        <v>0.07100000000000001</v>
      </c>
      <c r="Z310" s="176">
        <v>0</v>
      </c>
      <c r="AA310" s="177">
        <f>Z310*K310</f>
        <v>0</v>
      </c>
      <c r="AR310" s="22" t="s">
        <v>274</v>
      </c>
      <c r="AT310" s="22" t="s">
        <v>181</v>
      </c>
      <c r="AU310" s="22" t="s">
        <v>95</v>
      </c>
      <c r="AY310" s="22" t="s">
        <v>180</v>
      </c>
      <c r="BE310" s="118">
        <f>IF(U310="základní",N310,0)</f>
        <v>0</v>
      </c>
      <c r="BF310" s="118">
        <f>IF(U310="snížená",N310,0)</f>
        <v>0</v>
      </c>
      <c r="BG310" s="118">
        <f>IF(U310="zákl. přenesená",N310,0)</f>
        <v>0</v>
      </c>
      <c r="BH310" s="118">
        <f>IF(U310="sníž. přenesená",N310,0)</f>
        <v>0</v>
      </c>
      <c r="BI310" s="118">
        <f>IF(U310="nulová",N310,0)</f>
        <v>0</v>
      </c>
      <c r="BJ310" s="22" t="s">
        <v>90</v>
      </c>
      <c r="BK310" s="118">
        <f>ROUND(L310*K310,2)</f>
        <v>0</v>
      </c>
      <c r="BL310" s="22" t="s">
        <v>274</v>
      </c>
      <c r="BM310" s="22" t="s">
        <v>600</v>
      </c>
    </row>
    <row r="311" spans="2:51" s="12" customFormat="1" ht="20.45" customHeight="1">
      <c r="B311" s="186"/>
      <c r="C311" s="187"/>
      <c r="D311" s="187"/>
      <c r="E311" s="188" t="s">
        <v>5</v>
      </c>
      <c r="F311" s="297" t="s">
        <v>601</v>
      </c>
      <c r="G311" s="298"/>
      <c r="H311" s="298"/>
      <c r="I311" s="298"/>
      <c r="J311" s="187"/>
      <c r="K311" s="189">
        <v>100</v>
      </c>
      <c r="L311" s="187"/>
      <c r="M311" s="187"/>
      <c r="N311" s="187"/>
      <c r="O311" s="187"/>
      <c r="P311" s="187"/>
      <c r="Q311" s="187"/>
      <c r="R311" s="190"/>
      <c r="T311" s="191"/>
      <c r="U311" s="187"/>
      <c r="V311" s="187"/>
      <c r="W311" s="187"/>
      <c r="X311" s="187"/>
      <c r="Y311" s="187"/>
      <c r="Z311" s="187"/>
      <c r="AA311" s="192"/>
      <c r="AT311" s="193" t="s">
        <v>188</v>
      </c>
      <c r="AU311" s="193" t="s">
        <v>95</v>
      </c>
      <c r="AV311" s="12" t="s">
        <v>95</v>
      </c>
      <c r="AW311" s="12" t="s">
        <v>40</v>
      </c>
      <c r="AX311" s="12" t="s">
        <v>83</v>
      </c>
      <c r="AY311" s="193" t="s">
        <v>180</v>
      </c>
    </row>
    <row r="312" spans="2:51" s="13" customFormat="1" ht="20.45" customHeight="1">
      <c r="B312" s="194"/>
      <c r="C312" s="195"/>
      <c r="D312" s="195"/>
      <c r="E312" s="196" t="s">
        <v>5</v>
      </c>
      <c r="F312" s="292" t="s">
        <v>190</v>
      </c>
      <c r="G312" s="293"/>
      <c r="H312" s="293"/>
      <c r="I312" s="293"/>
      <c r="J312" s="195"/>
      <c r="K312" s="197">
        <v>100</v>
      </c>
      <c r="L312" s="195"/>
      <c r="M312" s="195"/>
      <c r="N312" s="195"/>
      <c r="O312" s="195"/>
      <c r="P312" s="195"/>
      <c r="Q312" s="195"/>
      <c r="R312" s="198"/>
      <c r="T312" s="199"/>
      <c r="U312" s="195"/>
      <c r="V312" s="195"/>
      <c r="W312" s="195"/>
      <c r="X312" s="195"/>
      <c r="Y312" s="195"/>
      <c r="Z312" s="195"/>
      <c r="AA312" s="200"/>
      <c r="AT312" s="201" t="s">
        <v>188</v>
      </c>
      <c r="AU312" s="201" t="s">
        <v>95</v>
      </c>
      <c r="AV312" s="13" t="s">
        <v>185</v>
      </c>
      <c r="AW312" s="13" t="s">
        <v>40</v>
      </c>
      <c r="AX312" s="13" t="s">
        <v>90</v>
      </c>
      <c r="AY312" s="201" t="s">
        <v>180</v>
      </c>
    </row>
    <row r="313" spans="2:65" s="1" customFormat="1" ht="40.15" customHeight="1">
      <c r="B313" s="142"/>
      <c r="C313" s="171" t="s">
        <v>345</v>
      </c>
      <c r="D313" s="171" t="s">
        <v>181</v>
      </c>
      <c r="E313" s="172" t="s">
        <v>602</v>
      </c>
      <c r="F313" s="294" t="s">
        <v>603</v>
      </c>
      <c r="G313" s="294"/>
      <c r="H313" s="294"/>
      <c r="I313" s="294"/>
      <c r="J313" s="173" t="s">
        <v>203</v>
      </c>
      <c r="K313" s="174">
        <v>200</v>
      </c>
      <c r="L313" s="295">
        <v>0</v>
      </c>
      <c r="M313" s="295"/>
      <c r="N313" s="296">
        <f>ROUND(L313*K313,2)</f>
        <v>0</v>
      </c>
      <c r="O313" s="296"/>
      <c r="P313" s="296"/>
      <c r="Q313" s="296"/>
      <c r="R313" s="145"/>
      <c r="T313" s="175" t="s">
        <v>5</v>
      </c>
      <c r="U313" s="48" t="s">
        <v>48</v>
      </c>
      <c r="V313" s="40"/>
      <c r="W313" s="176">
        <f>V313*K313</f>
        <v>0</v>
      </c>
      <c r="X313" s="176">
        <v>0.00028</v>
      </c>
      <c r="Y313" s="176">
        <f>X313*K313</f>
        <v>0.055999999999999994</v>
      </c>
      <c r="Z313" s="176">
        <v>0</v>
      </c>
      <c r="AA313" s="177">
        <f>Z313*K313</f>
        <v>0</v>
      </c>
      <c r="AR313" s="22" t="s">
        <v>274</v>
      </c>
      <c r="AT313" s="22" t="s">
        <v>181</v>
      </c>
      <c r="AU313" s="22" t="s">
        <v>95</v>
      </c>
      <c r="AY313" s="22" t="s">
        <v>180</v>
      </c>
      <c r="BE313" s="118">
        <f>IF(U313="základní",N313,0)</f>
        <v>0</v>
      </c>
      <c r="BF313" s="118">
        <f>IF(U313="snížená",N313,0)</f>
        <v>0</v>
      </c>
      <c r="BG313" s="118">
        <f>IF(U313="zákl. přenesená",N313,0)</f>
        <v>0</v>
      </c>
      <c r="BH313" s="118">
        <f>IF(U313="sníž. přenesená",N313,0)</f>
        <v>0</v>
      </c>
      <c r="BI313" s="118">
        <f>IF(U313="nulová",N313,0)</f>
        <v>0</v>
      </c>
      <c r="BJ313" s="22" t="s">
        <v>90</v>
      </c>
      <c r="BK313" s="118">
        <f>ROUND(L313*K313,2)</f>
        <v>0</v>
      </c>
      <c r="BL313" s="22" t="s">
        <v>274</v>
      </c>
      <c r="BM313" s="22" t="s">
        <v>604</v>
      </c>
    </row>
    <row r="314" spans="2:51" s="12" customFormat="1" ht="20.45" customHeight="1">
      <c r="B314" s="186"/>
      <c r="C314" s="187"/>
      <c r="D314" s="187"/>
      <c r="E314" s="188" t="s">
        <v>5</v>
      </c>
      <c r="F314" s="297" t="s">
        <v>605</v>
      </c>
      <c r="G314" s="298"/>
      <c r="H314" s="298"/>
      <c r="I314" s="298"/>
      <c r="J314" s="187"/>
      <c r="K314" s="189">
        <v>200</v>
      </c>
      <c r="L314" s="187"/>
      <c r="M314" s="187"/>
      <c r="N314" s="187"/>
      <c r="O314" s="187"/>
      <c r="P314" s="187"/>
      <c r="Q314" s="187"/>
      <c r="R314" s="190"/>
      <c r="T314" s="191"/>
      <c r="U314" s="187"/>
      <c r="V314" s="187"/>
      <c r="W314" s="187"/>
      <c r="X314" s="187"/>
      <c r="Y314" s="187"/>
      <c r="Z314" s="187"/>
      <c r="AA314" s="192"/>
      <c r="AT314" s="193" t="s">
        <v>188</v>
      </c>
      <c r="AU314" s="193" t="s">
        <v>95</v>
      </c>
      <c r="AV314" s="12" t="s">
        <v>95</v>
      </c>
      <c r="AW314" s="12" t="s">
        <v>40</v>
      </c>
      <c r="AX314" s="12" t="s">
        <v>83</v>
      </c>
      <c r="AY314" s="193" t="s">
        <v>180</v>
      </c>
    </row>
    <row r="315" spans="2:51" s="13" customFormat="1" ht="20.45" customHeight="1">
      <c r="B315" s="194"/>
      <c r="C315" s="195"/>
      <c r="D315" s="195"/>
      <c r="E315" s="196" t="s">
        <v>5</v>
      </c>
      <c r="F315" s="292" t="s">
        <v>190</v>
      </c>
      <c r="G315" s="293"/>
      <c r="H315" s="293"/>
      <c r="I315" s="293"/>
      <c r="J315" s="195"/>
      <c r="K315" s="197">
        <v>200</v>
      </c>
      <c r="L315" s="195"/>
      <c r="M315" s="195"/>
      <c r="N315" s="195"/>
      <c r="O315" s="195"/>
      <c r="P315" s="195"/>
      <c r="Q315" s="195"/>
      <c r="R315" s="198"/>
      <c r="T315" s="199"/>
      <c r="U315" s="195"/>
      <c r="V315" s="195"/>
      <c r="W315" s="195"/>
      <c r="X315" s="195"/>
      <c r="Y315" s="195"/>
      <c r="Z315" s="195"/>
      <c r="AA315" s="200"/>
      <c r="AT315" s="201" t="s">
        <v>188</v>
      </c>
      <c r="AU315" s="201" t="s">
        <v>95</v>
      </c>
      <c r="AV315" s="13" t="s">
        <v>185</v>
      </c>
      <c r="AW315" s="13" t="s">
        <v>40</v>
      </c>
      <c r="AX315" s="13" t="s">
        <v>90</v>
      </c>
      <c r="AY315" s="201" t="s">
        <v>180</v>
      </c>
    </row>
    <row r="316" spans="2:65" s="1" customFormat="1" ht="40.15" customHeight="1">
      <c r="B316" s="142"/>
      <c r="C316" s="171" t="s">
        <v>350</v>
      </c>
      <c r="D316" s="171" t="s">
        <v>181</v>
      </c>
      <c r="E316" s="172" t="s">
        <v>606</v>
      </c>
      <c r="F316" s="294" t="s">
        <v>607</v>
      </c>
      <c r="G316" s="294"/>
      <c r="H316" s="294"/>
      <c r="I316" s="294"/>
      <c r="J316" s="173" t="s">
        <v>242</v>
      </c>
      <c r="K316" s="174">
        <v>0.127</v>
      </c>
      <c r="L316" s="295">
        <v>0</v>
      </c>
      <c r="M316" s="295"/>
      <c r="N316" s="296">
        <f>ROUND(L316*K316,2)</f>
        <v>0</v>
      </c>
      <c r="O316" s="296"/>
      <c r="P316" s="296"/>
      <c r="Q316" s="296"/>
      <c r="R316" s="145"/>
      <c r="T316" s="175" t="s">
        <v>5</v>
      </c>
      <c r="U316" s="48" t="s">
        <v>48</v>
      </c>
      <c r="V316" s="40"/>
      <c r="W316" s="176">
        <f>V316*K316</f>
        <v>0</v>
      </c>
      <c r="X316" s="176">
        <v>0</v>
      </c>
      <c r="Y316" s="176">
        <f>X316*K316</f>
        <v>0</v>
      </c>
      <c r="Z316" s="176">
        <v>0</v>
      </c>
      <c r="AA316" s="177">
        <f>Z316*K316</f>
        <v>0</v>
      </c>
      <c r="AR316" s="22" t="s">
        <v>274</v>
      </c>
      <c r="AT316" s="22" t="s">
        <v>181</v>
      </c>
      <c r="AU316" s="22" t="s">
        <v>95</v>
      </c>
      <c r="AY316" s="22" t="s">
        <v>180</v>
      </c>
      <c r="BE316" s="118">
        <f>IF(U316="základní",N316,0)</f>
        <v>0</v>
      </c>
      <c r="BF316" s="118">
        <f>IF(U316="snížená",N316,0)</f>
        <v>0</v>
      </c>
      <c r="BG316" s="118">
        <f>IF(U316="zákl. přenesená",N316,0)</f>
        <v>0</v>
      </c>
      <c r="BH316" s="118">
        <f>IF(U316="sníž. přenesená",N316,0)</f>
        <v>0</v>
      </c>
      <c r="BI316" s="118">
        <f>IF(U316="nulová",N316,0)</f>
        <v>0</v>
      </c>
      <c r="BJ316" s="22" t="s">
        <v>90</v>
      </c>
      <c r="BK316" s="118">
        <f>ROUND(L316*K316,2)</f>
        <v>0</v>
      </c>
      <c r="BL316" s="22" t="s">
        <v>274</v>
      </c>
      <c r="BM316" s="22" t="s">
        <v>608</v>
      </c>
    </row>
    <row r="317" spans="2:63" s="1" customFormat="1" ht="49.9" customHeight="1">
      <c r="B317" s="39"/>
      <c r="C317" s="40"/>
      <c r="D317" s="162" t="s">
        <v>491</v>
      </c>
      <c r="E317" s="40"/>
      <c r="F317" s="40"/>
      <c r="G317" s="40"/>
      <c r="H317" s="40"/>
      <c r="I317" s="40"/>
      <c r="J317" s="40"/>
      <c r="K317" s="40"/>
      <c r="L317" s="40"/>
      <c r="M317" s="40"/>
      <c r="N317" s="301">
        <f aca="true" t="shared" si="5" ref="N317:N322">BK317</f>
        <v>0</v>
      </c>
      <c r="O317" s="302"/>
      <c r="P317" s="302"/>
      <c r="Q317" s="302"/>
      <c r="R317" s="41"/>
      <c r="T317" s="214"/>
      <c r="U317" s="40"/>
      <c r="V317" s="40"/>
      <c r="W317" s="40"/>
      <c r="X317" s="40"/>
      <c r="Y317" s="40"/>
      <c r="Z317" s="40"/>
      <c r="AA317" s="78"/>
      <c r="AT317" s="22" t="s">
        <v>82</v>
      </c>
      <c r="AU317" s="22" t="s">
        <v>83</v>
      </c>
      <c r="AY317" s="22" t="s">
        <v>492</v>
      </c>
      <c r="BK317" s="118">
        <f>SUM(BK318:BK322)</f>
        <v>0</v>
      </c>
    </row>
    <row r="318" spans="2:63" s="1" customFormat="1" ht="22.35" customHeight="1">
      <c r="B318" s="39"/>
      <c r="C318" s="215" t="s">
        <v>5</v>
      </c>
      <c r="D318" s="215" t="s">
        <v>181</v>
      </c>
      <c r="E318" s="216" t="s">
        <v>5</v>
      </c>
      <c r="F318" s="299" t="s">
        <v>5</v>
      </c>
      <c r="G318" s="299"/>
      <c r="H318" s="299"/>
      <c r="I318" s="299"/>
      <c r="J318" s="217" t="s">
        <v>5</v>
      </c>
      <c r="K318" s="218"/>
      <c r="L318" s="295"/>
      <c r="M318" s="300"/>
      <c r="N318" s="300">
        <f t="shared" si="5"/>
        <v>0</v>
      </c>
      <c r="O318" s="300"/>
      <c r="P318" s="300"/>
      <c r="Q318" s="300"/>
      <c r="R318" s="41"/>
      <c r="T318" s="175" t="s">
        <v>5</v>
      </c>
      <c r="U318" s="219" t="s">
        <v>48</v>
      </c>
      <c r="V318" s="40"/>
      <c r="W318" s="40"/>
      <c r="X318" s="40"/>
      <c r="Y318" s="40"/>
      <c r="Z318" s="40"/>
      <c r="AA318" s="78"/>
      <c r="AT318" s="22" t="s">
        <v>492</v>
      </c>
      <c r="AU318" s="22" t="s">
        <v>90</v>
      </c>
      <c r="AY318" s="22" t="s">
        <v>492</v>
      </c>
      <c r="BE318" s="118">
        <f>IF(U318="základní",N318,0)</f>
        <v>0</v>
      </c>
      <c r="BF318" s="118">
        <f>IF(U318="snížená",N318,0)</f>
        <v>0</v>
      </c>
      <c r="BG318" s="118">
        <f>IF(U318="zákl. přenesená",N318,0)</f>
        <v>0</v>
      </c>
      <c r="BH318" s="118">
        <f>IF(U318="sníž. přenesená",N318,0)</f>
        <v>0</v>
      </c>
      <c r="BI318" s="118">
        <f>IF(U318="nulová",N318,0)</f>
        <v>0</v>
      </c>
      <c r="BJ318" s="22" t="s">
        <v>90</v>
      </c>
      <c r="BK318" s="118">
        <f>L318*K318</f>
        <v>0</v>
      </c>
    </row>
    <row r="319" spans="2:63" s="1" customFormat="1" ht="22.35" customHeight="1">
      <c r="B319" s="39"/>
      <c r="C319" s="215" t="s">
        <v>5</v>
      </c>
      <c r="D319" s="215" t="s">
        <v>181</v>
      </c>
      <c r="E319" s="216" t="s">
        <v>5</v>
      </c>
      <c r="F319" s="299" t="s">
        <v>5</v>
      </c>
      <c r="G319" s="299"/>
      <c r="H319" s="299"/>
      <c r="I319" s="299"/>
      <c r="J319" s="217" t="s">
        <v>5</v>
      </c>
      <c r="K319" s="218"/>
      <c r="L319" s="295"/>
      <c r="M319" s="300"/>
      <c r="N319" s="300">
        <f t="shared" si="5"/>
        <v>0</v>
      </c>
      <c r="O319" s="300"/>
      <c r="P319" s="300"/>
      <c r="Q319" s="300"/>
      <c r="R319" s="41"/>
      <c r="T319" s="175" t="s">
        <v>5</v>
      </c>
      <c r="U319" s="219" t="s">
        <v>48</v>
      </c>
      <c r="V319" s="40"/>
      <c r="W319" s="40"/>
      <c r="X319" s="40"/>
      <c r="Y319" s="40"/>
      <c r="Z319" s="40"/>
      <c r="AA319" s="78"/>
      <c r="AT319" s="22" t="s">
        <v>492</v>
      </c>
      <c r="AU319" s="22" t="s">
        <v>90</v>
      </c>
      <c r="AY319" s="22" t="s">
        <v>492</v>
      </c>
      <c r="BE319" s="118">
        <f>IF(U319="základní",N319,0)</f>
        <v>0</v>
      </c>
      <c r="BF319" s="118">
        <f>IF(U319="snížená",N319,0)</f>
        <v>0</v>
      </c>
      <c r="BG319" s="118">
        <f>IF(U319="zákl. přenesená",N319,0)</f>
        <v>0</v>
      </c>
      <c r="BH319" s="118">
        <f>IF(U319="sníž. přenesená",N319,0)</f>
        <v>0</v>
      </c>
      <c r="BI319" s="118">
        <f>IF(U319="nulová",N319,0)</f>
        <v>0</v>
      </c>
      <c r="BJ319" s="22" t="s">
        <v>90</v>
      </c>
      <c r="BK319" s="118">
        <f>L319*K319</f>
        <v>0</v>
      </c>
    </row>
    <row r="320" spans="2:63" s="1" customFormat="1" ht="22.35" customHeight="1">
      <c r="B320" s="39"/>
      <c r="C320" s="215" t="s">
        <v>5</v>
      </c>
      <c r="D320" s="215" t="s">
        <v>181</v>
      </c>
      <c r="E320" s="216" t="s">
        <v>5</v>
      </c>
      <c r="F320" s="299" t="s">
        <v>5</v>
      </c>
      <c r="G320" s="299"/>
      <c r="H320" s="299"/>
      <c r="I320" s="299"/>
      <c r="J320" s="217" t="s">
        <v>5</v>
      </c>
      <c r="K320" s="218"/>
      <c r="L320" s="295"/>
      <c r="M320" s="300"/>
      <c r="N320" s="300">
        <f t="shared" si="5"/>
        <v>0</v>
      </c>
      <c r="O320" s="300"/>
      <c r="P320" s="300"/>
      <c r="Q320" s="300"/>
      <c r="R320" s="41"/>
      <c r="T320" s="175" t="s">
        <v>5</v>
      </c>
      <c r="U320" s="219" t="s">
        <v>48</v>
      </c>
      <c r="V320" s="40"/>
      <c r="W320" s="40"/>
      <c r="X320" s="40"/>
      <c r="Y320" s="40"/>
      <c r="Z320" s="40"/>
      <c r="AA320" s="78"/>
      <c r="AT320" s="22" t="s">
        <v>492</v>
      </c>
      <c r="AU320" s="22" t="s">
        <v>90</v>
      </c>
      <c r="AY320" s="22" t="s">
        <v>492</v>
      </c>
      <c r="BE320" s="118">
        <f>IF(U320="základní",N320,0)</f>
        <v>0</v>
      </c>
      <c r="BF320" s="118">
        <f>IF(U320="snížená",N320,0)</f>
        <v>0</v>
      </c>
      <c r="BG320" s="118">
        <f>IF(U320="zákl. přenesená",N320,0)</f>
        <v>0</v>
      </c>
      <c r="BH320" s="118">
        <f>IF(U320="sníž. přenesená",N320,0)</f>
        <v>0</v>
      </c>
      <c r="BI320" s="118">
        <f>IF(U320="nulová",N320,0)</f>
        <v>0</v>
      </c>
      <c r="BJ320" s="22" t="s">
        <v>90</v>
      </c>
      <c r="BK320" s="118">
        <f>L320*K320</f>
        <v>0</v>
      </c>
    </row>
    <row r="321" spans="2:63" s="1" customFormat="1" ht="22.35" customHeight="1">
      <c r="B321" s="39"/>
      <c r="C321" s="215" t="s">
        <v>5</v>
      </c>
      <c r="D321" s="215" t="s">
        <v>181</v>
      </c>
      <c r="E321" s="216" t="s">
        <v>5</v>
      </c>
      <c r="F321" s="299" t="s">
        <v>5</v>
      </c>
      <c r="G321" s="299"/>
      <c r="H321" s="299"/>
      <c r="I321" s="299"/>
      <c r="J321" s="217" t="s">
        <v>5</v>
      </c>
      <c r="K321" s="218"/>
      <c r="L321" s="295"/>
      <c r="M321" s="300"/>
      <c r="N321" s="300">
        <f t="shared" si="5"/>
        <v>0</v>
      </c>
      <c r="O321" s="300"/>
      <c r="P321" s="300"/>
      <c r="Q321" s="300"/>
      <c r="R321" s="41"/>
      <c r="T321" s="175" t="s">
        <v>5</v>
      </c>
      <c r="U321" s="219" t="s">
        <v>48</v>
      </c>
      <c r="V321" s="40"/>
      <c r="W321" s="40"/>
      <c r="X321" s="40"/>
      <c r="Y321" s="40"/>
      <c r="Z321" s="40"/>
      <c r="AA321" s="78"/>
      <c r="AT321" s="22" t="s">
        <v>492</v>
      </c>
      <c r="AU321" s="22" t="s">
        <v>90</v>
      </c>
      <c r="AY321" s="22" t="s">
        <v>492</v>
      </c>
      <c r="BE321" s="118">
        <f>IF(U321="základní",N321,0)</f>
        <v>0</v>
      </c>
      <c r="BF321" s="118">
        <f>IF(U321="snížená",N321,0)</f>
        <v>0</v>
      </c>
      <c r="BG321" s="118">
        <f>IF(U321="zákl. přenesená",N321,0)</f>
        <v>0</v>
      </c>
      <c r="BH321" s="118">
        <f>IF(U321="sníž. přenesená",N321,0)</f>
        <v>0</v>
      </c>
      <c r="BI321" s="118">
        <f>IF(U321="nulová",N321,0)</f>
        <v>0</v>
      </c>
      <c r="BJ321" s="22" t="s">
        <v>90</v>
      </c>
      <c r="BK321" s="118">
        <f>L321*K321</f>
        <v>0</v>
      </c>
    </row>
    <row r="322" spans="2:63" s="1" customFormat="1" ht="22.35" customHeight="1">
      <c r="B322" s="39"/>
      <c r="C322" s="215" t="s">
        <v>5</v>
      </c>
      <c r="D322" s="215" t="s">
        <v>181</v>
      </c>
      <c r="E322" s="216" t="s">
        <v>5</v>
      </c>
      <c r="F322" s="299" t="s">
        <v>5</v>
      </c>
      <c r="G322" s="299"/>
      <c r="H322" s="299"/>
      <c r="I322" s="299"/>
      <c r="J322" s="217" t="s">
        <v>5</v>
      </c>
      <c r="K322" s="218"/>
      <c r="L322" s="295"/>
      <c r="M322" s="300"/>
      <c r="N322" s="300">
        <f t="shared" si="5"/>
        <v>0</v>
      </c>
      <c r="O322" s="300"/>
      <c r="P322" s="300"/>
      <c r="Q322" s="300"/>
      <c r="R322" s="41"/>
      <c r="T322" s="175" t="s">
        <v>5</v>
      </c>
      <c r="U322" s="219" t="s">
        <v>48</v>
      </c>
      <c r="V322" s="60"/>
      <c r="W322" s="60"/>
      <c r="X322" s="60"/>
      <c r="Y322" s="60"/>
      <c r="Z322" s="60"/>
      <c r="AA322" s="62"/>
      <c r="AT322" s="22" t="s">
        <v>492</v>
      </c>
      <c r="AU322" s="22" t="s">
        <v>90</v>
      </c>
      <c r="AY322" s="22" t="s">
        <v>492</v>
      </c>
      <c r="BE322" s="118">
        <f>IF(U322="základní",N322,0)</f>
        <v>0</v>
      </c>
      <c r="BF322" s="118">
        <f>IF(U322="snížená",N322,0)</f>
        <v>0</v>
      </c>
      <c r="BG322" s="118">
        <f>IF(U322="zákl. přenesená",N322,0)</f>
        <v>0</v>
      </c>
      <c r="BH322" s="118">
        <f>IF(U322="sníž. přenesená",N322,0)</f>
        <v>0</v>
      </c>
      <c r="BI322" s="118">
        <f>IF(U322="nulová",N322,0)</f>
        <v>0</v>
      </c>
      <c r="BJ322" s="22" t="s">
        <v>90</v>
      </c>
      <c r="BK322" s="118">
        <f>L322*K322</f>
        <v>0</v>
      </c>
    </row>
    <row r="323" spans="2:18" s="1" customFormat="1" ht="6.95" customHeight="1">
      <c r="B323" s="63"/>
      <c r="C323" s="64"/>
      <c r="D323" s="64"/>
      <c r="E323" s="64"/>
      <c r="F323" s="64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5"/>
    </row>
  </sheetData>
  <mergeCells count="347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1:Q101"/>
    <mergeCell ref="D102:H102"/>
    <mergeCell ref="N102:Q102"/>
    <mergeCell ref="D103:H103"/>
    <mergeCell ref="N103:Q103"/>
    <mergeCell ref="D104:H104"/>
    <mergeCell ref="N104:Q104"/>
    <mergeCell ref="D105:H105"/>
    <mergeCell ref="N105:Q105"/>
    <mergeCell ref="D106:H106"/>
    <mergeCell ref="N106:Q106"/>
    <mergeCell ref="N107:Q107"/>
    <mergeCell ref="L109:Q109"/>
    <mergeCell ref="C115:Q115"/>
    <mergeCell ref="F117:P117"/>
    <mergeCell ref="F118:P118"/>
    <mergeCell ref="F119:P119"/>
    <mergeCell ref="M121:P121"/>
    <mergeCell ref="M123:Q123"/>
    <mergeCell ref="M124:Q124"/>
    <mergeCell ref="F126:I126"/>
    <mergeCell ref="L126:M126"/>
    <mergeCell ref="N126:Q126"/>
    <mergeCell ref="F130:I130"/>
    <mergeCell ref="L130:M130"/>
    <mergeCell ref="N130:Q130"/>
    <mergeCell ref="F131:I131"/>
    <mergeCell ref="F132:I132"/>
    <mergeCell ref="F133:I133"/>
    <mergeCell ref="F134:I134"/>
    <mergeCell ref="F135:I135"/>
    <mergeCell ref="F136:I136"/>
    <mergeCell ref="F137:I137"/>
    <mergeCell ref="F138:I138"/>
    <mergeCell ref="L138:M138"/>
    <mergeCell ref="N138:Q138"/>
    <mergeCell ref="F139:I139"/>
    <mergeCell ref="F140:I140"/>
    <mergeCell ref="F141:I141"/>
    <mergeCell ref="F142:I142"/>
    <mergeCell ref="L142:M142"/>
    <mergeCell ref="N142:Q142"/>
    <mergeCell ref="F143:I143"/>
    <mergeCell ref="F144:I144"/>
    <mergeCell ref="F145:I145"/>
    <mergeCell ref="F146:I146"/>
    <mergeCell ref="L146:M146"/>
    <mergeCell ref="N146:Q146"/>
    <mergeCell ref="F147:I147"/>
    <mergeCell ref="F148:I148"/>
    <mergeCell ref="F149:I149"/>
    <mergeCell ref="F150:I150"/>
    <mergeCell ref="F151:I151"/>
    <mergeCell ref="F152:I152"/>
    <mergeCell ref="F153:I153"/>
    <mergeCell ref="F154:I154"/>
    <mergeCell ref="L154:M154"/>
    <mergeCell ref="N154:Q154"/>
    <mergeCell ref="F155:I155"/>
    <mergeCell ref="F156:I156"/>
    <mergeCell ref="F157:I157"/>
    <mergeCell ref="F158:I158"/>
    <mergeCell ref="L158:M158"/>
    <mergeCell ref="N158:Q158"/>
    <mergeCell ref="F159:I159"/>
    <mergeCell ref="F160:I160"/>
    <mergeCell ref="F161:I161"/>
    <mergeCell ref="F162:I162"/>
    <mergeCell ref="L162:M162"/>
    <mergeCell ref="N162:Q162"/>
    <mergeCell ref="F163:I163"/>
    <mergeCell ref="F164:I164"/>
    <mergeCell ref="F165:I165"/>
    <mergeCell ref="F166:I166"/>
    <mergeCell ref="F167:I167"/>
    <mergeCell ref="F168:I168"/>
    <mergeCell ref="F169:I169"/>
    <mergeCell ref="F171:I171"/>
    <mergeCell ref="L171:M171"/>
    <mergeCell ref="N171:Q171"/>
    <mergeCell ref="F172:I172"/>
    <mergeCell ref="F173:I173"/>
    <mergeCell ref="F174:I174"/>
    <mergeCell ref="F175:I175"/>
    <mergeCell ref="F176:I176"/>
    <mergeCell ref="F177:I177"/>
    <mergeCell ref="F178:I178"/>
    <mergeCell ref="F179:I179"/>
    <mergeCell ref="F180:I180"/>
    <mergeCell ref="F181:I181"/>
    <mergeCell ref="F182:I182"/>
    <mergeCell ref="F183:I183"/>
    <mergeCell ref="F184:I184"/>
    <mergeCell ref="F185:I185"/>
    <mergeCell ref="F186:I186"/>
    <mergeCell ref="F187:I187"/>
    <mergeCell ref="F189:I189"/>
    <mergeCell ref="L189:M189"/>
    <mergeCell ref="N189:Q189"/>
    <mergeCell ref="F190:I190"/>
    <mergeCell ref="F191:I191"/>
    <mergeCell ref="F192:I192"/>
    <mergeCell ref="F193:I193"/>
    <mergeCell ref="F194:I194"/>
    <mergeCell ref="F195:I195"/>
    <mergeCell ref="F196:I196"/>
    <mergeCell ref="F197:I197"/>
    <mergeCell ref="F198:I198"/>
    <mergeCell ref="F199:I199"/>
    <mergeCell ref="F200:I200"/>
    <mergeCell ref="F201:I201"/>
    <mergeCell ref="F202:I202"/>
    <mergeCell ref="F203:I203"/>
    <mergeCell ref="L203:M203"/>
    <mergeCell ref="N203:Q203"/>
    <mergeCell ref="F204:I204"/>
    <mergeCell ref="F205:I205"/>
    <mergeCell ref="F206:I206"/>
    <mergeCell ref="F207:I207"/>
    <mergeCell ref="F208:I208"/>
    <mergeCell ref="F209:I209"/>
    <mergeCell ref="F210:I210"/>
    <mergeCell ref="F211:I211"/>
    <mergeCell ref="F212:I212"/>
    <mergeCell ref="F213:I213"/>
    <mergeCell ref="F214:I214"/>
    <mergeCell ref="F215:I215"/>
    <mergeCell ref="F216:I216"/>
    <mergeCell ref="F217:I217"/>
    <mergeCell ref="L217:M217"/>
    <mergeCell ref="N217:Q217"/>
    <mergeCell ref="F218:I218"/>
    <mergeCell ref="F219:I219"/>
    <mergeCell ref="F220:I220"/>
    <mergeCell ref="F221:I221"/>
    <mergeCell ref="L221:M221"/>
    <mergeCell ref="N221:Q221"/>
    <mergeCell ref="F222:I222"/>
    <mergeCell ref="F223:I223"/>
    <mergeCell ref="F224:I224"/>
    <mergeCell ref="F225:I225"/>
    <mergeCell ref="L225:M225"/>
    <mergeCell ref="N225:Q225"/>
    <mergeCell ref="F226:I226"/>
    <mergeCell ref="F227:I227"/>
    <mergeCell ref="F228:I228"/>
    <mergeCell ref="F229:I229"/>
    <mergeCell ref="L229:M229"/>
    <mergeCell ref="N229:Q229"/>
    <mergeCell ref="F230:I230"/>
    <mergeCell ref="F231:I231"/>
    <mergeCell ref="F232:I232"/>
    <mergeCell ref="F233:I233"/>
    <mergeCell ref="L233:M233"/>
    <mergeCell ref="N233:Q233"/>
    <mergeCell ref="F234:I234"/>
    <mergeCell ref="F235:I235"/>
    <mergeCell ref="F236:I236"/>
    <mergeCell ref="F238:I238"/>
    <mergeCell ref="L238:M238"/>
    <mergeCell ref="N238:Q238"/>
    <mergeCell ref="F239:I239"/>
    <mergeCell ref="F240:I240"/>
    <mergeCell ref="F241:I241"/>
    <mergeCell ref="F242:I242"/>
    <mergeCell ref="L242:M242"/>
    <mergeCell ref="N242:Q242"/>
    <mergeCell ref="F243:I243"/>
    <mergeCell ref="F244:I244"/>
    <mergeCell ref="F245:I245"/>
    <mergeCell ref="F246:I246"/>
    <mergeCell ref="L246:M246"/>
    <mergeCell ref="N246:Q246"/>
    <mergeCell ref="F247:I247"/>
    <mergeCell ref="F248:I248"/>
    <mergeCell ref="F249:I249"/>
    <mergeCell ref="L249:M249"/>
    <mergeCell ref="N249:Q249"/>
    <mergeCell ref="F250:I250"/>
    <mergeCell ref="F251:I251"/>
    <mergeCell ref="F252:I252"/>
    <mergeCell ref="F253:I253"/>
    <mergeCell ref="L253:M253"/>
    <mergeCell ref="N253:Q253"/>
    <mergeCell ref="F254:I254"/>
    <mergeCell ref="F255:I255"/>
    <mergeCell ref="F256:I256"/>
    <mergeCell ref="F257:I257"/>
    <mergeCell ref="L257:M257"/>
    <mergeCell ref="N257:Q257"/>
    <mergeCell ref="F258:I258"/>
    <mergeCell ref="F259:I259"/>
    <mergeCell ref="F260:I260"/>
    <mergeCell ref="F264:I264"/>
    <mergeCell ref="L264:M264"/>
    <mergeCell ref="N264:Q264"/>
    <mergeCell ref="F265:I265"/>
    <mergeCell ref="F266:I266"/>
    <mergeCell ref="F267:I267"/>
    <mergeCell ref="F261:I261"/>
    <mergeCell ref="L261:M261"/>
    <mergeCell ref="N261:Q261"/>
    <mergeCell ref="F262:I262"/>
    <mergeCell ref="F268:I268"/>
    <mergeCell ref="F269:I269"/>
    <mergeCell ref="F270:I270"/>
    <mergeCell ref="L270:M270"/>
    <mergeCell ref="N270:Q270"/>
    <mergeCell ref="F271:I271"/>
    <mergeCell ref="F272:I272"/>
    <mergeCell ref="F273:I273"/>
    <mergeCell ref="F274:I274"/>
    <mergeCell ref="F275:I275"/>
    <mergeCell ref="F276:I276"/>
    <mergeCell ref="L276:M276"/>
    <mergeCell ref="N276:Q276"/>
    <mergeCell ref="F277:I277"/>
    <mergeCell ref="F278:I278"/>
    <mergeCell ref="F279:I279"/>
    <mergeCell ref="F280:I280"/>
    <mergeCell ref="F281:I281"/>
    <mergeCell ref="F282:I282"/>
    <mergeCell ref="L282:M282"/>
    <mergeCell ref="N282:Q282"/>
    <mergeCell ref="F283:I283"/>
    <mergeCell ref="F284:I284"/>
    <mergeCell ref="F285:I285"/>
    <mergeCell ref="F286:I286"/>
    <mergeCell ref="F287:I287"/>
    <mergeCell ref="F288:I288"/>
    <mergeCell ref="L288:M288"/>
    <mergeCell ref="N288:Q288"/>
    <mergeCell ref="F289:I289"/>
    <mergeCell ref="F290:I290"/>
    <mergeCell ref="F291:I291"/>
    <mergeCell ref="F292:I292"/>
    <mergeCell ref="F293:I293"/>
    <mergeCell ref="F294:I294"/>
    <mergeCell ref="F295:I295"/>
    <mergeCell ref="F296:I296"/>
    <mergeCell ref="F297:I297"/>
    <mergeCell ref="F298:I298"/>
    <mergeCell ref="L298:M298"/>
    <mergeCell ref="N298:Q298"/>
    <mergeCell ref="F299:I299"/>
    <mergeCell ref="F300:I300"/>
    <mergeCell ref="F301:I301"/>
    <mergeCell ref="F302:I302"/>
    <mergeCell ref="L302:M302"/>
    <mergeCell ref="N302:Q302"/>
    <mergeCell ref="F303:I303"/>
    <mergeCell ref="F304:I304"/>
    <mergeCell ref="F305:I305"/>
    <mergeCell ref="F307:I307"/>
    <mergeCell ref="L307:M307"/>
    <mergeCell ref="N307:Q307"/>
    <mergeCell ref="F310:I310"/>
    <mergeCell ref="L310:M310"/>
    <mergeCell ref="N310:Q310"/>
    <mergeCell ref="N319:Q319"/>
    <mergeCell ref="F320:I320"/>
    <mergeCell ref="L320:M320"/>
    <mergeCell ref="N320:Q320"/>
    <mergeCell ref="F311:I311"/>
    <mergeCell ref="F312:I312"/>
    <mergeCell ref="F313:I313"/>
    <mergeCell ref="L313:M313"/>
    <mergeCell ref="N313:Q313"/>
    <mergeCell ref="F314:I314"/>
    <mergeCell ref="F315:I315"/>
    <mergeCell ref="F316:I316"/>
    <mergeCell ref="L316:M316"/>
    <mergeCell ref="N316:Q316"/>
    <mergeCell ref="H1:K1"/>
    <mergeCell ref="S2:AC2"/>
    <mergeCell ref="F321:I321"/>
    <mergeCell ref="L321:M321"/>
    <mergeCell ref="N321:Q321"/>
    <mergeCell ref="F322:I322"/>
    <mergeCell ref="L322:M322"/>
    <mergeCell ref="N322:Q322"/>
    <mergeCell ref="N127:Q127"/>
    <mergeCell ref="N128:Q128"/>
    <mergeCell ref="N129:Q129"/>
    <mergeCell ref="N170:Q170"/>
    <mergeCell ref="N188:Q188"/>
    <mergeCell ref="N237:Q237"/>
    <mergeCell ref="N263:Q263"/>
    <mergeCell ref="N306:Q306"/>
    <mergeCell ref="N308:Q308"/>
    <mergeCell ref="N309:Q309"/>
    <mergeCell ref="N317:Q317"/>
    <mergeCell ref="F318:I318"/>
    <mergeCell ref="L318:M318"/>
    <mergeCell ref="N318:Q318"/>
    <mergeCell ref="F319:I319"/>
    <mergeCell ref="L319:M319"/>
  </mergeCells>
  <dataValidations count="2" disablePrompts="1">
    <dataValidation type="list" allowBlank="1" showInputMessage="1" showErrorMessage="1" error="Povoleny jsou hodnoty K, M." sqref="D318:D323">
      <formula1>"K, M"</formula1>
    </dataValidation>
    <dataValidation type="list" allowBlank="1" showInputMessage="1" showErrorMessage="1" error="Povoleny jsou hodnoty základní, snížená, zákl. přenesená, sníž. přenesená, nulová." sqref="U318:U323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7" display="2) Rekapitulace rozpočtu"/>
    <hyperlink ref="L1" location="C126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9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7" width="9.5" style="0" customWidth="1"/>
    <col min="8" max="8" width="10.66015625" style="0" customWidth="1"/>
    <col min="9" max="9" width="6" style="0" customWidth="1"/>
    <col min="10" max="10" width="4.5" style="0" customWidth="1"/>
    <col min="11" max="11" width="9.83203125" style="0" customWidth="1"/>
    <col min="12" max="12" width="10.33203125" style="0" customWidth="1"/>
    <col min="13" max="14" width="5.16015625" style="0" customWidth="1"/>
    <col min="15" max="15" width="1.66796875" style="0" customWidth="1"/>
    <col min="16" max="16" width="10.66015625" style="0" customWidth="1"/>
    <col min="17" max="17" width="3.5" style="0" customWidth="1"/>
    <col min="18" max="18" width="1.5" style="0" customWidth="1"/>
    <col min="19" max="19" width="7" style="0" customWidth="1"/>
    <col min="20" max="20" width="25.5" style="0" hidden="1" customWidth="1"/>
    <col min="21" max="21" width="14" style="0" hidden="1" customWidth="1"/>
    <col min="22" max="22" width="10.5" style="0" hidden="1" customWidth="1"/>
    <col min="23" max="23" width="14" style="0" hidden="1" customWidth="1"/>
    <col min="24" max="24" width="10.5" style="0" hidden="1" customWidth="1"/>
    <col min="25" max="25" width="12.83203125" style="0" hidden="1" customWidth="1"/>
    <col min="26" max="26" width="9.5" style="0" hidden="1" customWidth="1"/>
    <col min="27" max="27" width="12.83203125" style="0" hidden="1" customWidth="1"/>
    <col min="28" max="28" width="14" style="0" hidden="1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66" ht="21.75" customHeight="1">
      <c r="A1" s="126"/>
      <c r="B1" s="16"/>
      <c r="C1" s="16"/>
      <c r="D1" s="17" t="s">
        <v>1</v>
      </c>
      <c r="E1" s="16"/>
      <c r="F1" s="18" t="s">
        <v>132</v>
      </c>
      <c r="G1" s="18"/>
      <c r="H1" s="281" t="s">
        <v>133</v>
      </c>
      <c r="I1" s="281"/>
      <c r="J1" s="281"/>
      <c r="K1" s="281"/>
      <c r="L1" s="18" t="s">
        <v>134</v>
      </c>
      <c r="M1" s="16"/>
      <c r="N1" s="16"/>
      <c r="O1" s="17" t="s">
        <v>135</v>
      </c>
      <c r="P1" s="16"/>
      <c r="Q1" s="16"/>
      <c r="R1" s="16"/>
      <c r="S1" s="18" t="s">
        <v>136</v>
      </c>
      <c r="T1" s="18"/>
      <c r="U1" s="126"/>
      <c r="V1" s="126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3:46" ht="36.95" customHeight="1">
      <c r="C2" s="268" t="s">
        <v>7</v>
      </c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S2" s="234" t="s">
        <v>8</v>
      </c>
      <c r="T2" s="235"/>
      <c r="U2" s="235"/>
      <c r="V2" s="235"/>
      <c r="W2" s="235"/>
      <c r="X2" s="235"/>
      <c r="Y2" s="235"/>
      <c r="Z2" s="235"/>
      <c r="AA2" s="235"/>
      <c r="AB2" s="235"/>
      <c r="AC2" s="235"/>
      <c r="AT2" s="22" t="s">
        <v>102</v>
      </c>
    </row>
    <row r="3" spans="2:46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95</v>
      </c>
    </row>
    <row r="4" spans="2:46" ht="36.95" customHeight="1">
      <c r="B4" s="26"/>
      <c r="C4" s="242" t="s">
        <v>137</v>
      </c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7"/>
      <c r="T4" s="28" t="s">
        <v>13</v>
      </c>
      <c r="AT4" s="22" t="s">
        <v>6</v>
      </c>
    </row>
    <row r="5" spans="2:18" ht="6.95" customHeight="1">
      <c r="B5" s="26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7"/>
    </row>
    <row r="6" spans="2:18" ht="25.35" customHeight="1">
      <c r="B6" s="26"/>
      <c r="C6" s="30"/>
      <c r="D6" s="34" t="s">
        <v>19</v>
      </c>
      <c r="E6" s="30"/>
      <c r="F6" s="310" t="str">
        <f>'Rekapitulace stavby'!K6</f>
        <v>Rekonstrukce komunikace - ul. Vančurova v Šumperku - II. etapa, CÚ 2017</v>
      </c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0"/>
      <c r="R6" s="27"/>
    </row>
    <row r="7" spans="2:18" ht="25.35" customHeight="1">
      <c r="B7" s="26"/>
      <c r="C7" s="30"/>
      <c r="D7" s="34" t="s">
        <v>138</v>
      </c>
      <c r="E7" s="30"/>
      <c r="F7" s="310" t="s">
        <v>139</v>
      </c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30"/>
      <c r="R7" s="27"/>
    </row>
    <row r="8" spans="2:18" s="1" customFormat="1" ht="32.85" customHeight="1">
      <c r="B8" s="39"/>
      <c r="C8" s="40"/>
      <c r="D8" s="33" t="s">
        <v>140</v>
      </c>
      <c r="E8" s="40"/>
      <c r="F8" s="274" t="s">
        <v>609</v>
      </c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40"/>
      <c r="R8" s="41"/>
    </row>
    <row r="9" spans="2:18" s="1" customFormat="1" ht="14.45" customHeight="1">
      <c r="B9" s="39"/>
      <c r="C9" s="40"/>
      <c r="D9" s="34" t="s">
        <v>21</v>
      </c>
      <c r="E9" s="40"/>
      <c r="F9" s="32" t="s">
        <v>5</v>
      </c>
      <c r="G9" s="40"/>
      <c r="H9" s="40"/>
      <c r="I9" s="40"/>
      <c r="J9" s="40"/>
      <c r="K9" s="40"/>
      <c r="L9" s="40"/>
      <c r="M9" s="34" t="s">
        <v>22</v>
      </c>
      <c r="N9" s="40"/>
      <c r="O9" s="32" t="s">
        <v>5</v>
      </c>
      <c r="P9" s="40"/>
      <c r="Q9" s="40"/>
      <c r="R9" s="41"/>
    </row>
    <row r="10" spans="2:18" s="1" customFormat="1" ht="14.45" customHeight="1">
      <c r="B10" s="39"/>
      <c r="C10" s="40"/>
      <c r="D10" s="34" t="s">
        <v>23</v>
      </c>
      <c r="E10" s="40"/>
      <c r="F10" s="32" t="s">
        <v>24</v>
      </c>
      <c r="G10" s="40"/>
      <c r="H10" s="40"/>
      <c r="I10" s="40"/>
      <c r="J10" s="40"/>
      <c r="K10" s="40"/>
      <c r="L10" s="40"/>
      <c r="M10" s="34" t="s">
        <v>25</v>
      </c>
      <c r="N10" s="40"/>
      <c r="O10" s="330" t="str">
        <f>'Rekapitulace stavby'!AN8</f>
        <v>14. 4. 2017</v>
      </c>
      <c r="P10" s="313"/>
      <c r="Q10" s="40"/>
      <c r="R10" s="41"/>
    </row>
    <row r="11" spans="2:18" s="1" customFormat="1" ht="10.9" customHeight="1"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1"/>
    </row>
    <row r="12" spans="2:18" s="1" customFormat="1" ht="14.45" customHeight="1">
      <c r="B12" s="39"/>
      <c r="C12" s="40"/>
      <c r="D12" s="34" t="s">
        <v>27</v>
      </c>
      <c r="E12" s="40"/>
      <c r="F12" s="40"/>
      <c r="G12" s="40"/>
      <c r="H12" s="40"/>
      <c r="I12" s="40"/>
      <c r="J12" s="40"/>
      <c r="K12" s="40"/>
      <c r="L12" s="40"/>
      <c r="M12" s="34" t="s">
        <v>28</v>
      </c>
      <c r="N12" s="40"/>
      <c r="O12" s="272" t="s">
        <v>29</v>
      </c>
      <c r="P12" s="272"/>
      <c r="Q12" s="40"/>
      <c r="R12" s="41"/>
    </row>
    <row r="13" spans="2:18" s="1" customFormat="1" ht="18" customHeight="1">
      <c r="B13" s="39"/>
      <c r="C13" s="40"/>
      <c r="D13" s="40"/>
      <c r="E13" s="32" t="s">
        <v>31</v>
      </c>
      <c r="F13" s="40"/>
      <c r="G13" s="40"/>
      <c r="H13" s="40"/>
      <c r="I13" s="40"/>
      <c r="J13" s="40"/>
      <c r="K13" s="40"/>
      <c r="L13" s="40"/>
      <c r="M13" s="34" t="s">
        <v>32</v>
      </c>
      <c r="N13" s="40"/>
      <c r="O13" s="272" t="s">
        <v>33</v>
      </c>
      <c r="P13" s="272"/>
      <c r="Q13" s="40"/>
      <c r="R13" s="41"/>
    </row>
    <row r="14" spans="2:18" s="1" customFormat="1" ht="6.95" customHeight="1"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1"/>
    </row>
    <row r="15" spans="2:18" s="1" customFormat="1" ht="14.45" customHeight="1">
      <c r="B15" s="39"/>
      <c r="C15" s="40"/>
      <c r="D15" s="34" t="s">
        <v>34</v>
      </c>
      <c r="E15" s="40"/>
      <c r="F15" s="40"/>
      <c r="G15" s="40"/>
      <c r="H15" s="40"/>
      <c r="I15" s="40"/>
      <c r="J15" s="40"/>
      <c r="K15" s="40"/>
      <c r="L15" s="40"/>
      <c r="M15" s="34" t="s">
        <v>28</v>
      </c>
      <c r="N15" s="40"/>
      <c r="O15" s="328" t="str">
        <f>IF('Rekapitulace stavby'!AN13="","",'Rekapitulace stavby'!AN13)</f>
        <v>Vyplň údaj</v>
      </c>
      <c r="P15" s="272"/>
      <c r="Q15" s="40"/>
      <c r="R15" s="41"/>
    </row>
    <row r="16" spans="2:18" s="1" customFormat="1" ht="18" customHeight="1">
      <c r="B16" s="39"/>
      <c r="C16" s="40"/>
      <c r="D16" s="40"/>
      <c r="E16" s="328" t="str">
        <f>IF('Rekapitulace stavby'!E14="","",'Rekapitulace stavby'!E14)</f>
        <v>Vyplň údaj</v>
      </c>
      <c r="F16" s="329"/>
      <c r="G16" s="329"/>
      <c r="H16" s="329"/>
      <c r="I16" s="329"/>
      <c r="J16" s="329"/>
      <c r="K16" s="329"/>
      <c r="L16" s="329"/>
      <c r="M16" s="34" t="s">
        <v>32</v>
      </c>
      <c r="N16" s="40"/>
      <c r="O16" s="328" t="str">
        <f>IF('Rekapitulace stavby'!AN14="","",'Rekapitulace stavby'!AN14)</f>
        <v>Vyplň údaj</v>
      </c>
      <c r="P16" s="272"/>
      <c r="Q16" s="40"/>
      <c r="R16" s="41"/>
    </row>
    <row r="17" spans="2:18" s="1" customFormat="1" ht="6.95" customHeight="1"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1"/>
    </row>
    <row r="18" spans="2:18" s="1" customFormat="1" ht="14.45" customHeight="1">
      <c r="B18" s="39"/>
      <c r="C18" s="40"/>
      <c r="D18" s="34" t="s">
        <v>36</v>
      </c>
      <c r="E18" s="40"/>
      <c r="F18" s="40"/>
      <c r="G18" s="40"/>
      <c r="H18" s="40"/>
      <c r="I18" s="40"/>
      <c r="J18" s="40"/>
      <c r="K18" s="40"/>
      <c r="L18" s="40"/>
      <c r="M18" s="34" t="s">
        <v>28</v>
      </c>
      <c r="N18" s="40"/>
      <c r="O18" s="272" t="s">
        <v>37</v>
      </c>
      <c r="P18" s="272"/>
      <c r="Q18" s="40"/>
      <c r="R18" s="41"/>
    </row>
    <row r="19" spans="2:18" s="1" customFormat="1" ht="18" customHeight="1">
      <c r="B19" s="39"/>
      <c r="C19" s="40"/>
      <c r="D19" s="40"/>
      <c r="E19" s="32" t="s">
        <v>38</v>
      </c>
      <c r="F19" s="40"/>
      <c r="G19" s="40"/>
      <c r="H19" s="40"/>
      <c r="I19" s="40"/>
      <c r="J19" s="40"/>
      <c r="K19" s="40"/>
      <c r="L19" s="40"/>
      <c r="M19" s="34" t="s">
        <v>32</v>
      </c>
      <c r="N19" s="40"/>
      <c r="O19" s="272" t="s">
        <v>39</v>
      </c>
      <c r="P19" s="272"/>
      <c r="Q19" s="40"/>
      <c r="R19" s="41"/>
    </row>
    <row r="20" spans="2:18" s="1" customFormat="1" ht="6.95" customHeight="1"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1"/>
    </row>
    <row r="21" spans="2:18" s="1" customFormat="1" ht="14.45" customHeight="1">
      <c r="B21" s="39"/>
      <c r="C21" s="40"/>
      <c r="D21" s="34" t="s">
        <v>41</v>
      </c>
      <c r="E21" s="40"/>
      <c r="F21" s="40"/>
      <c r="G21" s="40"/>
      <c r="H21" s="40"/>
      <c r="I21" s="40"/>
      <c r="J21" s="40"/>
      <c r="K21" s="40"/>
      <c r="L21" s="40"/>
      <c r="M21" s="34" t="s">
        <v>28</v>
      </c>
      <c r="N21" s="40"/>
      <c r="O21" s="272" t="s">
        <v>5</v>
      </c>
      <c r="P21" s="272"/>
      <c r="Q21" s="40"/>
      <c r="R21" s="41"/>
    </row>
    <row r="22" spans="2:18" s="1" customFormat="1" ht="18" customHeight="1">
      <c r="B22" s="39"/>
      <c r="C22" s="40"/>
      <c r="D22" s="40"/>
      <c r="E22" s="32" t="s">
        <v>42</v>
      </c>
      <c r="F22" s="40"/>
      <c r="G22" s="40"/>
      <c r="H22" s="40"/>
      <c r="I22" s="40"/>
      <c r="J22" s="40"/>
      <c r="K22" s="40"/>
      <c r="L22" s="40"/>
      <c r="M22" s="34" t="s">
        <v>32</v>
      </c>
      <c r="N22" s="40"/>
      <c r="O22" s="272" t="s">
        <v>5</v>
      </c>
      <c r="P22" s="272"/>
      <c r="Q22" s="40"/>
      <c r="R22" s="41"/>
    </row>
    <row r="23" spans="2:18" s="1" customFormat="1" ht="6.95" customHeight="1"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1"/>
    </row>
    <row r="24" spans="2:18" s="1" customFormat="1" ht="14.45" customHeight="1">
      <c r="B24" s="39"/>
      <c r="C24" s="40"/>
      <c r="D24" s="34" t="s">
        <v>43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1"/>
    </row>
    <row r="25" spans="2:18" s="1" customFormat="1" ht="20.45" customHeight="1">
      <c r="B25" s="39"/>
      <c r="C25" s="40"/>
      <c r="D25" s="40"/>
      <c r="E25" s="277" t="s">
        <v>5</v>
      </c>
      <c r="F25" s="277"/>
      <c r="G25" s="277"/>
      <c r="H25" s="277"/>
      <c r="I25" s="277"/>
      <c r="J25" s="277"/>
      <c r="K25" s="277"/>
      <c r="L25" s="277"/>
      <c r="M25" s="40"/>
      <c r="N25" s="40"/>
      <c r="O25" s="40"/>
      <c r="P25" s="40"/>
      <c r="Q25" s="40"/>
      <c r="R25" s="41"/>
    </row>
    <row r="26" spans="2:18" s="1" customFormat="1" ht="6.95" customHeight="1"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1"/>
    </row>
    <row r="27" spans="2:18" s="1" customFormat="1" ht="6.95" customHeight="1">
      <c r="B27" s="39"/>
      <c r="C27" s="40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40"/>
      <c r="R27" s="41"/>
    </row>
    <row r="28" spans="2:18" s="1" customFormat="1" ht="14.45" customHeight="1">
      <c r="B28" s="39"/>
      <c r="C28" s="40"/>
      <c r="D28" s="127" t="s">
        <v>142</v>
      </c>
      <c r="E28" s="40"/>
      <c r="F28" s="40"/>
      <c r="G28" s="40"/>
      <c r="H28" s="40"/>
      <c r="I28" s="40"/>
      <c r="J28" s="40"/>
      <c r="K28" s="40"/>
      <c r="L28" s="40"/>
      <c r="M28" s="278">
        <f>N89</f>
        <v>0</v>
      </c>
      <c r="N28" s="278"/>
      <c r="O28" s="278"/>
      <c r="P28" s="278"/>
      <c r="Q28" s="40"/>
      <c r="R28" s="41"/>
    </row>
    <row r="29" spans="2:18" s="1" customFormat="1" ht="14.45" customHeight="1">
      <c r="B29" s="39"/>
      <c r="C29" s="40"/>
      <c r="D29" s="38" t="s">
        <v>119</v>
      </c>
      <c r="E29" s="40"/>
      <c r="F29" s="40"/>
      <c r="G29" s="40"/>
      <c r="H29" s="40"/>
      <c r="I29" s="40"/>
      <c r="J29" s="40"/>
      <c r="K29" s="40"/>
      <c r="L29" s="40"/>
      <c r="M29" s="278">
        <f>N102</f>
        <v>0</v>
      </c>
      <c r="N29" s="278"/>
      <c r="O29" s="278"/>
      <c r="P29" s="278"/>
      <c r="Q29" s="40"/>
      <c r="R29" s="41"/>
    </row>
    <row r="30" spans="2:18" s="1" customFormat="1" ht="6.95" customHeight="1"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1"/>
    </row>
    <row r="31" spans="2:18" s="1" customFormat="1" ht="25.35" customHeight="1">
      <c r="B31" s="39"/>
      <c r="C31" s="40"/>
      <c r="D31" s="128" t="s">
        <v>46</v>
      </c>
      <c r="E31" s="40"/>
      <c r="F31" s="40"/>
      <c r="G31" s="40"/>
      <c r="H31" s="40"/>
      <c r="I31" s="40"/>
      <c r="J31" s="40"/>
      <c r="K31" s="40"/>
      <c r="L31" s="40"/>
      <c r="M31" s="327">
        <f>ROUND(M28+M29,2)</f>
        <v>0</v>
      </c>
      <c r="N31" s="312"/>
      <c r="O31" s="312"/>
      <c r="P31" s="312"/>
      <c r="Q31" s="40"/>
      <c r="R31" s="41"/>
    </row>
    <row r="32" spans="2:18" s="1" customFormat="1" ht="6.95" customHeight="1">
      <c r="B32" s="39"/>
      <c r="C32" s="40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40"/>
      <c r="R32" s="41"/>
    </row>
    <row r="33" spans="2:18" s="1" customFormat="1" ht="14.45" customHeight="1">
      <c r="B33" s="39"/>
      <c r="C33" s="40"/>
      <c r="D33" s="46" t="s">
        <v>47</v>
      </c>
      <c r="E33" s="46" t="s">
        <v>48</v>
      </c>
      <c r="F33" s="47">
        <v>0.21</v>
      </c>
      <c r="G33" s="129" t="s">
        <v>49</v>
      </c>
      <c r="H33" s="324">
        <f>ROUND((((SUM(BE102:BE109)+SUM(BE128:BE286))+SUM(BE288:BE292))),2)</f>
        <v>0</v>
      </c>
      <c r="I33" s="312"/>
      <c r="J33" s="312"/>
      <c r="K33" s="40"/>
      <c r="L33" s="40"/>
      <c r="M33" s="324">
        <f>ROUND(((ROUND((SUM(BE102:BE109)+SUM(BE128:BE286)),2)*F33)+SUM(BE288:BE292)*F33),2)</f>
        <v>0</v>
      </c>
      <c r="N33" s="312"/>
      <c r="O33" s="312"/>
      <c r="P33" s="312"/>
      <c r="Q33" s="40"/>
      <c r="R33" s="41"/>
    </row>
    <row r="34" spans="2:18" s="1" customFormat="1" ht="14.45" customHeight="1">
      <c r="B34" s="39"/>
      <c r="C34" s="40"/>
      <c r="D34" s="40"/>
      <c r="E34" s="46" t="s">
        <v>50</v>
      </c>
      <c r="F34" s="47">
        <v>0.15</v>
      </c>
      <c r="G34" s="129" t="s">
        <v>49</v>
      </c>
      <c r="H34" s="324">
        <f>ROUND((((SUM(BF102:BF109)+SUM(BF128:BF286))+SUM(BF288:BF292))),2)</f>
        <v>0</v>
      </c>
      <c r="I34" s="312"/>
      <c r="J34" s="312"/>
      <c r="K34" s="40"/>
      <c r="L34" s="40"/>
      <c r="M34" s="324">
        <f>ROUND(((ROUND((SUM(BF102:BF109)+SUM(BF128:BF286)),2)*F34)+SUM(BF288:BF292)*F34),2)</f>
        <v>0</v>
      </c>
      <c r="N34" s="312"/>
      <c r="O34" s="312"/>
      <c r="P34" s="312"/>
      <c r="Q34" s="40"/>
      <c r="R34" s="41"/>
    </row>
    <row r="35" spans="2:18" s="1" customFormat="1" ht="14.45" customHeight="1" hidden="1">
      <c r="B35" s="39"/>
      <c r="C35" s="40"/>
      <c r="D35" s="40"/>
      <c r="E35" s="46" t="s">
        <v>51</v>
      </c>
      <c r="F35" s="47">
        <v>0.21</v>
      </c>
      <c r="G35" s="129" t="s">
        <v>49</v>
      </c>
      <c r="H35" s="324">
        <f>ROUND((((SUM(BG102:BG109)+SUM(BG128:BG286))+SUM(BG288:BG292))),2)</f>
        <v>0</v>
      </c>
      <c r="I35" s="312"/>
      <c r="J35" s="312"/>
      <c r="K35" s="40"/>
      <c r="L35" s="40"/>
      <c r="M35" s="324">
        <v>0</v>
      </c>
      <c r="N35" s="312"/>
      <c r="O35" s="312"/>
      <c r="P35" s="312"/>
      <c r="Q35" s="40"/>
      <c r="R35" s="41"/>
    </row>
    <row r="36" spans="2:18" s="1" customFormat="1" ht="14.45" customHeight="1" hidden="1">
      <c r="B36" s="39"/>
      <c r="C36" s="40"/>
      <c r="D36" s="40"/>
      <c r="E36" s="46" t="s">
        <v>52</v>
      </c>
      <c r="F36" s="47">
        <v>0.15</v>
      </c>
      <c r="G36" s="129" t="s">
        <v>49</v>
      </c>
      <c r="H36" s="324">
        <f>ROUND((((SUM(BH102:BH109)+SUM(BH128:BH286))+SUM(BH288:BH292))),2)</f>
        <v>0</v>
      </c>
      <c r="I36" s="312"/>
      <c r="J36" s="312"/>
      <c r="K36" s="40"/>
      <c r="L36" s="40"/>
      <c r="M36" s="324">
        <v>0</v>
      </c>
      <c r="N36" s="312"/>
      <c r="O36" s="312"/>
      <c r="P36" s="312"/>
      <c r="Q36" s="40"/>
      <c r="R36" s="41"/>
    </row>
    <row r="37" spans="2:18" s="1" customFormat="1" ht="14.45" customHeight="1" hidden="1">
      <c r="B37" s="39"/>
      <c r="C37" s="40"/>
      <c r="D37" s="40"/>
      <c r="E37" s="46" t="s">
        <v>53</v>
      </c>
      <c r="F37" s="47">
        <v>0</v>
      </c>
      <c r="G37" s="129" t="s">
        <v>49</v>
      </c>
      <c r="H37" s="324">
        <f>ROUND((((SUM(BI102:BI109)+SUM(BI128:BI286))+SUM(BI288:BI292))),2)</f>
        <v>0</v>
      </c>
      <c r="I37" s="312"/>
      <c r="J37" s="312"/>
      <c r="K37" s="40"/>
      <c r="L37" s="40"/>
      <c r="M37" s="324">
        <v>0</v>
      </c>
      <c r="N37" s="312"/>
      <c r="O37" s="312"/>
      <c r="P37" s="312"/>
      <c r="Q37" s="40"/>
      <c r="R37" s="41"/>
    </row>
    <row r="38" spans="2:18" s="1" customFormat="1" ht="6.95" customHeight="1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1"/>
    </row>
    <row r="39" spans="2:18" s="1" customFormat="1" ht="25.35" customHeight="1">
      <c r="B39" s="39"/>
      <c r="C39" s="125"/>
      <c r="D39" s="130" t="s">
        <v>54</v>
      </c>
      <c r="E39" s="79"/>
      <c r="F39" s="79"/>
      <c r="G39" s="131" t="s">
        <v>55</v>
      </c>
      <c r="H39" s="132" t="s">
        <v>56</v>
      </c>
      <c r="I39" s="79"/>
      <c r="J39" s="79"/>
      <c r="K39" s="79"/>
      <c r="L39" s="325">
        <f>SUM(M31:M37)</f>
        <v>0</v>
      </c>
      <c r="M39" s="325"/>
      <c r="N39" s="325"/>
      <c r="O39" s="325"/>
      <c r="P39" s="326"/>
      <c r="Q39" s="125"/>
      <c r="R39" s="41"/>
    </row>
    <row r="40" spans="2:18" s="1" customFormat="1" ht="14.45" customHeight="1"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2:18" s="1" customFormat="1" ht="14.45" customHeight="1"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1"/>
    </row>
    <row r="42" spans="2:18" ht="13.5">
      <c r="B42" s="26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7"/>
    </row>
    <row r="43" spans="2:18" ht="13.5">
      <c r="B43" s="26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7"/>
    </row>
    <row r="44" spans="2:18" ht="13.5">
      <c r="B44" s="26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7"/>
    </row>
    <row r="45" spans="2:18" ht="13.5">
      <c r="B45" s="26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7"/>
    </row>
    <row r="46" spans="2:18" ht="13.5">
      <c r="B46" s="26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7"/>
    </row>
    <row r="47" spans="2:18" ht="13.5">
      <c r="B47" s="26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7"/>
    </row>
    <row r="48" spans="2:18" ht="13.5">
      <c r="B48" s="26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7"/>
    </row>
    <row r="49" spans="2:18" ht="13.5">
      <c r="B49" s="26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7"/>
    </row>
    <row r="50" spans="2:18" s="1" customFormat="1" ht="15">
      <c r="B50" s="39"/>
      <c r="C50" s="40"/>
      <c r="D50" s="54" t="s">
        <v>57</v>
      </c>
      <c r="E50" s="55"/>
      <c r="F50" s="55"/>
      <c r="G50" s="55"/>
      <c r="H50" s="56"/>
      <c r="I50" s="40"/>
      <c r="J50" s="54" t="s">
        <v>58</v>
      </c>
      <c r="K50" s="55"/>
      <c r="L50" s="55"/>
      <c r="M50" s="55"/>
      <c r="N50" s="55"/>
      <c r="O50" s="55"/>
      <c r="P50" s="56"/>
      <c r="Q50" s="40"/>
      <c r="R50" s="41"/>
    </row>
    <row r="51" spans="2:18" ht="13.5">
      <c r="B51" s="26"/>
      <c r="C51" s="30"/>
      <c r="D51" s="57"/>
      <c r="E51" s="30"/>
      <c r="F51" s="30"/>
      <c r="G51" s="30"/>
      <c r="H51" s="58"/>
      <c r="I51" s="30"/>
      <c r="J51" s="57"/>
      <c r="K51" s="30"/>
      <c r="L51" s="30"/>
      <c r="M51" s="30"/>
      <c r="N51" s="30"/>
      <c r="O51" s="30"/>
      <c r="P51" s="58"/>
      <c r="Q51" s="30"/>
      <c r="R51" s="27"/>
    </row>
    <row r="52" spans="2:18" ht="13.5">
      <c r="B52" s="26"/>
      <c r="C52" s="30"/>
      <c r="D52" s="57"/>
      <c r="E52" s="30"/>
      <c r="F52" s="30"/>
      <c r="G52" s="30"/>
      <c r="H52" s="58"/>
      <c r="I52" s="30"/>
      <c r="J52" s="57"/>
      <c r="K52" s="30"/>
      <c r="L52" s="30"/>
      <c r="M52" s="30"/>
      <c r="N52" s="30"/>
      <c r="O52" s="30"/>
      <c r="P52" s="58"/>
      <c r="Q52" s="30"/>
      <c r="R52" s="27"/>
    </row>
    <row r="53" spans="2:18" ht="13.5">
      <c r="B53" s="26"/>
      <c r="C53" s="30"/>
      <c r="D53" s="57"/>
      <c r="E53" s="30"/>
      <c r="F53" s="30"/>
      <c r="G53" s="30"/>
      <c r="H53" s="58"/>
      <c r="I53" s="30"/>
      <c r="J53" s="57"/>
      <c r="K53" s="30"/>
      <c r="L53" s="30"/>
      <c r="M53" s="30"/>
      <c r="N53" s="30"/>
      <c r="O53" s="30"/>
      <c r="P53" s="58"/>
      <c r="Q53" s="30"/>
      <c r="R53" s="27"/>
    </row>
    <row r="54" spans="2:18" ht="13.5">
      <c r="B54" s="26"/>
      <c r="C54" s="30"/>
      <c r="D54" s="57"/>
      <c r="E54" s="30"/>
      <c r="F54" s="30"/>
      <c r="G54" s="30"/>
      <c r="H54" s="58"/>
      <c r="I54" s="30"/>
      <c r="J54" s="57"/>
      <c r="K54" s="30"/>
      <c r="L54" s="30"/>
      <c r="M54" s="30"/>
      <c r="N54" s="30"/>
      <c r="O54" s="30"/>
      <c r="P54" s="58"/>
      <c r="Q54" s="30"/>
      <c r="R54" s="27"/>
    </row>
    <row r="55" spans="2:18" ht="13.5">
      <c r="B55" s="26"/>
      <c r="C55" s="30"/>
      <c r="D55" s="57"/>
      <c r="E55" s="30"/>
      <c r="F55" s="30"/>
      <c r="G55" s="30"/>
      <c r="H55" s="58"/>
      <c r="I55" s="30"/>
      <c r="J55" s="57"/>
      <c r="K55" s="30"/>
      <c r="L55" s="30"/>
      <c r="M55" s="30"/>
      <c r="N55" s="30"/>
      <c r="O55" s="30"/>
      <c r="P55" s="58"/>
      <c r="Q55" s="30"/>
      <c r="R55" s="27"/>
    </row>
    <row r="56" spans="2:18" ht="13.5">
      <c r="B56" s="26"/>
      <c r="C56" s="30"/>
      <c r="D56" s="57"/>
      <c r="E56" s="30"/>
      <c r="F56" s="30"/>
      <c r="G56" s="30"/>
      <c r="H56" s="58"/>
      <c r="I56" s="30"/>
      <c r="J56" s="57"/>
      <c r="K56" s="30"/>
      <c r="L56" s="30"/>
      <c r="M56" s="30"/>
      <c r="N56" s="30"/>
      <c r="O56" s="30"/>
      <c r="P56" s="58"/>
      <c r="Q56" s="30"/>
      <c r="R56" s="27"/>
    </row>
    <row r="57" spans="2:18" ht="13.5">
      <c r="B57" s="26"/>
      <c r="C57" s="30"/>
      <c r="D57" s="57"/>
      <c r="E57" s="30"/>
      <c r="F57" s="30"/>
      <c r="G57" s="30"/>
      <c r="H57" s="58"/>
      <c r="I57" s="30"/>
      <c r="J57" s="57"/>
      <c r="K57" s="30"/>
      <c r="L57" s="30"/>
      <c r="M57" s="30"/>
      <c r="N57" s="30"/>
      <c r="O57" s="30"/>
      <c r="P57" s="58"/>
      <c r="Q57" s="30"/>
      <c r="R57" s="27"/>
    </row>
    <row r="58" spans="2:18" ht="13.5">
      <c r="B58" s="26"/>
      <c r="C58" s="30"/>
      <c r="D58" s="57"/>
      <c r="E58" s="30"/>
      <c r="F58" s="30"/>
      <c r="G58" s="30"/>
      <c r="H58" s="58"/>
      <c r="I58" s="30"/>
      <c r="J58" s="57"/>
      <c r="K58" s="30"/>
      <c r="L58" s="30"/>
      <c r="M58" s="30"/>
      <c r="N58" s="30"/>
      <c r="O58" s="30"/>
      <c r="P58" s="58"/>
      <c r="Q58" s="30"/>
      <c r="R58" s="27"/>
    </row>
    <row r="59" spans="2:18" s="1" customFormat="1" ht="15">
      <c r="B59" s="39"/>
      <c r="C59" s="40"/>
      <c r="D59" s="59" t="s">
        <v>59</v>
      </c>
      <c r="E59" s="60"/>
      <c r="F59" s="60"/>
      <c r="G59" s="61" t="s">
        <v>60</v>
      </c>
      <c r="H59" s="62"/>
      <c r="I59" s="40"/>
      <c r="J59" s="59" t="s">
        <v>59</v>
      </c>
      <c r="K59" s="60"/>
      <c r="L59" s="60"/>
      <c r="M59" s="60"/>
      <c r="N59" s="61" t="s">
        <v>60</v>
      </c>
      <c r="O59" s="60"/>
      <c r="P59" s="62"/>
      <c r="Q59" s="40"/>
      <c r="R59" s="41"/>
    </row>
    <row r="60" spans="2:18" ht="13.5">
      <c r="B60" s="26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7"/>
    </row>
    <row r="61" spans="2:18" s="1" customFormat="1" ht="15">
      <c r="B61" s="39"/>
      <c r="C61" s="40"/>
      <c r="D61" s="54" t="s">
        <v>61</v>
      </c>
      <c r="E61" s="55"/>
      <c r="F61" s="55"/>
      <c r="G61" s="55"/>
      <c r="H61" s="56"/>
      <c r="I61" s="40"/>
      <c r="J61" s="54" t="s">
        <v>62</v>
      </c>
      <c r="K61" s="55"/>
      <c r="L61" s="55"/>
      <c r="M61" s="55"/>
      <c r="N61" s="55"/>
      <c r="O61" s="55"/>
      <c r="P61" s="56"/>
      <c r="Q61" s="40"/>
      <c r="R61" s="41"/>
    </row>
    <row r="62" spans="2:18" ht="13.5">
      <c r="B62" s="26"/>
      <c r="C62" s="30"/>
      <c r="D62" s="57"/>
      <c r="E62" s="30"/>
      <c r="F62" s="30"/>
      <c r="G62" s="30"/>
      <c r="H62" s="58"/>
      <c r="I62" s="30"/>
      <c r="J62" s="57"/>
      <c r="K62" s="30"/>
      <c r="L62" s="30"/>
      <c r="M62" s="30"/>
      <c r="N62" s="30"/>
      <c r="O62" s="30"/>
      <c r="P62" s="58"/>
      <c r="Q62" s="30"/>
      <c r="R62" s="27"/>
    </row>
    <row r="63" spans="2:18" ht="13.5">
      <c r="B63" s="26"/>
      <c r="C63" s="30"/>
      <c r="D63" s="57"/>
      <c r="E63" s="30"/>
      <c r="F63" s="30"/>
      <c r="G63" s="30"/>
      <c r="H63" s="58"/>
      <c r="I63" s="30"/>
      <c r="J63" s="57"/>
      <c r="K63" s="30"/>
      <c r="L63" s="30"/>
      <c r="M63" s="30"/>
      <c r="N63" s="30"/>
      <c r="O63" s="30"/>
      <c r="P63" s="58"/>
      <c r="Q63" s="30"/>
      <c r="R63" s="27"/>
    </row>
    <row r="64" spans="2:18" ht="13.5">
      <c r="B64" s="26"/>
      <c r="C64" s="30"/>
      <c r="D64" s="57"/>
      <c r="E64" s="30"/>
      <c r="F64" s="30"/>
      <c r="G64" s="30"/>
      <c r="H64" s="58"/>
      <c r="I64" s="30"/>
      <c r="J64" s="57"/>
      <c r="K64" s="30"/>
      <c r="L64" s="30"/>
      <c r="M64" s="30"/>
      <c r="N64" s="30"/>
      <c r="O64" s="30"/>
      <c r="P64" s="58"/>
      <c r="Q64" s="30"/>
      <c r="R64" s="27"/>
    </row>
    <row r="65" spans="2:18" ht="13.5">
      <c r="B65" s="26"/>
      <c r="C65" s="30"/>
      <c r="D65" s="57"/>
      <c r="E65" s="30"/>
      <c r="F65" s="30"/>
      <c r="G65" s="30"/>
      <c r="H65" s="58"/>
      <c r="I65" s="30"/>
      <c r="J65" s="57"/>
      <c r="K65" s="30"/>
      <c r="L65" s="30"/>
      <c r="M65" s="30"/>
      <c r="N65" s="30"/>
      <c r="O65" s="30"/>
      <c r="P65" s="58"/>
      <c r="Q65" s="30"/>
      <c r="R65" s="27"/>
    </row>
    <row r="66" spans="2:18" ht="13.5">
      <c r="B66" s="26"/>
      <c r="C66" s="30"/>
      <c r="D66" s="57"/>
      <c r="E66" s="30"/>
      <c r="F66" s="30"/>
      <c r="G66" s="30"/>
      <c r="H66" s="58"/>
      <c r="I66" s="30"/>
      <c r="J66" s="57"/>
      <c r="K66" s="30"/>
      <c r="L66" s="30"/>
      <c r="M66" s="30"/>
      <c r="N66" s="30"/>
      <c r="O66" s="30"/>
      <c r="P66" s="58"/>
      <c r="Q66" s="30"/>
      <c r="R66" s="27"/>
    </row>
    <row r="67" spans="2:18" ht="13.5">
      <c r="B67" s="26"/>
      <c r="C67" s="30"/>
      <c r="D67" s="57"/>
      <c r="E67" s="30"/>
      <c r="F67" s="30"/>
      <c r="G67" s="30"/>
      <c r="H67" s="58"/>
      <c r="I67" s="30"/>
      <c r="J67" s="57"/>
      <c r="K67" s="30"/>
      <c r="L67" s="30"/>
      <c r="M67" s="30"/>
      <c r="N67" s="30"/>
      <c r="O67" s="30"/>
      <c r="P67" s="58"/>
      <c r="Q67" s="30"/>
      <c r="R67" s="27"/>
    </row>
    <row r="68" spans="2:18" ht="13.5">
      <c r="B68" s="26"/>
      <c r="C68" s="30"/>
      <c r="D68" s="57"/>
      <c r="E68" s="30"/>
      <c r="F68" s="30"/>
      <c r="G68" s="30"/>
      <c r="H68" s="58"/>
      <c r="I68" s="30"/>
      <c r="J68" s="57"/>
      <c r="K68" s="30"/>
      <c r="L68" s="30"/>
      <c r="M68" s="30"/>
      <c r="N68" s="30"/>
      <c r="O68" s="30"/>
      <c r="P68" s="58"/>
      <c r="Q68" s="30"/>
      <c r="R68" s="27"/>
    </row>
    <row r="69" spans="2:18" ht="13.5">
      <c r="B69" s="26"/>
      <c r="C69" s="30"/>
      <c r="D69" s="57"/>
      <c r="E69" s="30"/>
      <c r="F69" s="30"/>
      <c r="G69" s="30"/>
      <c r="H69" s="58"/>
      <c r="I69" s="30"/>
      <c r="J69" s="57"/>
      <c r="K69" s="30"/>
      <c r="L69" s="30"/>
      <c r="M69" s="30"/>
      <c r="N69" s="30"/>
      <c r="O69" s="30"/>
      <c r="P69" s="58"/>
      <c r="Q69" s="30"/>
      <c r="R69" s="27"/>
    </row>
    <row r="70" spans="2:18" s="1" customFormat="1" ht="15">
      <c r="B70" s="39"/>
      <c r="C70" s="40"/>
      <c r="D70" s="59" t="s">
        <v>59</v>
      </c>
      <c r="E70" s="60"/>
      <c r="F70" s="60"/>
      <c r="G70" s="61" t="s">
        <v>60</v>
      </c>
      <c r="H70" s="62"/>
      <c r="I70" s="40"/>
      <c r="J70" s="59" t="s">
        <v>59</v>
      </c>
      <c r="K70" s="60"/>
      <c r="L70" s="60"/>
      <c r="M70" s="60"/>
      <c r="N70" s="61" t="s">
        <v>60</v>
      </c>
      <c r="O70" s="60"/>
      <c r="P70" s="62"/>
      <c r="Q70" s="40"/>
      <c r="R70" s="41"/>
    </row>
    <row r="71" spans="2:18" s="1" customFormat="1" ht="14.45" customHeight="1"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</row>
    <row r="75" spans="2:18" s="1" customFormat="1" ht="6.95" customHeight="1">
      <c r="B75" s="66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8"/>
    </row>
    <row r="76" spans="2:18" s="1" customFormat="1" ht="36.95" customHeight="1">
      <c r="B76" s="39"/>
      <c r="C76" s="242" t="s">
        <v>143</v>
      </c>
      <c r="D76" s="243"/>
      <c r="E76" s="243"/>
      <c r="F76" s="243"/>
      <c r="G76" s="243"/>
      <c r="H76" s="243"/>
      <c r="I76" s="243"/>
      <c r="J76" s="243"/>
      <c r="K76" s="243"/>
      <c r="L76" s="243"/>
      <c r="M76" s="243"/>
      <c r="N76" s="243"/>
      <c r="O76" s="243"/>
      <c r="P76" s="243"/>
      <c r="Q76" s="243"/>
      <c r="R76" s="41"/>
    </row>
    <row r="77" spans="2:18" s="1" customFormat="1" ht="6.95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1"/>
    </row>
    <row r="78" spans="2:18" s="1" customFormat="1" ht="30" customHeight="1">
      <c r="B78" s="39"/>
      <c r="C78" s="34" t="s">
        <v>19</v>
      </c>
      <c r="D78" s="40"/>
      <c r="E78" s="40"/>
      <c r="F78" s="310" t="str">
        <f>F6</f>
        <v>Rekonstrukce komunikace - ul. Vančurova v Šumperku - II. etapa, CÚ 2017</v>
      </c>
      <c r="G78" s="311"/>
      <c r="H78" s="311"/>
      <c r="I78" s="311"/>
      <c r="J78" s="311"/>
      <c r="K78" s="311"/>
      <c r="L78" s="311"/>
      <c r="M78" s="311"/>
      <c r="N78" s="311"/>
      <c r="O78" s="311"/>
      <c r="P78" s="311"/>
      <c r="Q78" s="40"/>
      <c r="R78" s="41"/>
    </row>
    <row r="79" spans="2:18" ht="30" customHeight="1">
      <c r="B79" s="26"/>
      <c r="C79" s="34" t="s">
        <v>138</v>
      </c>
      <c r="D79" s="30"/>
      <c r="E79" s="30"/>
      <c r="F79" s="310" t="s">
        <v>139</v>
      </c>
      <c r="G79" s="273"/>
      <c r="H79" s="273"/>
      <c r="I79" s="273"/>
      <c r="J79" s="273"/>
      <c r="K79" s="273"/>
      <c r="L79" s="273"/>
      <c r="M79" s="273"/>
      <c r="N79" s="273"/>
      <c r="O79" s="273"/>
      <c r="P79" s="273"/>
      <c r="Q79" s="30"/>
      <c r="R79" s="27"/>
    </row>
    <row r="80" spans="2:18" s="1" customFormat="1" ht="36.95" customHeight="1">
      <c r="B80" s="39"/>
      <c r="C80" s="73" t="s">
        <v>140</v>
      </c>
      <c r="D80" s="40"/>
      <c r="E80" s="40"/>
      <c r="F80" s="254" t="str">
        <f>F8</f>
        <v>SO 121 - Parkovací pruh</v>
      </c>
      <c r="G80" s="312"/>
      <c r="H80" s="312"/>
      <c r="I80" s="312"/>
      <c r="J80" s="312"/>
      <c r="K80" s="312"/>
      <c r="L80" s="312"/>
      <c r="M80" s="312"/>
      <c r="N80" s="312"/>
      <c r="O80" s="312"/>
      <c r="P80" s="312"/>
      <c r="Q80" s="40"/>
      <c r="R80" s="41"/>
    </row>
    <row r="81" spans="2:18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1"/>
    </row>
    <row r="82" spans="2:18" s="1" customFormat="1" ht="18" customHeight="1">
      <c r="B82" s="39"/>
      <c r="C82" s="34" t="s">
        <v>23</v>
      </c>
      <c r="D82" s="40"/>
      <c r="E82" s="40"/>
      <c r="F82" s="32" t="str">
        <f>F10</f>
        <v>Šumperk</v>
      </c>
      <c r="G82" s="40"/>
      <c r="H82" s="40"/>
      <c r="I82" s="40"/>
      <c r="J82" s="40"/>
      <c r="K82" s="34" t="s">
        <v>25</v>
      </c>
      <c r="L82" s="40"/>
      <c r="M82" s="313" t="str">
        <f>IF(O10="","",O10)</f>
        <v>14. 4. 2017</v>
      </c>
      <c r="N82" s="313"/>
      <c r="O82" s="313"/>
      <c r="P82" s="313"/>
      <c r="Q82" s="40"/>
      <c r="R82" s="41"/>
    </row>
    <row r="83" spans="2:18" s="1" customFormat="1" ht="6.95" customHeight="1"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1"/>
    </row>
    <row r="84" spans="2:18" s="1" customFormat="1" ht="15">
      <c r="B84" s="39"/>
      <c r="C84" s="34" t="s">
        <v>27</v>
      </c>
      <c r="D84" s="40"/>
      <c r="E84" s="40"/>
      <c r="F84" s="32" t="str">
        <f>E13</f>
        <v>Město Šumperk, nám. Míru 1, 787 01 Šumperk</v>
      </c>
      <c r="G84" s="40"/>
      <c r="H84" s="40"/>
      <c r="I84" s="40"/>
      <c r="J84" s="40"/>
      <c r="K84" s="34" t="s">
        <v>36</v>
      </c>
      <c r="L84" s="40"/>
      <c r="M84" s="272" t="str">
        <f>E19</f>
        <v>Cekr CZ s.r.o. , Mazalova 57/2, Šumperk</v>
      </c>
      <c r="N84" s="272"/>
      <c r="O84" s="272"/>
      <c r="P84" s="272"/>
      <c r="Q84" s="272"/>
      <c r="R84" s="41"/>
    </row>
    <row r="85" spans="2:18" s="1" customFormat="1" ht="14.45" customHeight="1">
      <c r="B85" s="39"/>
      <c r="C85" s="34" t="s">
        <v>34</v>
      </c>
      <c r="D85" s="40"/>
      <c r="E85" s="40"/>
      <c r="F85" s="32" t="str">
        <f>IF(E16="","",E16)</f>
        <v>Vyplň údaj</v>
      </c>
      <c r="G85" s="40"/>
      <c r="H85" s="40"/>
      <c r="I85" s="40"/>
      <c r="J85" s="40"/>
      <c r="K85" s="34" t="s">
        <v>41</v>
      </c>
      <c r="L85" s="40"/>
      <c r="M85" s="272" t="str">
        <f>E22</f>
        <v>Sv. Čech</v>
      </c>
      <c r="N85" s="272"/>
      <c r="O85" s="272"/>
      <c r="P85" s="272"/>
      <c r="Q85" s="272"/>
      <c r="R85" s="41"/>
    </row>
    <row r="86" spans="2:18" s="1" customFormat="1" ht="10.35" customHeight="1"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1"/>
    </row>
    <row r="87" spans="2:18" s="1" customFormat="1" ht="29.25" customHeight="1">
      <c r="B87" s="39"/>
      <c r="C87" s="322" t="s">
        <v>144</v>
      </c>
      <c r="D87" s="323"/>
      <c r="E87" s="323"/>
      <c r="F87" s="323"/>
      <c r="G87" s="323"/>
      <c r="H87" s="125"/>
      <c r="I87" s="125"/>
      <c r="J87" s="125"/>
      <c r="K87" s="125"/>
      <c r="L87" s="125"/>
      <c r="M87" s="125"/>
      <c r="N87" s="322" t="s">
        <v>145</v>
      </c>
      <c r="O87" s="323"/>
      <c r="P87" s="323"/>
      <c r="Q87" s="323"/>
      <c r="R87" s="41"/>
    </row>
    <row r="88" spans="2:18" s="1" customFormat="1" ht="10.35" customHeight="1"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1"/>
    </row>
    <row r="89" spans="2:47" s="1" customFormat="1" ht="29.25" customHeight="1">
      <c r="B89" s="39"/>
      <c r="C89" s="133" t="s">
        <v>146</v>
      </c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247">
        <f>N128</f>
        <v>0</v>
      </c>
      <c r="O89" s="320"/>
      <c r="P89" s="320"/>
      <c r="Q89" s="320"/>
      <c r="R89" s="41"/>
      <c r="AU89" s="22" t="s">
        <v>147</v>
      </c>
    </row>
    <row r="90" spans="2:18" s="7" customFormat="1" ht="24.95" customHeight="1">
      <c r="B90" s="134"/>
      <c r="C90" s="135"/>
      <c r="D90" s="136" t="s">
        <v>148</v>
      </c>
      <c r="E90" s="135"/>
      <c r="F90" s="135"/>
      <c r="G90" s="135"/>
      <c r="H90" s="135"/>
      <c r="I90" s="135"/>
      <c r="J90" s="135"/>
      <c r="K90" s="135"/>
      <c r="L90" s="135"/>
      <c r="M90" s="135"/>
      <c r="N90" s="285">
        <f>N129</f>
        <v>0</v>
      </c>
      <c r="O90" s="319"/>
      <c r="P90" s="319"/>
      <c r="Q90" s="319"/>
      <c r="R90" s="137"/>
    </row>
    <row r="91" spans="2:18" s="8" customFormat="1" ht="19.9" customHeight="1">
      <c r="B91" s="138"/>
      <c r="C91" s="103"/>
      <c r="D91" s="114" t="s">
        <v>149</v>
      </c>
      <c r="E91" s="103"/>
      <c r="F91" s="103"/>
      <c r="G91" s="103"/>
      <c r="H91" s="103"/>
      <c r="I91" s="103"/>
      <c r="J91" s="103"/>
      <c r="K91" s="103"/>
      <c r="L91" s="103"/>
      <c r="M91" s="103"/>
      <c r="N91" s="237">
        <f>N130</f>
        <v>0</v>
      </c>
      <c r="O91" s="241"/>
      <c r="P91" s="241"/>
      <c r="Q91" s="241"/>
      <c r="R91" s="139"/>
    </row>
    <row r="92" spans="2:18" s="8" customFormat="1" ht="19.9" customHeight="1">
      <c r="B92" s="138"/>
      <c r="C92" s="103"/>
      <c r="D92" s="114" t="s">
        <v>150</v>
      </c>
      <c r="E92" s="103"/>
      <c r="F92" s="103"/>
      <c r="G92" s="103"/>
      <c r="H92" s="103"/>
      <c r="I92" s="103"/>
      <c r="J92" s="103"/>
      <c r="K92" s="103"/>
      <c r="L92" s="103"/>
      <c r="M92" s="103"/>
      <c r="N92" s="237">
        <f>N161</f>
        <v>0</v>
      </c>
      <c r="O92" s="241"/>
      <c r="P92" s="241"/>
      <c r="Q92" s="241"/>
      <c r="R92" s="139"/>
    </row>
    <row r="93" spans="2:18" s="8" customFormat="1" ht="19.9" customHeight="1">
      <c r="B93" s="138"/>
      <c r="C93" s="103"/>
      <c r="D93" s="114" t="s">
        <v>151</v>
      </c>
      <c r="E93" s="103"/>
      <c r="F93" s="103"/>
      <c r="G93" s="103"/>
      <c r="H93" s="103"/>
      <c r="I93" s="103"/>
      <c r="J93" s="103"/>
      <c r="K93" s="103"/>
      <c r="L93" s="103"/>
      <c r="M93" s="103"/>
      <c r="N93" s="237">
        <f>N170</f>
        <v>0</v>
      </c>
      <c r="O93" s="241"/>
      <c r="P93" s="241"/>
      <c r="Q93" s="241"/>
      <c r="R93" s="139"/>
    </row>
    <row r="94" spans="2:18" s="8" customFormat="1" ht="19.9" customHeight="1">
      <c r="B94" s="138"/>
      <c r="C94" s="103"/>
      <c r="D94" s="114" t="s">
        <v>152</v>
      </c>
      <c r="E94" s="103"/>
      <c r="F94" s="103"/>
      <c r="G94" s="103"/>
      <c r="H94" s="103"/>
      <c r="I94" s="103"/>
      <c r="J94" s="103"/>
      <c r="K94" s="103"/>
      <c r="L94" s="103"/>
      <c r="M94" s="103"/>
      <c r="N94" s="237">
        <f>N175</f>
        <v>0</v>
      </c>
      <c r="O94" s="241"/>
      <c r="P94" s="241"/>
      <c r="Q94" s="241"/>
      <c r="R94" s="139"/>
    </row>
    <row r="95" spans="2:18" s="8" customFormat="1" ht="19.9" customHeight="1">
      <c r="B95" s="138"/>
      <c r="C95" s="103"/>
      <c r="D95" s="114" t="s">
        <v>153</v>
      </c>
      <c r="E95" s="103"/>
      <c r="F95" s="103"/>
      <c r="G95" s="103"/>
      <c r="H95" s="103"/>
      <c r="I95" s="103"/>
      <c r="J95" s="103"/>
      <c r="K95" s="103"/>
      <c r="L95" s="103"/>
      <c r="M95" s="103"/>
      <c r="N95" s="237">
        <f>N192</f>
        <v>0</v>
      </c>
      <c r="O95" s="241"/>
      <c r="P95" s="241"/>
      <c r="Q95" s="241"/>
      <c r="R95" s="139"/>
    </row>
    <row r="96" spans="2:18" s="8" customFormat="1" ht="19.9" customHeight="1">
      <c r="B96" s="138"/>
      <c r="C96" s="103"/>
      <c r="D96" s="114" t="s">
        <v>154</v>
      </c>
      <c r="E96" s="103"/>
      <c r="F96" s="103"/>
      <c r="G96" s="103"/>
      <c r="H96" s="103"/>
      <c r="I96" s="103"/>
      <c r="J96" s="103"/>
      <c r="K96" s="103"/>
      <c r="L96" s="103"/>
      <c r="M96" s="103"/>
      <c r="N96" s="237">
        <f>N216</f>
        <v>0</v>
      </c>
      <c r="O96" s="241"/>
      <c r="P96" s="241"/>
      <c r="Q96" s="241"/>
      <c r="R96" s="139"/>
    </row>
    <row r="97" spans="2:18" s="8" customFormat="1" ht="19.9" customHeight="1">
      <c r="B97" s="138"/>
      <c r="C97" s="103"/>
      <c r="D97" s="114" t="s">
        <v>156</v>
      </c>
      <c r="E97" s="103"/>
      <c r="F97" s="103"/>
      <c r="G97" s="103"/>
      <c r="H97" s="103"/>
      <c r="I97" s="103"/>
      <c r="J97" s="103"/>
      <c r="K97" s="103"/>
      <c r="L97" s="103"/>
      <c r="M97" s="103"/>
      <c r="N97" s="237">
        <f>N278</f>
        <v>0</v>
      </c>
      <c r="O97" s="241"/>
      <c r="P97" s="241"/>
      <c r="Q97" s="241"/>
      <c r="R97" s="139"/>
    </row>
    <row r="98" spans="2:18" s="7" customFormat="1" ht="24.95" customHeight="1">
      <c r="B98" s="134"/>
      <c r="C98" s="135"/>
      <c r="D98" s="136" t="s">
        <v>494</v>
      </c>
      <c r="E98" s="135"/>
      <c r="F98" s="135"/>
      <c r="G98" s="135"/>
      <c r="H98" s="135"/>
      <c r="I98" s="135"/>
      <c r="J98" s="135"/>
      <c r="K98" s="135"/>
      <c r="L98" s="135"/>
      <c r="M98" s="135"/>
      <c r="N98" s="285">
        <f>N280</f>
        <v>0</v>
      </c>
      <c r="O98" s="319"/>
      <c r="P98" s="319"/>
      <c r="Q98" s="319"/>
      <c r="R98" s="137"/>
    </row>
    <row r="99" spans="2:18" s="8" customFormat="1" ht="19.9" customHeight="1">
      <c r="B99" s="138"/>
      <c r="C99" s="103"/>
      <c r="D99" s="114" t="s">
        <v>610</v>
      </c>
      <c r="E99" s="103"/>
      <c r="F99" s="103"/>
      <c r="G99" s="103"/>
      <c r="H99" s="103"/>
      <c r="I99" s="103"/>
      <c r="J99" s="103"/>
      <c r="K99" s="103"/>
      <c r="L99" s="103"/>
      <c r="M99" s="103"/>
      <c r="N99" s="237">
        <f>N281</f>
        <v>0</v>
      </c>
      <c r="O99" s="241"/>
      <c r="P99" s="241"/>
      <c r="Q99" s="241"/>
      <c r="R99" s="139"/>
    </row>
    <row r="100" spans="2:18" s="7" customFormat="1" ht="21.75" customHeight="1">
      <c r="B100" s="134"/>
      <c r="C100" s="135"/>
      <c r="D100" s="136" t="s">
        <v>157</v>
      </c>
      <c r="E100" s="135"/>
      <c r="F100" s="135"/>
      <c r="G100" s="135"/>
      <c r="H100" s="135"/>
      <c r="I100" s="135"/>
      <c r="J100" s="135"/>
      <c r="K100" s="135"/>
      <c r="L100" s="135"/>
      <c r="M100" s="135"/>
      <c r="N100" s="284">
        <f>N287</f>
        <v>0</v>
      </c>
      <c r="O100" s="319"/>
      <c r="P100" s="319"/>
      <c r="Q100" s="319"/>
      <c r="R100" s="137"/>
    </row>
    <row r="101" spans="2:18" s="1" customFormat="1" ht="21.75" customHeight="1"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1"/>
    </row>
    <row r="102" spans="2:21" s="1" customFormat="1" ht="29.25" customHeight="1">
      <c r="B102" s="39"/>
      <c r="C102" s="133" t="s">
        <v>158</v>
      </c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320">
        <f>ROUND(N103+N104+N105+N106+N107+N108,2)</f>
        <v>0</v>
      </c>
      <c r="O102" s="321"/>
      <c r="P102" s="321"/>
      <c r="Q102" s="321"/>
      <c r="R102" s="41"/>
      <c r="T102" s="140"/>
      <c r="U102" s="141" t="s">
        <v>47</v>
      </c>
    </row>
    <row r="103" spans="2:65" s="1" customFormat="1" ht="18" customHeight="1">
      <c r="B103" s="142"/>
      <c r="C103" s="143"/>
      <c r="D103" s="244" t="s">
        <v>159</v>
      </c>
      <c r="E103" s="317"/>
      <c r="F103" s="317"/>
      <c r="G103" s="317"/>
      <c r="H103" s="317"/>
      <c r="I103" s="143"/>
      <c r="J103" s="143"/>
      <c r="K103" s="143"/>
      <c r="L103" s="143"/>
      <c r="M103" s="143"/>
      <c r="N103" s="236">
        <f>ROUND(N89*T103,2)</f>
        <v>0</v>
      </c>
      <c r="O103" s="318"/>
      <c r="P103" s="318"/>
      <c r="Q103" s="318"/>
      <c r="R103" s="145"/>
      <c r="S103" s="143"/>
      <c r="T103" s="146"/>
      <c r="U103" s="147" t="s">
        <v>48</v>
      </c>
      <c r="V103" s="148"/>
      <c r="W103" s="148"/>
      <c r="X103" s="148"/>
      <c r="Y103" s="148"/>
      <c r="Z103" s="148"/>
      <c r="AA103" s="148"/>
      <c r="AB103" s="148"/>
      <c r="AC103" s="148"/>
      <c r="AD103" s="148"/>
      <c r="AE103" s="148"/>
      <c r="AF103" s="148"/>
      <c r="AG103" s="148"/>
      <c r="AH103" s="148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  <c r="AT103" s="148"/>
      <c r="AU103" s="148"/>
      <c r="AV103" s="148"/>
      <c r="AW103" s="148"/>
      <c r="AX103" s="148"/>
      <c r="AY103" s="149" t="s">
        <v>122</v>
      </c>
      <c r="AZ103" s="148"/>
      <c r="BA103" s="148"/>
      <c r="BB103" s="148"/>
      <c r="BC103" s="148"/>
      <c r="BD103" s="148"/>
      <c r="BE103" s="150">
        <f aca="true" t="shared" si="0" ref="BE103:BE108">IF(U103="základní",N103,0)</f>
        <v>0</v>
      </c>
      <c r="BF103" s="150">
        <f aca="true" t="shared" si="1" ref="BF103:BF108">IF(U103="snížená",N103,0)</f>
        <v>0</v>
      </c>
      <c r="BG103" s="150">
        <f aca="true" t="shared" si="2" ref="BG103:BG108">IF(U103="zákl. přenesená",N103,0)</f>
        <v>0</v>
      </c>
      <c r="BH103" s="150">
        <f aca="true" t="shared" si="3" ref="BH103:BH108">IF(U103="sníž. přenesená",N103,0)</f>
        <v>0</v>
      </c>
      <c r="BI103" s="150">
        <f aca="true" t="shared" si="4" ref="BI103:BI108">IF(U103="nulová",N103,0)</f>
        <v>0</v>
      </c>
      <c r="BJ103" s="149" t="s">
        <v>90</v>
      </c>
      <c r="BK103" s="148"/>
      <c r="BL103" s="148"/>
      <c r="BM103" s="148"/>
    </row>
    <row r="104" spans="2:65" s="1" customFormat="1" ht="18" customHeight="1">
      <c r="B104" s="142"/>
      <c r="C104" s="143"/>
      <c r="D104" s="244" t="s">
        <v>160</v>
      </c>
      <c r="E104" s="317"/>
      <c r="F104" s="317"/>
      <c r="G104" s="317"/>
      <c r="H104" s="317"/>
      <c r="I104" s="143"/>
      <c r="J104" s="143"/>
      <c r="K104" s="143"/>
      <c r="L104" s="143"/>
      <c r="M104" s="143"/>
      <c r="N104" s="236">
        <f>ROUND(N89*T104,2)</f>
        <v>0</v>
      </c>
      <c r="O104" s="318"/>
      <c r="P104" s="318"/>
      <c r="Q104" s="318"/>
      <c r="R104" s="145"/>
      <c r="S104" s="143"/>
      <c r="T104" s="146"/>
      <c r="U104" s="147" t="s">
        <v>48</v>
      </c>
      <c r="V104" s="148"/>
      <c r="W104" s="148"/>
      <c r="X104" s="148"/>
      <c r="Y104" s="148"/>
      <c r="Z104" s="148"/>
      <c r="AA104" s="148"/>
      <c r="AB104" s="148"/>
      <c r="AC104" s="148"/>
      <c r="AD104" s="148"/>
      <c r="AE104" s="148"/>
      <c r="AF104" s="148"/>
      <c r="AG104" s="148"/>
      <c r="AH104" s="148"/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  <c r="AY104" s="149" t="s">
        <v>122</v>
      </c>
      <c r="AZ104" s="148"/>
      <c r="BA104" s="148"/>
      <c r="BB104" s="148"/>
      <c r="BC104" s="148"/>
      <c r="BD104" s="148"/>
      <c r="BE104" s="150">
        <f t="shared" si="0"/>
        <v>0</v>
      </c>
      <c r="BF104" s="150">
        <f t="shared" si="1"/>
        <v>0</v>
      </c>
      <c r="BG104" s="150">
        <f t="shared" si="2"/>
        <v>0</v>
      </c>
      <c r="BH104" s="150">
        <f t="shared" si="3"/>
        <v>0</v>
      </c>
      <c r="BI104" s="150">
        <f t="shared" si="4"/>
        <v>0</v>
      </c>
      <c r="BJ104" s="149" t="s">
        <v>90</v>
      </c>
      <c r="BK104" s="148"/>
      <c r="BL104" s="148"/>
      <c r="BM104" s="148"/>
    </row>
    <row r="105" spans="2:65" s="1" customFormat="1" ht="18" customHeight="1">
      <c r="B105" s="142"/>
      <c r="C105" s="143"/>
      <c r="D105" s="244" t="s">
        <v>161</v>
      </c>
      <c r="E105" s="317"/>
      <c r="F105" s="317"/>
      <c r="G105" s="317"/>
      <c r="H105" s="317"/>
      <c r="I105" s="143"/>
      <c r="J105" s="143"/>
      <c r="K105" s="143"/>
      <c r="L105" s="143"/>
      <c r="M105" s="143"/>
      <c r="N105" s="236">
        <f>ROUND(N89*T105,2)</f>
        <v>0</v>
      </c>
      <c r="O105" s="318"/>
      <c r="P105" s="318"/>
      <c r="Q105" s="318"/>
      <c r="R105" s="145"/>
      <c r="S105" s="143"/>
      <c r="T105" s="146"/>
      <c r="U105" s="147" t="s">
        <v>48</v>
      </c>
      <c r="V105" s="148"/>
      <c r="W105" s="148"/>
      <c r="X105" s="148"/>
      <c r="Y105" s="148"/>
      <c r="Z105" s="148"/>
      <c r="AA105" s="148"/>
      <c r="AB105" s="148"/>
      <c r="AC105" s="148"/>
      <c r="AD105" s="148"/>
      <c r="AE105" s="148"/>
      <c r="AF105" s="148"/>
      <c r="AG105" s="148"/>
      <c r="AH105" s="148"/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  <c r="AT105" s="148"/>
      <c r="AU105" s="148"/>
      <c r="AV105" s="148"/>
      <c r="AW105" s="148"/>
      <c r="AX105" s="148"/>
      <c r="AY105" s="149" t="s">
        <v>122</v>
      </c>
      <c r="AZ105" s="148"/>
      <c r="BA105" s="148"/>
      <c r="BB105" s="148"/>
      <c r="BC105" s="148"/>
      <c r="BD105" s="148"/>
      <c r="BE105" s="150">
        <f t="shared" si="0"/>
        <v>0</v>
      </c>
      <c r="BF105" s="150">
        <f t="shared" si="1"/>
        <v>0</v>
      </c>
      <c r="BG105" s="150">
        <f t="shared" si="2"/>
        <v>0</v>
      </c>
      <c r="BH105" s="150">
        <f t="shared" si="3"/>
        <v>0</v>
      </c>
      <c r="BI105" s="150">
        <f t="shared" si="4"/>
        <v>0</v>
      </c>
      <c r="BJ105" s="149" t="s">
        <v>90</v>
      </c>
      <c r="BK105" s="148"/>
      <c r="BL105" s="148"/>
      <c r="BM105" s="148"/>
    </row>
    <row r="106" spans="2:65" s="1" customFormat="1" ht="18" customHeight="1">
      <c r="B106" s="142"/>
      <c r="C106" s="143"/>
      <c r="D106" s="244" t="s">
        <v>162</v>
      </c>
      <c r="E106" s="317"/>
      <c r="F106" s="317"/>
      <c r="G106" s="317"/>
      <c r="H106" s="317"/>
      <c r="I106" s="143"/>
      <c r="J106" s="143"/>
      <c r="K106" s="143"/>
      <c r="L106" s="143"/>
      <c r="M106" s="143"/>
      <c r="N106" s="236">
        <f>ROUND(N89*T106,2)</f>
        <v>0</v>
      </c>
      <c r="O106" s="318"/>
      <c r="P106" s="318"/>
      <c r="Q106" s="318"/>
      <c r="R106" s="145"/>
      <c r="S106" s="143"/>
      <c r="T106" s="146"/>
      <c r="U106" s="147" t="s">
        <v>48</v>
      </c>
      <c r="V106" s="148"/>
      <c r="W106" s="148"/>
      <c r="X106" s="148"/>
      <c r="Y106" s="148"/>
      <c r="Z106" s="148"/>
      <c r="AA106" s="148"/>
      <c r="AB106" s="148"/>
      <c r="AC106" s="148"/>
      <c r="AD106" s="148"/>
      <c r="AE106" s="148"/>
      <c r="AF106" s="148"/>
      <c r="AG106" s="148"/>
      <c r="AH106" s="148"/>
      <c r="AI106" s="148"/>
      <c r="AJ106" s="148"/>
      <c r="AK106" s="148"/>
      <c r="AL106" s="148"/>
      <c r="AM106" s="148"/>
      <c r="AN106" s="148"/>
      <c r="AO106" s="148"/>
      <c r="AP106" s="148"/>
      <c r="AQ106" s="148"/>
      <c r="AR106" s="148"/>
      <c r="AS106" s="148"/>
      <c r="AT106" s="148"/>
      <c r="AU106" s="148"/>
      <c r="AV106" s="148"/>
      <c r="AW106" s="148"/>
      <c r="AX106" s="148"/>
      <c r="AY106" s="149" t="s">
        <v>122</v>
      </c>
      <c r="AZ106" s="148"/>
      <c r="BA106" s="148"/>
      <c r="BB106" s="148"/>
      <c r="BC106" s="148"/>
      <c r="BD106" s="148"/>
      <c r="BE106" s="150">
        <f t="shared" si="0"/>
        <v>0</v>
      </c>
      <c r="BF106" s="150">
        <f t="shared" si="1"/>
        <v>0</v>
      </c>
      <c r="BG106" s="150">
        <f t="shared" si="2"/>
        <v>0</v>
      </c>
      <c r="BH106" s="150">
        <f t="shared" si="3"/>
        <v>0</v>
      </c>
      <c r="BI106" s="150">
        <f t="shared" si="4"/>
        <v>0</v>
      </c>
      <c r="BJ106" s="149" t="s">
        <v>90</v>
      </c>
      <c r="BK106" s="148"/>
      <c r="BL106" s="148"/>
      <c r="BM106" s="148"/>
    </row>
    <row r="107" spans="2:65" s="1" customFormat="1" ht="18" customHeight="1">
      <c r="B107" s="142"/>
      <c r="C107" s="143"/>
      <c r="D107" s="244" t="s">
        <v>163</v>
      </c>
      <c r="E107" s="317"/>
      <c r="F107" s="317"/>
      <c r="G107" s="317"/>
      <c r="H107" s="317"/>
      <c r="I107" s="143"/>
      <c r="J107" s="143"/>
      <c r="K107" s="143"/>
      <c r="L107" s="143"/>
      <c r="M107" s="143"/>
      <c r="N107" s="236">
        <f>ROUND(N89*T107,2)</f>
        <v>0</v>
      </c>
      <c r="O107" s="318"/>
      <c r="P107" s="318"/>
      <c r="Q107" s="318"/>
      <c r="R107" s="145"/>
      <c r="S107" s="143"/>
      <c r="T107" s="146"/>
      <c r="U107" s="147" t="s">
        <v>48</v>
      </c>
      <c r="V107" s="148"/>
      <c r="W107" s="148"/>
      <c r="X107" s="148"/>
      <c r="Y107" s="148"/>
      <c r="Z107" s="148"/>
      <c r="AA107" s="148"/>
      <c r="AB107" s="148"/>
      <c r="AC107" s="148"/>
      <c r="AD107" s="148"/>
      <c r="AE107" s="148"/>
      <c r="AF107" s="148"/>
      <c r="AG107" s="148"/>
      <c r="AH107" s="148"/>
      <c r="AI107" s="148"/>
      <c r="AJ107" s="148"/>
      <c r="AK107" s="148"/>
      <c r="AL107" s="148"/>
      <c r="AM107" s="148"/>
      <c r="AN107" s="148"/>
      <c r="AO107" s="148"/>
      <c r="AP107" s="148"/>
      <c r="AQ107" s="148"/>
      <c r="AR107" s="148"/>
      <c r="AS107" s="148"/>
      <c r="AT107" s="148"/>
      <c r="AU107" s="148"/>
      <c r="AV107" s="148"/>
      <c r="AW107" s="148"/>
      <c r="AX107" s="148"/>
      <c r="AY107" s="149" t="s">
        <v>122</v>
      </c>
      <c r="AZ107" s="148"/>
      <c r="BA107" s="148"/>
      <c r="BB107" s="148"/>
      <c r="BC107" s="148"/>
      <c r="BD107" s="148"/>
      <c r="BE107" s="150">
        <f t="shared" si="0"/>
        <v>0</v>
      </c>
      <c r="BF107" s="150">
        <f t="shared" si="1"/>
        <v>0</v>
      </c>
      <c r="BG107" s="150">
        <f t="shared" si="2"/>
        <v>0</v>
      </c>
      <c r="BH107" s="150">
        <f t="shared" si="3"/>
        <v>0</v>
      </c>
      <c r="BI107" s="150">
        <f t="shared" si="4"/>
        <v>0</v>
      </c>
      <c r="BJ107" s="149" t="s">
        <v>90</v>
      </c>
      <c r="BK107" s="148"/>
      <c r="BL107" s="148"/>
      <c r="BM107" s="148"/>
    </row>
    <row r="108" spans="2:65" s="1" customFormat="1" ht="18" customHeight="1">
      <c r="B108" s="142"/>
      <c r="C108" s="143"/>
      <c r="D108" s="144" t="s">
        <v>164</v>
      </c>
      <c r="E108" s="143"/>
      <c r="F108" s="143"/>
      <c r="G108" s="143"/>
      <c r="H108" s="143"/>
      <c r="I108" s="143"/>
      <c r="J108" s="143"/>
      <c r="K108" s="143"/>
      <c r="L108" s="143"/>
      <c r="M108" s="143"/>
      <c r="N108" s="236">
        <f>ROUND(N89*T108,2)</f>
        <v>0</v>
      </c>
      <c r="O108" s="318"/>
      <c r="P108" s="318"/>
      <c r="Q108" s="318"/>
      <c r="R108" s="145"/>
      <c r="S108" s="143"/>
      <c r="T108" s="151"/>
      <c r="U108" s="152" t="s">
        <v>48</v>
      </c>
      <c r="V108" s="148"/>
      <c r="W108" s="148"/>
      <c r="X108" s="148"/>
      <c r="Y108" s="148"/>
      <c r="Z108" s="148"/>
      <c r="AA108" s="148"/>
      <c r="AB108" s="148"/>
      <c r="AC108" s="148"/>
      <c r="AD108" s="148"/>
      <c r="AE108" s="148"/>
      <c r="AF108" s="148"/>
      <c r="AG108" s="148"/>
      <c r="AH108" s="148"/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  <c r="AT108" s="148"/>
      <c r="AU108" s="148"/>
      <c r="AV108" s="148"/>
      <c r="AW108" s="148"/>
      <c r="AX108" s="148"/>
      <c r="AY108" s="149" t="s">
        <v>165</v>
      </c>
      <c r="AZ108" s="148"/>
      <c r="BA108" s="148"/>
      <c r="BB108" s="148"/>
      <c r="BC108" s="148"/>
      <c r="BD108" s="148"/>
      <c r="BE108" s="150">
        <f t="shared" si="0"/>
        <v>0</v>
      </c>
      <c r="BF108" s="150">
        <f t="shared" si="1"/>
        <v>0</v>
      </c>
      <c r="BG108" s="150">
        <f t="shared" si="2"/>
        <v>0</v>
      </c>
      <c r="BH108" s="150">
        <f t="shared" si="3"/>
        <v>0</v>
      </c>
      <c r="BI108" s="150">
        <f t="shared" si="4"/>
        <v>0</v>
      </c>
      <c r="BJ108" s="149" t="s">
        <v>90</v>
      </c>
      <c r="BK108" s="148"/>
      <c r="BL108" s="148"/>
      <c r="BM108" s="148"/>
    </row>
    <row r="109" spans="2:18" s="1" customFormat="1" ht="13.5"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1"/>
    </row>
    <row r="110" spans="2:18" s="1" customFormat="1" ht="29.25" customHeight="1">
      <c r="B110" s="39"/>
      <c r="C110" s="124" t="s">
        <v>131</v>
      </c>
      <c r="D110" s="125"/>
      <c r="E110" s="125"/>
      <c r="F110" s="125"/>
      <c r="G110" s="125"/>
      <c r="H110" s="125"/>
      <c r="I110" s="125"/>
      <c r="J110" s="125"/>
      <c r="K110" s="125"/>
      <c r="L110" s="233">
        <f>ROUND(SUM(N89+N102),2)</f>
        <v>0</v>
      </c>
      <c r="M110" s="233"/>
      <c r="N110" s="233"/>
      <c r="O110" s="233"/>
      <c r="P110" s="233"/>
      <c r="Q110" s="233"/>
      <c r="R110" s="41"/>
    </row>
    <row r="111" spans="2:18" s="1" customFormat="1" ht="6.95" customHeight="1">
      <c r="B111" s="63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5"/>
    </row>
    <row r="115" spans="2:18" s="1" customFormat="1" ht="6.95" customHeight="1">
      <c r="B115" s="66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8"/>
    </row>
    <row r="116" spans="2:18" s="1" customFormat="1" ht="36.95" customHeight="1">
      <c r="B116" s="39"/>
      <c r="C116" s="242" t="s">
        <v>166</v>
      </c>
      <c r="D116" s="312"/>
      <c r="E116" s="312"/>
      <c r="F116" s="312"/>
      <c r="G116" s="312"/>
      <c r="H116" s="312"/>
      <c r="I116" s="312"/>
      <c r="J116" s="312"/>
      <c r="K116" s="312"/>
      <c r="L116" s="312"/>
      <c r="M116" s="312"/>
      <c r="N116" s="312"/>
      <c r="O116" s="312"/>
      <c r="P116" s="312"/>
      <c r="Q116" s="312"/>
      <c r="R116" s="41"/>
    </row>
    <row r="117" spans="2:18" s="1" customFormat="1" ht="6.95" customHeight="1"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1"/>
    </row>
    <row r="118" spans="2:18" s="1" customFormat="1" ht="30" customHeight="1">
      <c r="B118" s="39"/>
      <c r="C118" s="34" t="s">
        <v>19</v>
      </c>
      <c r="D118" s="40"/>
      <c r="E118" s="40"/>
      <c r="F118" s="310" t="str">
        <f>F6</f>
        <v>Rekonstrukce komunikace - ul. Vančurova v Šumperku - II. etapa, CÚ 2017</v>
      </c>
      <c r="G118" s="311"/>
      <c r="H118" s="311"/>
      <c r="I118" s="311"/>
      <c r="J118" s="311"/>
      <c r="K118" s="311"/>
      <c r="L118" s="311"/>
      <c r="M118" s="311"/>
      <c r="N118" s="311"/>
      <c r="O118" s="311"/>
      <c r="P118" s="311"/>
      <c r="Q118" s="40"/>
      <c r="R118" s="41"/>
    </row>
    <row r="119" spans="2:18" ht="30" customHeight="1">
      <c r="B119" s="26"/>
      <c r="C119" s="34" t="s">
        <v>138</v>
      </c>
      <c r="D119" s="30"/>
      <c r="E119" s="30"/>
      <c r="F119" s="310" t="s">
        <v>139</v>
      </c>
      <c r="G119" s="273"/>
      <c r="H119" s="273"/>
      <c r="I119" s="273"/>
      <c r="J119" s="273"/>
      <c r="K119" s="273"/>
      <c r="L119" s="273"/>
      <c r="M119" s="273"/>
      <c r="N119" s="273"/>
      <c r="O119" s="273"/>
      <c r="P119" s="273"/>
      <c r="Q119" s="30"/>
      <c r="R119" s="27"/>
    </row>
    <row r="120" spans="2:18" s="1" customFormat="1" ht="36.95" customHeight="1">
      <c r="B120" s="39"/>
      <c r="C120" s="73" t="s">
        <v>140</v>
      </c>
      <c r="D120" s="40"/>
      <c r="E120" s="40"/>
      <c r="F120" s="254" t="str">
        <f>F8</f>
        <v>SO 121 - Parkovací pruh</v>
      </c>
      <c r="G120" s="312"/>
      <c r="H120" s="312"/>
      <c r="I120" s="312"/>
      <c r="J120" s="312"/>
      <c r="K120" s="312"/>
      <c r="L120" s="312"/>
      <c r="M120" s="312"/>
      <c r="N120" s="312"/>
      <c r="O120" s="312"/>
      <c r="P120" s="312"/>
      <c r="Q120" s="40"/>
      <c r="R120" s="41"/>
    </row>
    <row r="121" spans="2:18" s="1" customFormat="1" ht="6.95" customHeight="1"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1"/>
    </row>
    <row r="122" spans="2:18" s="1" customFormat="1" ht="18" customHeight="1">
      <c r="B122" s="39"/>
      <c r="C122" s="34" t="s">
        <v>23</v>
      </c>
      <c r="D122" s="40"/>
      <c r="E122" s="40"/>
      <c r="F122" s="32" t="str">
        <f>F10</f>
        <v>Šumperk</v>
      </c>
      <c r="G122" s="40"/>
      <c r="H122" s="40"/>
      <c r="I122" s="40"/>
      <c r="J122" s="40"/>
      <c r="K122" s="34" t="s">
        <v>25</v>
      </c>
      <c r="L122" s="40"/>
      <c r="M122" s="313" t="str">
        <f>IF(O10="","",O10)</f>
        <v>14. 4. 2017</v>
      </c>
      <c r="N122" s="313"/>
      <c r="O122" s="313"/>
      <c r="P122" s="313"/>
      <c r="Q122" s="40"/>
      <c r="R122" s="41"/>
    </row>
    <row r="123" spans="2:18" s="1" customFormat="1" ht="6.95" customHeight="1"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1"/>
    </row>
    <row r="124" spans="2:18" s="1" customFormat="1" ht="15">
      <c r="B124" s="39"/>
      <c r="C124" s="34" t="s">
        <v>27</v>
      </c>
      <c r="D124" s="40"/>
      <c r="E124" s="40"/>
      <c r="F124" s="32" t="str">
        <f>E13</f>
        <v>Město Šumperk, nám. Míru 1, 787 01 Šumperk</v>
      </c>
      <c r="G124" s="40"/>
      <c r="H124" s="40"/>
      <c r="I124" s="40"/>
      <c r="J124" s="40"/>
      <c r="K124" s="34" t="s">
        <v>36</v>
      </c>
      <c r="L124" s="40"/>
      <c r="M124" s="272" t="str">
        <f>E19</f>
        <v>Cekr CZ s.r.o. , Mazalova 57/2, Šumperk</v>
      </c>
      <c r="N124" s="272"/>
      <c r="O124" s="272"/>
      <c r="P124" s="272"/>
      <c r="Q124" s="272"/>
      <c r="R124" s="41"/>
    </row>
    <row r="125" spans="2:18" s="1" customFormat="1" ht="14.45" customHeight="1">
      <c r="B125" s="39"/>
      <c r="C125" s="34" t="s">
        <v>34</v>
      </c>
      <c r="D125" s="40"/>
      <c r="E125" s="40"/>
      <c r="F125" s="32" t="str">
        <f>IF(E16="","",E16)</f>
        <v>Vyplň údaj</v>
      </c>
      <c r="G125" s="40"/>
      <c r="H125" s="40"/>
      <c r="I125" s="40"/>
      <c r="J125" s="40"/>
      <c r="K125" s="34" t="s">
        <v>41</v>
      </c>
      <c r="L125" s="40"/>
      <c r="M125" s="272" t="str">
        <f>E22</f>
        <v>Sv. Čech</v>
      </c>
      <c r="N125" s="272"/>
      <c r="O125" s="272"/>
      <c r="P125" s="272"/>
      <c r="Q125" s="272"/>
      <c r="R125" s="41"/>
    </row>
    <row r="126" spans="2:18" s="1" customFormat="1" ht="10.35" customHeight="1"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1"/>
    </row>
    <row r="127" spans="2:27" s="9" customFormat="1" ht="29.25" customHeight="1">
      <c r="B127" s="153"/>
      <c r="C127" s="154" t="s">
        <v>167</v>
      </c>
      <c r="D127" s="155" t="s">
        <v>168</v>
      </c>
      <c r="E127" s="155" t="s">
        <v>65</v>
      </c>
      <c r="F127" s="314" t="s">
        <v>169</v>
      </c>
      <c r="G127" s="314"/>
      <c r="H127" s="314"/>
      <c r="I127" s="314"/>
      <c r="J127" s="155" t="s">
        <v>170</v>
      </c>
      <c r="K127" s="155" t="s">
        <v>171</v>
      </c>
      <c r="L127" s="315" t="s">
        <v>172</v>
      </c>
      <c r="M127" s="315"/>
      <c r="N127" s="314" t="s">
        <v>145</v>
      </c>
      <c r="O127" s="314"/>
      <c r="P127" s="314"/>
      <c r="Q127" s="316"/>
      <c r="R127" s="156"/>
      <c r="T127" s="80" t="s">
        <v>173</v>
      </c>
      <c r="U127" s="81" t="s">
        <v>47</v>
      </c>
      <c r="V127" s="81" t="s">
        <v>174</v>
      </c>
      <c r="W127" s="81" t="s">
        <v>175</v>
      </c>
      <c r="X127" s="81" t="s">
        <v>176</v>
      </c>
      <c r="Y127" s="81" t="s">
        <v>177</v>
      </c>
      <c r="Z127" s="81" t="s">
        <v>178</v>
      </c>
      <c r="AA127" s="82" t="s">
        <v>179</v>
      </c>
    </row>
    <row r="128" spans="2:63" s="1" customFormat="1" ht="29.25" customHeight="1">
      <c r="B128" s="39"/>
      <c r="C128" s="84" t="s">
        <v>142</v>
      </c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282">
        <f>BK128</f>
        <v>0</v>
      </c>
      <c r="O128" s="283"/>
      <c r="P128" s="283"/>
      <c r="Q128" s="283"/>
      <c r="R128" s="41"/>
      <c r="T128" s="83"/>
      <c r="U128" s="55"/>
      <c r="V128" s="55"/>
      <c r="W128" s="157">
        <f>W129+W280+W287</f>
        <v>0</v>
      </c>
      <c r="X128" s="55"/>
      <c r="Y128" s="157">
        <f>Y129+Y280+Y287</f>
        <v>145.1221006</v>
      </c>
      <c r="Z128" s="55"/>
      <c r="AA128" s="158">
        <f>AA129+AA280+AA287</f>
        <v>0.31698000000000004</v>
      </c>
      <c r="AT128" s="22" t="s">
        <v>82</v>
      </c>
      <c r="AU128" s="22" t="s">
        <v>147</v>
      </c>
      <c r="BK128" s="159">
        <f>BK129+BK280+BK287</f>
        <v>0</v>
      </c>
    </row>
    <row r="129" spans="2:63" s="10" customFormat="1" ht="37.35" customHeight="1">
      <c r="B129" s="160"/>
      <c r="C129" s="161"/>
      <c r="D129" s="162" t="s">
        <v>148</v>
      </c>
      <c r="E129" s="162"/>
      <c r="F129" s="162"/>
      <c r="G129" s="162"/>
      <c r="H129" s="162"/>
      <c r="I129" s="162"/>
      <c r="J129" s="162"/>
      <c r="K129" s="162"/>
      <c r="L129" s="162"/>
      <c r="M129" s="162"/>
      <c r="N129" s="284">
        <f>BK129</f>
        <v>0</v>
      </c>
      <c r="O129" s="285"/>
      <c r="P129" s="285"/>
      <c r="Q129" s="285"/>
      <c r="R129" s="163"/>
      <c r="T129" s="164"/>
      <c r="U129" s="161"/>
      <c r="V129" s="161"/>
      <c r="W129" s="165">
        <f>W130+W161+W170+W175+W192+W216+W278</f>
        <v>0</v>
      </c>
      <c r="X129" s="161"/>
      <c r="Y129" s="165">
        <f>Y130+Y161+Y170+Y175+Y192+Y216+Y278</f>
        <v>145.10860060000002</v>
      </c>
      <c r="Z129" s="161"/>
      <c r="AA129" s="166">
        <f>AA130+AA161+AA170+AA175+AA192+AA216+AA278</f>
        <v>0</v>
      </c>
      <c r="AR129" s="167" t="s">
        <v>90</v>
      </c>
      <c r="AT129" s="168" t="s">
        <v>82</v>
      </c>
      <c r="AU129" s="168" t="s">
        <v>83</v>
      </c>
      <c r="AY129" s="167" t="s">
        <v>180</v>
      </c>
      <c r="BK129" s="169">
        <f>BK130+BK161+BK170+BK175+BK192+BK216+BK278</f>
        <v>0</v>
      </c>
    </row>
    <row r="130" spans="2:63" s="10" customFormat="1" ht="19.9" customHeight="1">
      <c r="B130" s="160"/>
      <c r="C130" s="161"/>
      <c r="D130" s="170" t="s">
        <v>149</v>
      </c>
      <c r="E130" s="170"/>
      <c r="F130" s="170"/>
      <c r="G130" s="170"/>
      <c r="H130" s="170"/>
      <c r="I130" s="170"/>
      <c r="J130" s="170"/>
      <c r="K130" s="170"/>
      <c r="L130" s="170"/>
      <c r="M130" s="170"/>
      <c r="N130" s="286">
        <f>BK130</f>
        <v>0</v>
      </c>
      <c r="O130" s="287"/>
      <c r="P130" s="287"/>
      <c r="Q130" s="287"/>
      <c r="R130" s="163"/>
      <c r="T130" s="164"/>
      <c r="U130" s="161"/>
      <c r="V130" s="161"/>
      <c r="W130" s="165">
        <f>SUM(W131:W160)</f>
        <v>0</v>
      </c>
      <c r="X130" s="161"/>
      <c r="Y130" s="165">
        <f>SUM(Y131:Y160)</f>
        <v>50.495</v>
      </c>
      <c r="Z130" s="161"/>
      <c r="AA130" s="166">
        <f>SUM(AA131:AA160)</f>
        <v>0</v>
      </c>
      <c r="AR130" s="167" t="s">
        <v>90</v>
      </c>
      <c r="AT130" s="168" t="s">
        <v>82</v>
      </c>
      <c r="AU130" s="168" t="s">
        <v>90</v>
      </c>
      <c r="AY130" s="167" t="s">
        <v>180</v>
      </c>
      <c r="BK130" s="169">
        <f>SUM(BK131:BK160)</f>
        <v>0</v>
      </c>
    </row>
    <row r="131" spans="2:65" s="1" customFormat="1" ht="28.9" customHeight="1">
      <c r="B131" s="142"/>
      <c r="C131" s="171" t="s">
        <v>90</v>
      </c>
      <c r="D131" s="171" t="s">
        <v>181</v>
      </c>
      <c r="E131" s="172" t="s">
        <v>223</v>
      </c>
      <c r="F131" s="294" t="s">
        <v>224</v>
      </c>
      <c r="G131" s="294"/>
      <c r="H131" s="294"/>
      <c r="I131" s="294"/>
      <c r="J131" s="173" t="s">
        <v>216</v>
      </c>
      <c r="K131" s="174">
        <v>33.12</v>
      </c>
      <c r="L131" s="295">
        <v>0</v>
      </c>
      <c r="M131" s="295"/>
      <c r="N131" s="296">
        <f>ROUND(L131*K131,2)</f>
        <v>0</v>
      </c>
      <c r="O131" s="296"/>
      <c r="P131" s="296"/>
      <c r="Q131" s="296"/>
      <c r="R131" s="145"/>
      <c r="T131" s="175" t="s">
        <v>5</v>
      </c>
      <c r="U131" s="48" t="s">
        <v>48</v>
      </c>
      <c r="V131" s="40"/>
      <c r="W131" s="176">
        <f>V131*K131</f>
        <v>0</v>
      </c>
      <c r="X131" s="176">
        <v>0</v>
      </c>
      <c r="Y131" s="176">
        <f>X131*K131</f>
        <v>0</v>
      </c>
      <c r="Z131" s="176">
        <v>0</v>
      </c>
      <c r="AA131" s="177">
        <f>Z131*K131</f>
        <v>0</v>
      </c>
      <c r="AR131" s="22" t="s">
        <v>185</v>
      </c>
      <c r="AT131" s="22" t="s">
        <v>181</v>
      </c>
      <c r="AU131" s="22" t="s">
        <v>95</v>
      </c>
      <c r="AY131" s="22" t="s">
        <v>180</v>
      </c>
      <c r="BE131" s="118">
        <f>IF(U131="základní",N131,0)</f>
        <v>0</v>
      </c>
      <c r="BF131" s="118">
        <f>IF(U131="snížená",N131,0)</f>
        <v>0</v>
      </c>
      <c r="BG131" s="118">
        <f>IF(U131="zákl. přenesená",N131,0)</f>
        <v>0</v>
      </c>
      <c r="BH131" s="118">
        <f>IF(U131="sníž. přenesená",N131,0)</f>
        <v>0</v>
      </c>
      <c r="BI131" s="118">
        <f>IF(U131="nulová",N131,0)</f>
        <v>0</v>
      </c>
      <c r="BJ131" s="22" t="s">
        <v>90</v>
      </c>
      <c r="BK131" s="118">
        <f>ROUND(L131*K131,2)</f>
        <v>0</v>
      </c>
      <c r="BL131" s="22" t="s">
        <v>185</v>
      </c>
      <c r="BM131" s="22" t="s">
        <v>611</v>
      </c>
    </row>
    <row r="132" spans="2:51" s="11" customFormat="1" ht="28.9" customHeight="1">
      <c r="B132" s="178"/>
      <c r="C132" s="179"/>
      <c r="D132" s="179"/>
      <c r="E132" s="180" t="s">
        <v>5</v>
      </c>
      <c r="F132" s="288" t="s">
        <v>226</v>
      </c>
      <c r="G132" s="289"/>
      <c r="H132" s="289"/>
      <c r="I132" s="289"/>
      <c r="J132" s="179"/>
      <c r="K132" s="181" t="s">
        <v>5</v>
      </c>
      <c r="L132" s="179"/>
      <c r="M132" s="179"/>
      <c r="N132" s="179"/>
      <c r="O132" s="179"/>
      <c r="P132" s="179"/>
      <c r="Q132" s="179"/>
      <c r="R132" s="182"/>
      <c r="T132" s="183"/>
      <c r="U132" s="179"/>
      <c r="V132" s="179"/>
      <c r="W132" s="179"/>
      <c r="X132" s="179"/>
      <c r="Y132" s="179"/>
      <c r="Z132" s="179"/>
      <c r="AA132" s="184"/>
      <c r="AT132" s="185" t="s">
        <v>188</v>
      </c>
      <c r="AU132" s="185" t="s">
        <v>95</v>
      </c>
      <c r="AV132" s="11" t="s">
        <v>90</v>
      </c>
      <c r="AW132" s="11" t="s">
        <v>40</v>
      </c>
      <c r="AX132" s="11" t="s">
        <v>83</v>
      </c>
      <c r="AY132" s="185" t="s">
        <v>180</v>
      </c>
    </row>
    <row r="133" spans="2:51" s="12" customFormat="1" ht="20.45" customHeight="1">
      <c r="B133" s="186"/>
      <c r="C133" s="187"/>
      <c r="D133" s="187"/>
      <c r="E133" s="188" t="s">
        <v>5</v>
      </c>
      <c r="F133" s="290" t="s">
        <v>612</v>
      </c>
      <c r="G133" s="291"/>
      <c r="H133" s="291"/>
      <c r="I133" s="291"/>
      <c r="J133" s="187"/>
      <c r="K133" s="189">
        <v>33.12</v>
      </c>
      <c r="L133" s="187"/>
      <c r="M133" s="187"/>
      <c r="N133" s="187"/>
      <c r="O133" s="187"/>
      <c r="P133" s="187"/>
      <c r="Q133" s="187"/>
      <c r="R133" s="190"/>
      <c r="T133" s="191"/>
      <c r="U133" s="187"/>
      <c r="V133" s="187"/>
      <c r="W133" s="187"/>
      <c r="X133" s="187"/>
      <c r="Y133" s="187"/>
      <c r="Z133" s="187"/>
      <c r="AA133" s="192"/>
      <c r="AT133" s="193" t="s">
        <v>188</v>
      </c>
      <c r="AU133" s="193" t="s">
        <v>95</v>
      </c>
      <c r="AV133" s="12" t="s">
        <v>95</v>
      </c>
      <c r="AW133" s="12" t="s">
        <v>40</v>
      </c>
      <c r="AX133" s="12" t="s">
        <v>83</v>
      </c>
      <c r="AY133" s="193" t="s">
        <v>180</v>
      </c>
    </row>
    <row r="134" spans="2:51" s="13" customFormat="1" ht="20.45" customHeight="1">
      <c r="B134" s="194"/>
      <c r="C134" s="195"/>
      <c r="D134" s="195"/>
      <c r="E134" s="196" t="s">
        <v>5</v>
      </c>
      <c r="F134" s="292" t="s">
        <v>190</v>
      </c>
      <c r="G134" s="293"/>
      <c r="H134" s="293"/>
      <c r="I134" s="293"/>
      <c r="J134" s="195"/>
      <c r="K134" s="197">
        <v>33.12</v>
      </c>
      <c r="L134" s="195"/>
      <c r="M134" s="195"/>
      <c r="N134" s="195"/>
      <c r="O134" s="195"/>
      <c r="P134" s="195"/>
      <c r="Q134" s="195"/>
      <c r="R134" s="198"/>
      <c r="T134" s="199"/>
      <c r="U134" s="195"/>
      <c r="V134" s="195"/>
      <c r="W134" s="195"/>
      <c r="X134" s="195"/>
      <c r="Y134" s="195"/>
      <c r="Z134" s="195"/>
      <c r="AA134" s="200"/>
      <c r="AT134" s="201" t="s">
        <v>188</v>
      </c>
      <c r="AU134" s="201" t="s">
        <v>95</v>
      </c>
      <c r="AV134" s="13" t="s">
        <v>185</v>
      </c>
      <c r="AW134" s="13" t="s">
        <v>40</v>
      </c>
      <c r="AX134" s="13" t="s">
        <v>90</v>
      </c>
      <c r="AY134" s="201" t="s">
        <v>180</v>
      </c>
    </row>
    <row r="135" spans="2:65" s="1" customFormat="1" ht="28.9" customHeight="1">
      <c r="B135" s="142"/>
      <c r="C135" s="171" t="s">
        <v>95</v>
      </c>
      <c r="D135" s="171" t="s">
        <v>181</v>
      </c>
      <c r="E135" s="172" t="s">
        <v>613</v>
      </c>
      <c r="F135" s="294" t="s">
        <v>614</v>
      </c>
      <c r="G135" s="294"/>
      <c r="H135" s="294"/>
      <c r="I135" s="294"/>
      <c r="J135" s="173" t="s">
        <v>216</v>
      </c>
      <c r="K135" s="174">
        <v>33.12</v>
      </c>
      <c r="L135" s="295">
        <v>0</v>
      </c>
      <c r="M135" s="295"/>
      <c r="N135" s="296">
        <f>ROUND(L135*K135,2)</f>
        <v>0</v>
      </c>
      <c r="O135" s="296"/>
      <c r="P135" s="296"/>
      <c r="Q135" s="296"/>
      <c r="R135" s="145"/>
      <c r="T135" s="175" t="s">
        <v>5</v>
      </c>
      <c r="U135" s="48" t="s">
        <v>48</v>
      </c>
      <c r="V135" s="40"/>
      <c r="W135" s="176">
        <f>V135*K135</f>
        <v>0</v>
      </c>
      <c r="X135" s="176">
        <v>0</v>
      </c>
      <c r="Y135" s="176">
        <f>X135*K135</f>
        <v>0</v>
      </c>
      <c r="Z135" s="176">
        <v>0</v>
      </c>
      <c r="AA135" s="177">
        <f>Z135*K135</f>
        <v>0</v>
      </c>
      <c r="AR135" s="22" t="s">
        <v>185</v>
      </c>
      <c r="AT135" s="22" t="s">
        <v>181</v>
      </c>
      <c r="AU135" s="22" t="s">
        <v>95</v>
      </c>
      <c r="AY135" s="22" t="s">
        <v>180</v>
      </c>
      <c r="BE135" s="118">
        <f>IF(U135="základní",N135,0)</f>
        <v>0</v>
      </c>
      <c r="BF135" s="118">
        <f>IF(U135="snížená",N135,0)</f>
        <v>0</v>
      </c>
      <c r="BG135" s="118">
        <f>IF(U135="zákl. přenesená",N135,0)</f>
        <v>0</v>
      </c>
      <c r="BH135" s="118">
        <f>IF(U135="sníž. přenesená",N135,0)</f>
        <v>0</v>
      </c>
      <c r="BI135" s="118">
        <f>IF(U135="nulová",N135,0)</f>
        <v>0</v>
      </c>
      <c r="BJ135" s="22" t="s">
        <v>90</v>
      </c>
      <c r="BK135" s="118">
        <f>ROUND(L135*K135,2)</f>
        <v>0</v>
      </c>
      <c r="BL135" s="22" t="s">
        <v>185</v>
      </c>
      <c r="BM135" s="22" t="s">
        <v>615</v>
      </c>
    </row>
    <row r="136" spans="2:51" s="11" customFormat="1" ht="28.9" customHeight="1">
      <c r="B136" s="178"/>
      <c r="C136" s="179"/>
      <c r="D136" s="179"/>
      <c r="E136" s="180" t="s">
        <v>5</v>
      </c>
      <c r="F136" s="288" t="s">
        <v>232</v>
      </c>
      <c r="G136" s="289"/>
      <c r="H136" s="289"/>
      <c r="I136" s="289"/>
      <c r="J136" s="179"/>
      <c r="K136" s="181" t="s">
        <v>5</v>
      </c>
      <c r="L136" s="179"/>
      <c r="M136" s="179"/>
      <c r="N136" s="179"/>
      <c r="O136" s="179"/>
      <c r="P136" s="179"/>
      <c r="Q136" s="179"/>
      <c r="R136" s="182"/>
      <c r="T136" s="183"/>
      <c r="U136" s="179"/>
      <c r="V136" s="179"/>
      <c r="W136" s="179"/>
      <c r="X136" s="179"/>
      <c r="Y136" s="179"/>
      <c r="Z136" s="179"/>
      <c r="AA136" s="184"/>
      <c r="AT136" s="185" t="s">
        <v>188</v>
      </c>
      <c r="AU136" s="185" t="s">
        <v>95</v>
      </c>
      <c r="AV136" s="11" t="s">
        <v>90</v>
      </c>
      <c r="AW136" s="11" t="s">
        <v>40</v>
      </c>
      <c r="AX136" s="11" t="s">
        <v>83</v>
      </c>
      <c r="AY136" s="185" t="s">
        <v>180</v>
      </c>
    </row>
    <row r="137" spans="2:51" s="12" customFormat="1" ht="20.45" customHeight="1">
      <c r="B137" s="186"/>
      <c r="C137" s="187"/>
      <c r="D137" s="187"/>
      <c r="E137" s="188" t="s">
        <v>5</v>
      </c>
      <c r="F137" s="290" t="s">
        <v>616</v>
      </c>
      <c r="G137" s="291"/>
      <c r="H137" s="291"/>
      <c r="I137" s="291"/>
      <c r="J137" s="187"/>
      <c r="K137" s="189">
        <v>33.12</v>
      </c>
      <c r="L137" s="187"/>
      <c r="M137" s="187"/>
      <c r="N137" s="187"/>
      <c r="O137" s="187"/>
      <c r="P137" s="187"/>
      <c r="Q137" s="187"/>
      <c r="R137" s="190"/>
      <c r="T137" s="191"/>
      <c r="U137" s="187"/>
      <c r="V137" s="187"/>
      <c r="W137" s="187"/>
      <c r="X137" s="187"/>
      <c r="Y137" s="187"/>
      <c r="Z137" s="187"/>
      <c r="AA137" s="192"/>
      <c r="AT137" s="193" t="s">
        <v>188</v>
      </c>
      <c r="AU137" s="193" t="s">
        <v>95</v>
      </c>
      <c r="AV137" s="12" t="s">
        <v>95</v>
      </c>
      <c r="AW137" s="12" t="s">
        <v>40</v>
      </c>
      <c r="AX137" s="12" t="s">
        <v>83</v>
      </c>
      <c r="AY137" s="193" t="s">
        <v>180</v>
      </c>
    </row>
    <row r="138" spans="2:51" s="13" customFormat="1" ht="20.45" customHeight="1">
      <c r="B138" s="194"/>
      <c r="C138" s="195"/>
      <c r="D138" s="195"/>
      <c r="E138" s="196" t="s">
        <v>5</v>
      </c>
      <c r="F138" s="292" t="s">
        <v>190</v>
      </c>
      <c r="G138" s="293"/>
      <c r="H138" s="293"/>
      <c r="I138" s="293"/>
      <c r="J138" s="195"/>
      <c r="K138" s="197">
        <v>33.12</v>
      </c>
      <c r="L138" s="195"/>
      <c r="M138" s="195"/>
      <c r="N138" s="195"/>
      <c r="O138" s="195"/>
      <c r="P138" s="195"/>
      <c r="Q138" s="195"/>
      <c r="R138" s="198"/>
      <c r="T138" s="199"/>
      <c r="U138" s="195"/>
      <c r="V138" s="195"/>
      <c r="W138" s="195"/>
      <c r="X138" s="195"/>
      <c r="Y138" s="195"/>
      <c r="Z138" s="195"/>
      <c r="AA138" s="200"/>
      <c r="AT138" s="201" t="s">
        <v>188</v>
      </c>
      <c r="AU138" s="201" t="s">
        <v>95</v>
      </c>
      <c r="AV138" s="13" t="s">
        <v>185</v>
      </c>
      <c r="AW138" s="13" t="s">
        <v>40</v>
      </c>
      <c r="AX138" s="13" t="s">
        <v>90</v>
      </c>
      <c r="AY138" s="201" t="s">
        <v>180</v>
      </c>
    </row>
    <row r="139" spans="2:65" s="1" customFormat="1" ht="28.9" customHeight="1">
      <c r="B139" s="142"/>
      <c r="C139" s="171" t="s">
        <v>196</v>
      </c>
      <c r="D139" s="171" t="s">
        <v>181</v>
      </c>
      <c r="E139" s="172" t="s">
        <v>247</v>
      </c>
      <c r="F139" s="294" t="s">
        <v>248</v>
      </c>
      <c r="G139" s="294"/>
      <c r="H139" s="294"/>
      <c r="I139" s="294"/>
      <c r="J139" s="173" t="s">
        <v>242</v>
      </c>
      <c r="K139" s="174">
        <v>59.616</v>
      </c>
      <c r="L139" s="295">
        <v>0</v>
      </c>
      <c r="M139" s="295"/>
      <c r="N139" s="296">
        <f>ROUND(L139*K139,2)</f>
        <v>0</v>
      </c>
      <c r="O139" s="296"/>
      <c r="P139" s="296"/>
      <c r="Q139" s="296"/>
      <c r="R139" s="145"/>
      <c r="T139" s="175" t="s">
        <v>5</v>
      </c>
      <c r="U139" s="48" t="s">
        <v>48</v>
      </c>
      <c r="V139" s="40"/>
      <c r="W139" s="176">
        <f>V139*K139</f>
        <v>0</v>
      </c>
      <c r="X139" s="176">
        <v>0</v>
      </c>
      <c r="Y139" s="176">
        <f>X139*K139</f>
        <v>0</v>
      </c>
      <c r="Z139" s="176">
        <v>0</v>
      </c>
      <c r="AA139" s="177">
        <f>Z139*K139</f>
        <v>0</v>
      </c>
      <c r="AR139" s="22" t="s">
        <v>185</v>
      </c>
      <c r="AT139" s="22" t="s">
        <v>181</v>
      </c>
      <c r="AU139" s="22" t="s">
        <v>95</v>
      </c>
      <c r="AY139" s="22" t="s">
        <v>180</v>
      </c>
      <c r="BE139" s="118">
        <f>IF(U139="základní",N139,0)</f>
        <v>0</v>
      </c>
      <c r="BF139" s="118">
        <f>IF(U139="snížená",N139,0)</f>
        <v>0</v>
      </c>
      <c r="BG139" s="118">
        <f>IF(U139="zákl. přenesená",N139,0)</f>
        <v>0</v>
      </c>
      <c r="BH139" s="118">
        <f>IF(U139="sníž. přenesená",N139,0)</f>
        <v>0</v>
      </c>
      <c r="BI139" s="118">
        <f>IF(U139="nulová",N139,0)</f>
        <v>0</v>
      </c>
      <c r="BJ139" s="22" t="s">
        <v>90</v>
      </c>
      <c r="BK139" s="118">
        <f>ROUND(L139*K139,2)</f>
        <v>0</v>
      </c>
      <c r="BL139" s="22" t="s">
        <v>185</v>
      </c>
      <c r="BM139" s="22" t="s">
        <v>617</v>
      </c>
    </row>
    <row r="140" spans="2:51" s="11" customFormat="1" ht="28.9" customHeight="1">
      <c r="B140" s="178"/>
      <c r="C140" s="179"/>
      <c r="D140" s="179"/>
      <c r="E140" s="180" t="s">
        <v>5</v>
      </c>
      <c r="F140" s="288" t="s">
        <v>232</v>
      </c>
      <c r="G140" s="289"/>
      <c r="H140" s="289"/>
      <c r="I140" s="289"/>
      <c r="J140" s="179"/>
      <c r="K140" s="181" t="s">
        <v>5</v>
      </c>
      <c r="L140" s="179"/>
      <c r="M140" s="179"/>
      <c r="N140" s="179"/>
      <c r="O140" s="179"/>
      <c r="P140" s="179"/>
      <c r="Q140" s="179"/>
      <c r="R140" s="182"/>
      <c r="T140" s="183"/>
      <c r="U140" s="179"/>
      <c r="V140" s="179"/>
      <c r="W140" s="179"/>
      <c r="X140" s="179"/>
      <c r="Y140" s="179"/>
      <c r="Z140" s="179"/>
      <c r="AA140" s="184"/>
      <c r="AT140" s="185" t="s">
        <v>188</v>
      </c>
      <c r="AU140" s="185" t="s">
        <v>95</v>
      </c>
      <c r="AV140" s="11" t="s">
        <v>90</v>
      </c>
      <c r="AW140" s="11" t="s">
        <v>40</v>
      </c>
      <c r="AX140" s="11" t="s">
        <v>83</v>
      </c>
      <c r="AY140" s="185" t="s">
        <v>180</v>
      </c>
    </row>
    <row r="141" spans="2:51" s="12" customFormat="1" ht="20.45" customHeight="1">
      <c r="B141" s="186"/>
      <c r="C141" s="187"/>
      <c r="D141" s="187"/>
      <c r="E141" s="188" t="s">
        <v>5</v>
      </c>
      <c r="F141" s="290" t="s">
        <v>618</v>
      </c>
      <c r="G141" s="291"/>
      <c r="H141" s="291"/>
      <c r="I141" s="291"/>
      <c r="J141" s="187"/>
      <c r="K141" s="189">
        <v>59.616</v>
      </c>
      <c r="L141" s="187"/>
      <c r="M141" s="187"/>
      <c r="N141" s="187"/>
      <c r="O141" s="187"/>
      <c r="P141" s="187"/>
      <c r="Q141" s="187"/>
      <c r="R141" s="190"/>
      <c r="T141" s="191"/>
      <c r="U141" s="187"/>
      <c r="V141" s="187"/>
      <c r="W141" s="187"/>
      <c r="X141" s="187"/>
      <c r="Y141" s="187"/>
      <c r="Z141" s="187"/>
      <c r="AA141" s="192"/>
      <c r="AT141" s="193" t="s">
        <v>188</v>
      </c>
      <c r="AU141" s="193" t="s">
        <v>95</v>
      </c>
      <c r="AV141" s="12" t="s">
        <v>95</v>
      </c>
      <c r="AW141" s="12" t="s">
        <v>40</v>
      </c>
      <c r="AX141" s="12" t="s">
        <v>83</v>
      </c>
      <c r="AY141" s="193" t="s">
        <v>180</v>
      </c>
    </row>
    <row r="142" spans="2:51" s="13" customFormat="1" ht="20.45" customHeight="1">
      <c r="B142" s="194"/>
      <c r="C142" s="195"/>
      <c r="D142" s="195"/>
      <c r="E142" s="196" t="s">
        <v>5</v>
      </c>
      <c r="F142" s="292" t="s">
        <v>190</v>
      </c>
      <c r="G142" s="293"/>
      <c r="H142" s="293"/>
      <c r="I142" s="293"/>
      <c r="J142" s="195"/>
      <c r="K142" s="197">
        <v>59.616</v>
      </c>
      <c r="L142" s="195"/>
      <c r="M142" s="195"/>
      <c r="N142" s="195"/>
      <c r="O142" s="195"/>
      <c r="P142" s="195"/>
      <c r="Q142" s="195"/>
      <c r="R142" s="198"/>
      <c r="T142" s="199"/>
      <c r="U142" s="195"/>
      <c r="V142" s="195"/>
      <c r="W142" s="195"/>
      <c r="X142" s="195"/>
      <c r="Y142" s="195"/>
      <c r="Z142" s="195"/>
      <c r="AA142" s="200"/>
      <c r="AT142" s="201" t="s">
        <v>188</v>
      </c>
      <c r="AU142" s="201" t="s">
        <v>95</v>
      </c>
      <c r="AV142" s="13" t="s">
        <v>185</v>
      </c>
      <c r="AW142" s="13" t="s">
        <v>40</v>
      </c>
      <c r="AX142" s="13" t="s">
        <v>90</v>
      </c>
      <c r="AY142" s="201" t="s">
        <v>180</v>
      </c>
    </row>
    <row r="143" spans="2:65" s="1" customFormat="1" ht="28.9" customHeight="1">
      <c r="B143" s="142"/>
      <c r="C143" s="171" t="s">
        <v>185</v>
      </c>
      <c r="D143" s="171" t="s">
        <v>181</v>
      </c>
      <c r="E143" s="172" t="s">
        <v>252</v>
      </c>
      <c r="F143" s="294" t="s">
        <v>253</v>
      </c>
      <c r="G143" s="294"/>
      <c r="H143" s="294"/>
      <c r="I143" s="294"/>
      <c r="J143" s="173" t="s">
        <v>216</v>
      </c>
      <c r="K143" s="174">
        <v>13.8</v>
      </c>
      <c r="L143" s="295">
        <v>0</v>
      </c>
      <c r="M143" s="295"/>
      <c r="N143" s="296">
        <f>ROUND(L143*K143,2)</f>
        <v>0</v>
      </c>
      <c r="O143" s="296"/>
      <c r="P143" s="296"/>
      <c r="Q143" s="296"/>
      <c r="R143" s="145"/>
      <c r="T143" s="175" t="s">
        <v>5</v>
      </c>
      <c r="U143" s="48" t="s">
        <v>48</v>
      </c>
      <c r="V143" s="40"/>
      <c r="W143" s="176">
        <f>V143*K143</f>
        <v>0</v>
      </c>
      <c r="X143" s="176">
        <v>0</v>
      </c>
      <c r="Y143" s="176">
        <f>X143*K143</f>
        <v>0</v>
      </c>
      <c r="Z143" s="176">
        <v>0</v>
      </c>
      <c r="AA143" s="177">
        <f>Z143*K143</f>
        <v>0</v>
      </c>
      <c r="AR143" s="22" t="s">
        <v>185</v>
      </c>
      <c r="AT143" s="22" t="s">
        <v>181</v>
      </c>
      <c r="AU143" s="22" t="s">
        <v>95</v>
      </c>
      <c r="AY143" s="22" t="s">
        <v>180</v>
      </c>
      <c r="BE143" s="118">
        <f>IF(U143="základní",N143,0)</f>
        <v>0</v>
      </c>
      <c r="BF143" s="118">
        <f>IF(U143="snížená",N143,0)</f>
        <v>0</v>
      </c>
      <c r="BG143" s="118">
        <f>IF(U143="zákl. přenesená",N143,0)</f>
        <v>0</v>
      </c>
      <c r="BH143" s="118">
        <f>IF(U143="sníž. přenesená",N143,0)</f>
        <v>0</v>
      </c>
      <c r="BI143" s="118">
        <f>IF(U143="nulová",N143,0)</f>
        <v>0</v>
      </c>
      <c r="BJ143" s="22" t="s">
        <v>90</v>
      </c>
      <c r="BK143" s="118">
        <f>ROUND(L143*K143,2)</f>
        <v>0</v>
      </c>
      <c r="BL143" s="22" t="s">
        <v>185</v>
      </c>
      <c r="BM143" s="22" t="s">
        <v>619</v>
      </c>
    </row>
    <row r="144" spans="2:51" s="11" customFormat="1" ht="28.9" customHeight="1">
      <c r="B144" s="178"/>
      <c r="C144" s="179"/>
      <c r="D144" s="179"/>
      <c r="E144" s="180" t="s">
        <v>5</v>
      </c>
      <c r="F144" s="288" t="s">
        <v>255</v>
      </c>
      <c r="G144" s="289"/>
      <c r="H144" s="289"/>
      <c r="I144" s="289"/>
      <c r="J144" s="179"/>
      <c r="K144" s="181" t="s">
        <v>5</v>
      </c>
      <c r="L144" s="179"/>
      <c r="M144" s="179"/>
      <c r="N144" s="179"/>
      <c r="O144" s="179"/>
      <c r="P144" s="179"/>
      <c r="Q144" s="179"/>
      <c r="R144" s="182"/>
      <c r="T144" s="183"/>
      <c r="U144" s="179"/>
      <c r="V144" s="179"/>
      <c r="W144" s="179"/>
      <c r="X144" s="179"/>
      <c r="Y144" s="179"/>
      <c r="Z144" s="179"/>
      <c r="AA144" s="184"/>
      <c r="AT144" s="185" t="s">
        <v>188</v>
      </c>
      <c r="AU144" s="185" t="s">
        <v>95</v>
      </c>
      <c r="AV144" s="11" t="s">
        <v>90</v>
      </c>
      <c r="AW144" s="11" t="s">
        <v>40</v>
      </c>
      <c r="AX144" s="11" t="s">
        <v>83</v>
      </c>
      <c r="AY144" s="185" t="s">
        <v>180</v>
      </c>
    </row>
    <row r="145" spans="2:51" s="12" customFormat="1" ht="20.45" customHeight="1">
      <c r="B145" s="186"/>
      <c r="C145" s="187"/>
      <c r="D145" s="187"/>
      <c r="E145" s="188" t="s">
        <v>5</v>
      </c>
      <c r="F145" s="290" t="s">
        <v>620</v>
      </c>
      <c r="G145" s="291"/>
      <c r="H145" s="291"/>
      <c r="I145" s="291"/>
      <c r="J145" s="187"/>
      <c r="K145" s="189">
        <v>13.8</v>
      </c>
      <c r="L145" s="187"/>
      <c r="M145" s="187"/>
      <c r="N145" s="187"/>
      <c r="O145" s="187"/>
      <c r="P145" s="187"/>
      <c r="Q145" s="187"/>
      <c r="R145" s="190"/>
      <c r="T145" s="191"/>
      <c r="U145" s="187"/>
      <c r="V145" s="187"/>
      <c r="W145" s="187"/>
      <c r="X145" s="187"/>
      <c r="Y145" s="187"/>
      <c r="Z145" s="187"/>
      <c r="AA145" s="192"/>
      <c r="AT145" s="193" t="s">
        <v>188</v>
      </c>
      <c r="AU145" s="193" t="s">
        <v>95</v>
      </c>
      <c r="AV145" s="12" t="s">
        <v>95</v>
      </c>
      <c r="AW145" s="12" t="s">
        <v>40</v>
      </c>
      <c r="AX145" s="12" t="s">
        <v>83</v>
      </c>
      <c r="AY145" s="193" t="s">
        <v>180</v>
      </c>
    </row>
    <row r="146" spans="2:51" s="13" customFormat="1" ht="20.45" customHeight="1">
      <c r="B146" s="194"/>
      <c r="C146" s="195"/>
      <c r="D146" s="195"/>
      <c r="E146" s="196" t="s">
        <v>5</v>
      </c>
      <c r="F146" s="292" t="s">
        <v>190</v>
      </c>
      <c r="G146" s="293"/>
      <c r="H146" s="293"/>
      <c r="I146" s="293"/>
      <c r="J146" s="195"/>
      <c r="K146" s="197">
        <v>13.8</v>
      </c>
      <c r="L146" s="195"/>
      <c r="M146" s="195"/>
      <c r="N146" s="195"/>
      <c r="O146" s="195"/>
      <c r="P146" s="195"/>
      <c r="Q146" s="195"/>
      <c r="R146" s="198"/>
      <c r="T146" s="199"/>
      <c r="U146" s="195"/>
      <c r="V146" s="195"/>
      <c r="W146" s="195"/>
      <c r="X146" s="195"/>
      <c r="Y146" s="195"/>
      <c r="Z146" s="195"/>
      <c r="AA146" s="200"/>
      <c r="AT146" s="201" t="s">
        <v>188</v>
      </c>
      <c r="AU146" s="201" t="s">
        <v>95</v>
      </c>
      <c r="AV146" s="13" t="s">
        <v>185</v>
      </c>
      <c r="AW146" s="13" t="s">
        <v>40</v>
      </c>
      <c r="AX146" s="13" t="s">
        <v>90</v>
      </c>
      <c r="AY146" s="201" t="s">
        <v>180</v>
      </c>
    </row>
    <row r="147" spans="2:65" s="1" customFormat="1" ht="20.45" customHeight="1">
      <c r="B147" s="142"/>
      <c r="C147" s="210" t="s">
        <v>207</v>
      </c>
      <c r="D147" s="210" t="s">
        <v>239</v>
      </c>
      <c r="E147" s="211" t="s">
        <v>258</v>
      </c>
      <c r="F147" s="307" t="s">
        <v>259</v>
      </c>
      <c r="G147" s="307"/>
      <c r="H147" s="307"/>
      <c r="I147" s="307"/>
      <c r="J147" s="212" t="s">
        <v>242</v>
      </c>
      <c r="K147" s="213">
        <v>27.048</v>
      </c>
      <c r="L147" s="308">
        <v>0</v>
      </c>
      <c r="M147" s="308"/>
      <c r="N147" s="309">
        <f>ROUND(L147*K147,2)</f>
        <v>0</v>
      </c>
      <c r="O147" s="296"/>
      <c r="P147" s="296"/>
      <c r="Q147" s="296"/>
      <c r="R147" s="145"/>
      <c r="T147" s="175" t="s">
        <v>5</v>
      </c>
      <c r="U147" s="48" t="s">
        <v>48</v>
      </c>
      <c r="V147" s="40"/>
      <c r="W147" s="176">
        <f>V147*K147</f>
        <v>0</v>
      </c>
      <c r="X147" s="176">
        <v>1</v>
      </c>
      <c r="Y147" s="176">
        <f>X147*K147</f>
        <v>27.048</v>
      </c>
      <c r="Z147" s="176">
        <v>0</v>
      </c>
      <c r="AA147" s="177">
        <f>Z147*K147</f>
        <v>0</v>
      </c>
      <c r="AR147" s="22" t="s">
        <v>228</v>
      </c>
      <c r="AT147" s="22" t="s">
        <v>239</v>
      </c>
      <c r="AU147" s="22" t="s">
        <v>95</v>
      </c>
      <c r="AY147" s="22" t="s">
        <v>180</v>
      </c>
      <c r="BE147" s="118">
        <f>IF(U147="základní",N147,0)</f>
        <v>0</v>
      </c>
      <c r="BF147" s="118">
        <f>IF(U147="snížená",N147,0)</f>
        <v>0</v>
      </c>
      <c r="BG147" s="118">
        <f>IF(U147="zákl. přenesená",N147,0)</f>
        <v>0</v>
      </c>
      <c r="BH147" s="118">
        <f>IF(U147="sníž. přenesená",N147,0)</f>
        <v>0</v>
      </c>
      <c r="BI147" s="118">
        <f>IF(U147="nulová",N147,0)</f>
        <v>0</v>
      </c>
      <c r="BJ147" s="22" t="s">
        <v>90</v>
      </c>
      <c r="BK147" s="118">
        <f>ROUND(L147*K147,2)</f>
        <v>0</v>
      </c>
      <c r="BL147" s="22" t="s">
        <v>185</v>
      </c>
      <c r="BM147" s="22" t="s">
        <v>621</v>
      </c>
    </row>
    <row r="148" spans="2:51" s="11" customFormat="1" ht="28.9" customHeight="1">
      <c r="B148" s="178"/>
      <c r="C148" s="179"/>
      <c r="D148" s="179"/>
      <c r="E148" s="180" t="s">
        <v>5</v>
      </c>
      <c r="F148" s="288" t="s">
        <v>255</v>
      </c>
      <c r="G148" s="289"/>
      <c r="H148" s="289"/>
      <c r="I148" s="289"/>
      <c r="J148" s="179"/>
      <c r="K148" s="181" t="s">
        <v>5</v>
      </c>
      <c r="L148" s="179"/>
      <c r="M148" s="179"/>
      <c r="N148" s="179"/>
      <c r="O148" s="179"/>
      <c r="P148" s="179"/>
      <c r="Q148" s="179"/>
      <c r="R148" s="182"/>
      <c r="T148" s="183"/>
      <c r="U148" s="179"/>
      <c r="V148" s="179"/>
      <c r="W148" s="179"/>
      <c r="X148" s="179"/>
      <c r="Y148" s="179"/>
      <c r="Z148" s="179"/>
      <c r="AA148" s="184"/>
      <c r="AT148" s="185" t="s">
        <v>188</v>
      </c>
      <c r="AU148" s="185" t="s">
        <v>95</v>
      </c>
      <c r="AV148" s="11" t="s">
        <v>90</v>
      </c>
      <c r="AW148" s="11" t="s">
        <v>40</v>
      </c>
      <c r="AX148" s="11" t="s">
        <v>83</v>
      </c>
      <c r="AY148" s="185" t="s">
        <v>180</v>
      </c>
    </row>
    <row r="149" spans="2:51" s="12" customFormat="1" ht="20.45" customHeight="1">
      <c r="B149" s="186"/>
      <c r="C149" s="187"/>
      <c r="D149" s="187"/>
      <c r="E149" s="188" t="s">
        <v>5</v>
      </c>
      <c r="F149" s="290" t="s">
        <v>622</v>
      </c>
      <c r="G149" s="291"/>
      <c r="H149" s="291"/>
      <c r="I149" s="291"/>
      <c r="J149" s="187"/>
      <c r="K149" s="189">
        <v>27.048</v>
      </c>
      <c r="L149" s="187"/>
      <c r="M149" s="187"/>
      <c r="N149" s="187"/>
      <c r="O149" s="187"/>
      <c r="P149" s="187"/>
      <c r="Q149" s="187"/>
      <c r="R149" s="190"/>
      <c r="T149" s="191"/>
      <c r="U149" s="187"/>
      <c r="V149" s="187"/>
      <c r="W149" s="187"/>
      <c r="X149" s="187"/>
      <c r="Y149" s="187"/>
      <c r="Z149" s="187"/>
      <c r="AA149" s="192"/>
      <c r="AT149" s="193" t="s">
        <v>188</v>
      </c>
      <c r="AU149" s="193" t="s">
        <v>95</v>
      </c>
      <c r="AV149" s="12" t="s">
        <v>95</v>
      </c>
      <c r="AW149" s="12" t="s">
        <v>40</v>
      </c>
      <c r="AX149" s="12" t="s">
        <v>83</v>
      </c>
      <c r="AY149" s="193" t="s">
        <v>180</v>
      </c>
    </row>
    <row r="150" spans="2:51" s="13" customFormat="1" ht="20.45" customHeight="1">
      <c r="B150" s="194"/>
      <c r="C150" s="195"/>
      <c r="D150" s="195"/>
      <c r="E150" s="196" t="s">
        <v>5</v>
      </c>
      <c r="F150" s="292" t="s">
        <v>190</v>
      </c>
      <c r="G150" s="293"/>
      <c r="H150" s="293"/>
      <c r="I150" s="293"/>
      <c r="J150" s="195"/>
      <c r="K150" s="197">
        <v>27.048</v>
      </c>
      <c r="L150" s="195"/>
      <c r="M150" s="195"/>
      <c r="N150" s="195"/>
      <c r="O150" s="195"/>
      <c r="P150" s="195"/>
      <c r="Q150" s="195"/>
      <c r="R150" s="198"/>
      <c r="T150" s="199"/>
      <c r="U150" s="195"/>
      <c r="V150" s="195"/>
      <c r="W150" s="195"/>
      <c r="X150" s="195"/>
      <c r="Y150" s="195"/>
      <c r="Z150" s="195"/>
      <c r="AA150" s="200"/>
      <c r="AT150" s="201" t="s">
        <v>188</v>
      </c>
      <c r="AU150" s="201" t="s">
        <v>95</v>
      </c>
      <c r="AV150" s="13" t="s">
        <v>185</v>
      </c>
      <c r="AW150" s="13" t="s">
        <v>40</v>
      </c>
      <c r="AX150" s="13" t="s">
        <v>90</v>
      </c>
      <c r="AY150" s="201" t="s">
        <v>180</v>
      </c>
    </row>
    <row r="151" spans="2:65" s="1" customFormat="1" ht="40.15" customHeight="1">
      <c r="B151" s="142"/>
      <c r="C151" s="171" t="s">
        <v>213</v>
      </c>
      <c r="D151" s="171" t="s">
        <v>181</v>
      </c>
      <c r="E151" s="172" t="s">
        <v>263</v>
      </c>
      <c r="F151" s="294" t="s">
        <v>264</v>
      </c>
      <c r="G151" s="294"/>
      <c r="H151" s="294"/>
      <c r="I151" s="294"/>
      <c r="J151" s="173" t="s">
        <v>216</v>
      </c>
      <c r="K151" s="174">
        <v>11.608</v>
      </c>
      <c r="L151" s="295">
        <v>0</v>
      </c>
      <c r="M151" s="295"/>
      <c r="N151" s="296">
        <f>ROUND(L151*K151,2)</f>
        <v>0</v>
      </c>
      <c r="O151" s="296"/>
      <c r="P151" s="296"/>
      <c r="Q151" s="296"/>
      <c r="R151" s="145"/>
      <c r="T151" s="175" t="s">
        <v>5</v>
      </c>
      <c r="U151" s="48" t="s">
        <v>48</v>
      </c>
      <c r="V151" s="40"/>
      <c r="W151" s="176">
        <f>V151*K151</f>
        <v>0</v>
      </c>
      <c r="X151" s="176">
        <v>0</v>
      </c>
      <c r="Y151" s="176">
        <f>X151*K151</f>
        <v>0</v>
      </c>
      <c r="Z151" s="176">
        <v>0</v>
      </c>
      <c r="AA151" s="177">
        <f>Z151*K151</f>
        <v>0</v>
      </c>
      <c r="AR151" s="22" t="s">
        <v>185</v>
      </c>
      <c r="AT151" s="22" t="s">
        <v>181</v>
      </c>
      <c r="AU151" s="22" t="s">
        <v>95</v>
      </c>
      <c r="AY151" s="22" t="s">
        <v>180</v>
      </c>
      <c r="BE151" s="118">
        <f>IF(U151="základní",N151,0)</f>
        <v>0</v>
      </c>
      <c r="BF151" s="118">
        <f>IF(U151="snížená",N151,0)</f>
        <v>0</v>
      </c>
      <c r="BG151" s="118">
        <f>IF(U151="zákl. přenesená",N151,0)</f>
        <v>0</v>
      </c>
      <c r="BH151" s="118">
        <f>IF(U151="sníž. přenesená",N151,0)</f>
        <v>0</v>
      </c>
      <c r="BI151" s="118">
        <f>IF(U151="nulová",N151,0)</f>
        <v>0</v>
      </c>
      <c r="BJ151" s="22" t="s">
        <v>90</v>
      </c>
      <c r="BK151" s="118">
        <f>ROUND(L151*K151,2)</f>
        <v>0</v>
      </c>
      <c r="BL151" s="22" t="s">
        <v>185</v>
      </c>
      <c r="BM151" s="22" t="s">
        <v>623</v>
      </c>
    </row>
    <row r="152" spans="2:51" s="11" customFormat="1" ht="28.9" customHeight="1">
      <c r="B152" s="178"/>
      <c r="C152" s="179"/>
      <c r="D152" s="179"/>
      <c r="E152" s="180" t="s">
        <v>5</v>
      </c>
      <c r="F152" s="288" t="s">
        <v>266</v>
      </c>
      <c r="G152" s="289"/>
      <c r="H152" s="289"/>
      <c r="I152" s="289"/>
      <c r="J152" s="179"/>
      <c r="K152" s="181" t="s">
        <v>5</v>
      </c>
      <c r="L152" s="179"/>
      <c r="M152" s="179"/>
      <c r="N152" s="179"/>
      <c r="O152" s="179"/>
      <c r="P152" s="179"/>
      <c r="Q152" s="179"/>
      <c r="R152" s="182"/>
      <c r="T152" s="183"/>
      <c r="U152" s="179"/>
      <c r="V152" s="179"/>
      <c r="W152" s="179"/>
      <c r="X152" s="179"/>
      <c r="Y152" s="179"/>
      <c r="Z152" s="179"/>
      <c r="AA152" s="184"/>
      <c r="AT152" s="185" t="s">
        <v>188</v>
      </c>
      <c r="AU152" s="185" t="s">
        <v>95</v>
      </c>
      <c r="AV152" s="11" t="s">
        <v>90</v>
      </c>
      <c r="AW152" s="11" t="s">
        <v>40</v>
      </c>
      <c r="AX152" s="11" t="s">
        <v>83</v>
      </c>
      <c r="AY152" s="185" t="s">
        <v>180</v>
      </c>
    </row>
    <row r="153" spans="2:51" s="12" customFormat="1" ht="20.45" customHeight="1">
      <c r="B153" s="186"/>
      <c r="C153" s="187"/>
      <c r="D153" s="187"/>
      <c r="E153" s="188" t="s">
        <v>5</v>
      </c>
      <c r="F153" s="290" t="s">
        <v>624</v>
      </c>
      <c r="G153" s="291"/>
      <c r="H153" s="291"/>
      <c r="I153" s="291"/>
      <c r="J153" s="187"/>
      <c r="K153" s="189">
        <v>12.42</v>
      </c>
      <c r="L153" s="187"/>
      <c r="M153" s="187"/>
      <c r="N153" s="187"/>
      <c r="O153" s="187"/>
      <c r="P153" s="187"/>
      <c r="Q153" s="187"/>
      <c r="R153" s="190"/>
      <c r="T153" s="191"/>
      <c r="U153" s="187"/>
      <c r="V153" s="187"/>
      <c r="W153" s="187"/>
      <c r="X153" s="187"/>
      <c r="Y153" s="187"/>
      <c r="Z153" s="187"/>
      <c r="AA153" s="192"/>
      <c r="AT153" s="193" t="s">
        <v>188</v>
      </c>
      <c r="AU153" s="193" t="s">
        <v>95</v>
      </c>
      <c r="AV153" s="12" t="s">
        <v>95</v>
      </c>
      <c r="AW153" s="12" t="s">
        <v>40</v>
      </c>
      <c r="AX153" s="12" t="s">
        <v>83</v>
      </c>
      <c r="AY153" s="193" t="s">
        <v>180</v>
      </c>
    </row>
    <row r="154" spans="2:51" s="12" customFormat="1" ht="20.45" customHeight="1">
      <c r="B154" s="186"/>
      <c r="C154" s="187"/>
      <c r="D154" s="187"/>
      <c r="E154" s="188" t="s">
        <v>5</v>
      </c>
      <c r="F154" s="290" t="s">
        <v>625</v>
      </c>
      <c r="G154" s="291"/>
      <c r="H154" s="291"/>
      <c r="I154" s="291"/>
      <c r="J154" s="187"/>
      <c r="K154" s="189">
        <v>-0.812</v>
      </c>
      <c r="L154" s="187"/>
      <c r="M154" s="187"/>
      <c r="N154" s="187"/>
      <c r="O154" s="187"/>
      <c r="P154" s="187"/>
      <c r="Q154" s="187"/>
      <c r="R154" s="190"/>
      <c r="T154" s="191"/>
      <c r="U154" s="187"/>
      <c r="V154" s="187"/>
      <c r="W154" s="187"/>
      <c r="X154" s="187"/>
      <c r="Y154" s="187"/>
      <c r="Z154" s="187"/>
      <c r="AA154" s="192"/>
      <c r="AT154" s="193" t="s">
        <v>188</v>
      </c>
      <c r="AU154" s="193" t="s">
        <v>95</v>
      </c>
      <c r="AV154" s="12" t="s">
        <v>95</v>
      </c>
      <c r="AW154" s="12" t="s">
        <v>40</v>
      </c>
      <c r="AX154" s="12" t="s">
        <v>83</v>
      </c>
      <c r="AY154" s="193" t="s">
        <v>180</v>
      </c>
    </row>
    <row r="155" spans="2:51" s="13" customFormat="1" ht="20.45" customHeight="1">
      <c r="B155" s="194"/>
      <c r="C155" s="195"/>
      <c r="D155" s="195"/>
      <c r="E155" s="196" t="s">
        <v>5</v>
      </c>
      <c r="F155" s="292" t="s">
        <v>190</v>
      </c>
      <c r="G155" s="293"/>
      <c r="H155" s="293"/>
      <c r="I155" s="293"/>
      <c r="J155" s="195"/>
      <c r="K155" s="197">
        <v>11.608</v>
      </c>
      <c r="L155" s="195"/>
      <c r="M155" s="195"/>
      <c r="N155" s="195"/>
      <c r="O155" s="195"/>
      <c r="P155" s="195"/>
      <c r="Q155" s="195"/>
      <c r="R155" s="198"/>
      <c r="T155" s="199"/>
      <c r="U155" s="195"/>
      <c r="V155" s="195"/>
      <c r="W155" s="195"/>
      <c r="X155" s="195"/>
      <c r="Y155" s="195"/>
      <c r="Z155" s="195"/>
      <c r="AA155" s="200"/>
      <c r="AT155" s="201" t="s">
        <v>188</v>
      </c>
      <c r="AU155" s="201" t="s">
        <v>95</v>
      </c>
      <c r="AV155" s="13" t="s">
        <v>185</v>
      </c>
      <c r="AW155" s="13" t="s">
        <v>40</v>
      </c>
      <c r="AX155" s="13" t="s">
        <v>90</v>
      </c>
      <c r="AY155" s="201" t="s">
        <v>180</v>
      </c>
    </row>
    <row r="156" spans="2:65" s="1" customFormat="1" ht="20.45" customHeight="1">
      <c r="B156" s="142"/>
      <c r="C156" s="210" t="s">
        <v>222</v>
      </c>
      <c r="D156" s="210" t="s">
        <v>239</v>
      </c>
      <c r="E156" s="211" t="s">
        <v>269</v>
      </c>
      <c r="F156" s="307" t="s">
        <v>270</v>
      </c>
      <c r="G156" s="307"/>
      <c r="H156" s="307"/>
      <c r="I156" s="307"/>
      <c r="J156" s="212" t="s">
        <v>242</v>
      </c>
      <c r="K156" s="213">
        <v>23.447</v>
      </c>
      <c r="L156" s="308">
        <v>0</v>
      </c>
      <c r="M156" s="308"/>
      <c r="N156" s="309">
        <f>ROUND(L156*K156,2)</f>
        <v>0</v>
      </c>
      <c r="O156" s="296"/>
      <c r="P156" s="296"/>
      <c r="Q156" s="296"/>
      <c r="R156" s="145"/>
      <c r="T156" s="175" t="s">
        <v>5</v>
      </c>
      <c r="U156" s="48" t="s">
        <v>48</v>
      </c>
      <c r="V156" s="40"/>
      <c r="W156" s="176">
        <f>V156*K156</f>
        <v>0</v>
      </c>
      <c r="X156" s="176">
        <v>1</v>
      </c>
      <c r="Y156" s="176">
        <f>X156*K156</f>
        <v>23.447</v>
      </c>
      <c r="Z156" s="176">
        <v>0</v>
      </c>
      <c r="AA156" s="177">
        <f>Z156*K156</f>
        <v>0</v>
      </c>
      <c r="AR156" s="22" t="s">
        <v>228</v>
      </c>
      <c r="AT156" s="22" t="s">
        <v>239</v>
      </c>
      <c r="AU156" s="22" t="s">
        <v>95</v>
      </c>
      <c r="AY156" s="22" t="s">
        <v>180</v>
      </c>
      <c r="BE156" s="118">
        <f>IF(U156="základní",N156,0)</f>
        <v>0</v>
      </c>
      <c r="BF156" s="118">
        <f>IF(U156="snížená",N156,0)</f>
        <v>0</v>
      </c>
      <c r="BG156" s="118">
        <f>IF(U156="zákl. přenesená",N156,0)</f>
        <v>0</v>
      </c>
      <c r="BH156" s="118">
        <f>IF(U156="sníž. přenesená",N156,0)</f>
        <v>0</v>
      </c>
      <c r="BI156" s="118">
        <f>IF(U156="nulová",N156,0)</f>
        <v>0</v>
      </c>
      <c r="BJ156" s="22" t="s">
        <v>90</v>
      </c>
      <c r="BK156" s="118">
        <f>ROUND(L156*K156,2)</f>
        <v>0</v>
      </c>
      <c r="BL156" s="22" t="s">
        <v>185</v>
      </c>
      <c r="BM156" s="22" t="s">
        <v>626</v>
      </c>
    </row>
    <row r="157" spans="2:51" s="11" customFormat="1" ht="28.9" customHeight="1">
      <c r="B157" s="178"/>
      <c r="C157" s="179"/>
      <c r="D157" s="179"/>
      <c r="E157" s="180" t="s">
        <v>5</v>
      </c>
      <c r="F157" s="288" t="s">
        <v>266</v>
      </c>
      <c r="G157" s="289"/>
      <c r="H157" s="289"/>
      <c r="I157" s="289"/>
      <c r="J157" s="179"/>
      <c r="K157" s="181" t="s">
        <v>5</v>
      </c>
      <c r="L157" s="179"/>
      <c r="M157" s="179"/>
      <c r="N157" s="179"/>
      <c r="O157" s="179"/>
      <c r="P157" s="179"/>
      <c r="Q157" s="179"/>
      <c r="R157" s="182"/>
      <c r="T157" s="183"/>
      <c r="U157" s="179"/>
      <c r="V157" s="179"/>
      <c r="W157" s="179"/>
      <c r="X157" s="179"/>
      <c r="Y157" s="179"/>
      <c r="Z157" s="179"/>
      <c r="AA157" s="184"/>
      <c r="AT157" s="185" t="s">
        <v>188</v>
      </c>
      <c r="AU157" s="185" t="s">
        <v>95</v>
      </c>
      <c r="AV157" s="11" t="s">
        <v>90</v>
      </c>
      <c r="AW157" s="11" t="s">
        <v>40</v>
      </c>
      <c r="AX157" s="11" t="s">
        <v>83</v>
      </c>
      <c r="AY157" s="185" t="s">
        <v>180</v>
      </c>
    </row>
    <row r="158" spans="2:51" s="12" customFormat="1" ht="20.45" customHeight="1">
      <c r="B158" s="186"/>
      <c r="C158" s="187"/>
      <c r="D158" s="187"/>
      <c r="E158" s="188" t="s">
        <v>5</v>
      </c>
      <c r="F158" s="290" t="s">
        <v>627</v>
      </c>
      <c r="G158" s="291"/>
      <c r="H158" s="291"/>
      <c r="I158" s="291"/>
      <c r="J158" s="187"/>
      <c r="K158" s="189">
        <v>25.088</v>
      </c>
      <c r="L158" s="187"/>
      <c r="M158" s="187"/>
      <c r="N158" s="187"/>
      <c r="O158" s="187"/>
      <c r="P158" s="187"/>
      <c r="Q158" s="187"/>
      <c r="R158" s="190"/>
      <c r="T158" s="191"/>
      <c r="U158" s="187"/>
      <c r="V158" s="187"/>
      <c r="W158" s="187"/>
      <c r="X158" s="187"/>
      <c r="Y158" s="187"/>
      <c r="Z158" s="187"/>
      <c r="AA158" s="192"/>
      <c r="AT158" s="193" t="s">
        <v>188</v>
      </c>
      <c r="AU158" s="193" t="s">
        <v>95</v>
      </c>
      <c r="AV158" s="12" t="s">
        <v>95</v>
      </c>
      <c r="AW158" s="12" t="s">
        <v>40</v>
      </c>
      <c r="AX158" s="12" t="s">
        <v>83</v>
      </c>
      <c r="AY158" s="193" t="s">
        <v>180</v>
      </c>
    </row>
    <row r="159" spans="2:51" s="12" customFormat="1" ht="20.45" customHeight="1">
      <c r="B159" s="186"/>
      <c r="C159" s="187"/>
      <c r="D159" s="187"/>
      <c r="E159" s="188" t="s">
        <v>5</v>
      </c>
      <c r="F159" s="290" t="s">
        <v>628</v>
      </c>
      <c r="G159" s="291"/>
      <c r="H159" s="291"/>
      <c r="I159" s="291"/>
      <c r="J159" s="187"/>
      <c r="K159" s="189">
        <v>-1.641</v>
      </c>
      <c r="L159" s="187"/>
      <c r="M159" s="187"/>
      <c r="N159" s="187"/>
      <c r="O159" s="187"/>
      <c r="P159" s="187"/>
      <c r="Q159" s="187"/>
      <c r="R159" s="190"/>
      <c r="T159" s="191"/>
      <c r="U159" s="187"/>
      <c r="V159" s="187"/>
      <c r="W159" s="187"/>
      <c r="X159" s="187"/>
      <c r="Y159" s="187"/>
      <c r="Z159" s="187"/>
      <c r="AA159" s="192"/>
      <c r="AT159" s="193" t="s">
        <v>188</v>
      </c>
      <c r="AU159" s="193" t="s">
        <v>95</v>
      </c>
      <c r="AV159" s="12" t="s">
        <v>95</v>
      </c>
      <c r="AW159" s="12" t="s">
        <v>40</v>
      </c>
      <c r="AX159" s="12" t="s">
        <v>83</v>
      </c>
      <c r="AY159" s="193" t="s">
        <v>180</v>
      </c>
    </row>
    <row r="160" spans="2:51" s="13" customFormat="1" ht="20.45" customHeight="1">
      <c r="B160" s="194"/>
      <c r="C160" s="195"/>
      <c r="D160" s="195"/>
      <c r="E160" s="196" t="s">
        <v>5</v>
      </c>
      <c r="F160" s="292" t="s">
        <v>190</v>
      </c>
      <c r="G160" s="293"/>
      <c r="H160" s="293"/>
      <c r="I160" s="293"/>
      <c r="J160" s="195"/>
      <c r="K160" s="197">
        <v>23.447</v>
      </c>
      <c r="L160" s="195"/>
      <c r="M160" s="195"/>
      <c r="N160" s="195"/>
      <c r="O160" s="195"/>
      <c r="P160" s="195"/>
      <c r="Q160" s="195"/>
      <c r="R160" s="198"/>
      <c r="T160" s="199"/>
      <c r="U160" s="195"/>
      <c r="V160" s="195"/>
      <c r="W160" s="195"/>
      <c r="X160" s="195"/>
      <c r="Y160" s="195"/>
      <c r="Z160" s="195"/>
      <c r="AA160" s="200"/>
      <c r="AT160" s="201" t="s">
        <v>188</v>
      </c>
      <c r="AU160" s="201" t="s">
        <v>95</v>
      </c>
      <c r="AV160" s="13" t="s">
        <v>185</v>
      </c>
      <c r="AW160" s="13" t="s">
        <v>40</v>
      </c>
      <c r="AX160" s="13" t="s">
        <v>90</v>
      </c>
      <c r="AY160" s="201" t="s">
        <v>180</v>
      </c>
    </row>
    <row r="161" spans="2:63" s="10" customFormat="1" ht="29.85" customHeight="1">
      <c r="B161" s="160"/>
      <c r="C161" s="161"/>
      <c r="D161" s="170" t="s">
        <v>150</v>
      </c>
      <c r="E161" s="170"/>
      <c r="F161" s="170"/>
      <c r="G161" s="170"/>
      <c r="H161" s="170"/>
      <c r="I161" s="170"/>
      <c r="J161" s="170"/>
      <c r="K161" s="170"/>
      <c r="L161" s="170"/>
      <c r="M161" s="170"/>
      <c r="N161" s="286">
        <f>BK161</f>
        <v>0</v>
      </c>
      <c r="O161" s="287"/>
      <c r="P161" s="287"/>
      <c r="Q161" s="287"/>
      <c r="R161" s="163"/>
      <c r="T161" s="164"/>
      <c r="U161" s="161"/>
      <c r="V161" s="161"/>
      <c r="W161" s="165">
        <f>SUM(W162:W169)</f>
        <v>0</v>
      </c>
      <c r="X161" s="161"/>
      <c r="Y161" s="165">
        <f>SUM(Y162:Y169)</f>
        <v>0</v>
      </c>
      <c r="Z161" s="161"/>
      <c r="AA161" s="166">
        <f>SUM(AA162:AA169)</f>
        <v>0</v>
      </c>
      <c r="AR161" s="167" t="s">
        <v>90</v>
      </c>
      <c r="AT161" s="168" t="s">
        <v>82</v>
      </c>
      <c r="AU161" s="168" t="s">
        <v>90</v>
      </c>
      <c r="AY161" s="167" t="s">
        <v>180</v>
      </c>
      <c r="BK161" s="169">
        <f>SUM(BK162:BK169)</f>
        <v>0</v>
      </c>
    </row>
    <row r="162" spans="2:65" s="1" customFormat="1" ht="40.15" customHeight="1">
      <c r="B162" s="142"/>
      <c r="C162" s="171" t="s">
        <v>228</v>
      </c>
      <c r="D162" s="171" t="s">
        <v>181</v>
      </c>
      <c r="E162" s="172" t="s">
        <v>275</v>
      </c>
      <c r="F162" s="294" t="s">
        <v>276</v>
      </c>
      <c r="G162" s="294"/>
      <c r="H162" s="294"/>
      <c r="I162" s="294"/>
      <c r="J162" s="173" t="s">
        <v>184</v>
      </c>
      <c r="K162" s="174">
        <v>210.6</v>
      </c>
      <c r="L162" s="295">
        <v>0</v>
      </c>
      <c r="M162" s="295"/>
      <c r="N162" s="296">
        <f>ROUND(L162*K162,2)</f>
        <v>0</v>
      </c>
      <c r="O162" s="296"/>
      <c r="P162" s="296"/>
      <c r="Q162" s="296"/>
      <c r="R162" s="145"/>
      <c r="T162" s="175" t="s">
        <v>5</v>
      </c>
      <c r="U162" s="48" t="s">
        <v>48</v>
      </c>
      <c r="V162" s="40"/>
      <c r="W162" s="176">
        <f>V162*K162</f>
        <v>0</v>
      </c>
      <c r="X162" s="176">
        <v>0</v>
      </c>
      <c r="Y162" s="176">
        <f>X162*K162</f>
        <v>0</v>
      </c>
      <c r="Z162" s="176">
        <v>0</v>
      </c>
      <c r="AA162" s="177">
        <f>Z162*K162</f>
        <v>0</v>
      </c>
      <c r="AR162" s="22" t="s">
        <v>185</v>
      </c>
      <c r="AT162" s="22" t="s">
        <v>181</v>
      </c>
      <c r="AU162" s="22" t="s">
        <v>95</v>
      </c>
      <c r="AY162" s="22" t="s">
        <v>180</v>
      </c>
      <c r="BE162" s="118">
        <f>IF(U162="základní",N162,0)</f>
        <v>0</v>
      </c>
      <c r="BF162" s="118">
        <f>IF(U162="snížená",N162,0)</f>
        <v>0</v>
      </c>
      <c r="BG162" s="118">
        <f>IF(U162="zákl. přenesená",N162,0)</f>
        <v>0</v>
      </c>
      <c r="BH162" s="118">
        <f>IF(U162="sníž. přenesená",N162,0)</f>
        <v>0</v>
      </c>
      <c r="BI162" s="118">
        <f>IF(U162="nulová",N162,0)</f>
        <v>0</v>
      </c>
      <c r="BJ162" s="22" t="s">
        <v>90</v>
      </c>
      <c r="BK162" s="118">
        <f>ROUND(L162*K162,2)</f>
        <v>0</v>
      </c>
      <c r="BL162" s="22" t="s">
        <v>185</v>
      </c>
      <c r="BM162" s="22" t="s">
        <v>629</v>
      </c>
    </row>
    <row r="163" spans="2:51" s="11" customFormat="1" ht="20.45" customHeight="1">
      <c r="B163" s="178"/>
      <c r="C163" s="179"/>
      <c r="D163" s="179"/>
      <c r="E163" s="180" t="s">
        <v>5</v>
      </c>
      <c r="F163" s="288" t="s">
        <v>630</v>
      </c>
      <c r="G163" s="289"/>
      <c r="H163" s="289"/>
      <c r="I163" s="289"/>
      <c r="J163" s="179"/>
      <c r="K163" s="181" t="s">
        <v>5</v>
      </c>
      <c r="L163" s="179"/>
      <c r="M163" s="179"/>
      <c r="N163" s="179"/>
      <c r="O163" s="179"/>
      <c r="P163" s="179"/>
      <c r="Q163" s="179"/>
      <c r="R163" s="182"/>
      <c r="T163" s="183"/>
      <c r="U163" s="179"/>
      <c r="V163" s="179"/>
      <c r="W163" s="179"/>
      <c r="X163" s="179"/>
      <c r="Y163" s="179"/>
      <c r="Z163" s="179"/>
      <c r="AA163" s="184"/>
      <c r="AT163" s="185" t="s">
        <v>188</v>
      </c>
      <c r="AU163" s="185" t="s">
        <v>95</v>
      </c>
      <c r="AV163" s="11" t="s">
        <v>90</v>
      </c>
      <c r="AW163" s="11" t="s">
        <v>40</v>
      </c>
      <c r="AX163" s="11" t="s">
        <v>83</v>
      </c>
      <c r="AY163" s="185" t="s">
        <v>180</v>
      </c>
    </row>
    <row r="164" spans="2:51" s="12" customFormat="1" ht="20.45" customHeight="1">
      <c r="B164" s="186"/>
      <c r="C164" s="187"/>
      <c r="D164" s="187"/>
      <c r="E164" s="188" t="s">
        <v>5</v>
      </c>
      <c r="F164" s="290" t="s">
        <v>631</v>
      </c>
      <c r="G164" s="291"/>
      <c r="H164" s="291"/>
      <c r="I164" s="291"/>
      <c r="J164" s="187"/>
      <c r="K164" s="189">
        <v>183</v>
      </c>
      <c r="L164" s="187"/>
      <c r="M164" s="187"/>
      <c r="N164" s="187"/>
      <c r="O164" s="187"/>
      <c r="P164" s="187"/>
      <c r="Q164" s="187"/>
      <c r="R164" s="190"/>
      <c r="T164" s="191"/>
      <c r="U164" s="187"/>
      <c r="V164" s="187"/>
      <c r="W164" s="187"/>
      <c r="X164" s="187"/>
      <c r="Y164" s="187"/>
      <c r="Z164" s="187"/>
      <c r="AA164" s="192"/>
      <c r="AT164" s="193" t="s">
        <v>188</v>
      </c>
      <c r="AU164" s="193" t="s">
        <v>95</v>
      </c>
      <c r="AV164" s="12" t="s">
        <v>95</v>
      </c>
      <c r="AW164" s="12" t="s">
        <v>40</v>
      </c>
      <c r="AX164" s="12" t="s">
        <v>83</v>
      </c>
      <c r="AY164" s="193" t="s">
        <v>180</v>
      </c>
    </row>
    <row r="165" spans="2:51" s="14" customFormat="1" ht="20.45" customHeight="1">
      <c r="B165" s="202"/>
      <c r="C165" s="203"/>
      <c r="D165" s="203"/>
      <c r="E165" s="204" t="s">
        <v>5</v>
      </c>
      <c r="F165" s="305" t="s">
        <v>220</v>
      </c>
      <c r="G165" s="306"/>
      <c r="H165" s="306"/>
      <c r="I165" s="306"/>
      <c r="J165" s="203"/>
      <c r="K165" s="205">
        <v>183</v>
      </c>
      <c r="L165" s="203"/>
      <c r="M165" s="203"/>
      <c r="N165" s="203"/>
      <c r="O165" s="203"/>
      <c r="P165" s="203"/>
      <c r="Q165" s="203"/>
      <c r="R165" s="206"/>
      <c r="T165" s="207"/>
      <c r="U165" s="203"/>
      <c r="V165" s="203"/>
      <c r="W165" s="203"/>
      <c r="X165" s="203"/>
      <c r="Y165" s="203"/>
      <c r="Z165" s="203"/>
      <c r="AA165" s="208"/>
      <c r="AT165" s="209" t="s">
        <v>188</v>
      </c>
      <c r="AU165" s="209" t="s">
        <v>95</v>
      </c>
      <c r="AV165" s="14" t="s">
        <v>196</v>
      </c>
      <c r="AW165" s="14" t="s">
        <v>40</v>
      </c>
      <c r="AX165" s="14" t="s">
        <v>83</v>
      </c>
      <c r="AY165" s="209" t="s">
        <v>180</v>
      </c>
    </row>
    <row r="166" spans="2:51" s="11" customFormat="1" ht="28.9" customHeight="1">
      <c r="B166" s="178"/>
      <c r="C166" s="179"/>
      <c r="D166" s="179"/>
      <c r="E166" s="180" t="s">
        <v>5</v>
      </c>
      <c r="F166" s="303" t="s">
        <v>226</v>
      </c>
      <c r="G166" s="304"/>
      <c r="H166" s="304"/>
      <c r="I166" s="304"/>
      <c r="J166" s="179"/>
      <c r="K166" s="181" t="s">
        <v>5</v>
      </c>
      <c r="L166" s="179"/>
      <c r="M166" s="179"/>
      <c r="N166" s="179"/>
      <c r="O166" s="179"/>
      <c r="P166" s="179"/>
      <c r="Q166" s="179"/>
      <c r="R166" s="182"/>
      <c r="T166" s="183"/>
      <c r="U166" s="179"/>
      <c r="V166" s="179"/>
      <c r="W166" s="179"/>
      <c r="X166" s="179"/>
      <c r="Y166" s="179"/>
      <c r="Z166" s="179"/>
      <c r="AA166" s="184"/>
      <c r="AT166" s="185" t="s">
        <v>188</v>
      </c>
      <c r="AU166" s="185" t="s">
        <v>95</v>
      </c>
      <c r="AV166" s="11" t="s">
        <v>90</v>
      </c>
      <c r="AW166" s="11" t="s">
        <v>40</v>
      </c>
      <c r="AX166" s="11" t="s">
        <v>83</v>
      </c>
      <c r="AY166" s="185" t="s">
        <v>180</v>
      </c>
    </row>
    <row r="167" spans="2:51" s="12" customFormat="1" ht="20.45" customHeight="1">
      <c r="B167" s="186"/>
      <c r="C167" s="187"/>
      <c r="D167" s="187"/>
      <c r="E167" s="188" t="s">
        <v>5</v>
      </c>
      <c r="F167" s="290" t="s">
        <v>632</v>
      </c>
      <c r="G167" s="291"/>
      <c r="H167" s="291"/>
      <c r="I167" s="291"/>
      <c r="J167" s="187"/>
      <c r="K167" s="189">
        <v>27.6</v>
      </c>
      <c r="L167" s="187"/>
      <c r="M167" s="187"/>
      <c r="N167" s="187"/>
      <c r="O167" s="187"/>
      <c r="P167" s="187"/>
      <c r="Q167" s="187"/>
      <c r="R167" s="190"/>
      <c r="T167" s="191"/>
      <c r="U167" s="187"/>
      <c r="V167" s="187"/>
      <c r="W167" s="187"/>
      <c r="X167" s="187"/>
      <c r="Y167" s="187"/>
      <c r="Z167" s="187"/>
      <c r="AA167" s="192"/>
      <c r="AT167" s="193" t="s">
        <v>188</v>
      </c>
      <c r="AU167" s="193" t="s">
        <v>95</v>
      </c>
      <c r="AV167" s="12" t="s">
        <v>95</v>
      </c>
      <c r="AW167" s="12" t="s">
        <v>40</v>
      </c>
      <c r="AX167" s="12" t="s">
        <v>83</v>
      </c>
      <c r="AY167" s="193" t="s">
        <v>180</v>
      </c>
    </row>
    <row r="168" spans="2:51" s="14" customFormat="1" ht="20.45" customHeight="1">
      <c r="B168" s="202"/>
      <c r="C168" s="203"/>
      <c r="D168" s="203"/>
      <c r="E168" s="204" t="s">
        <v>5</v>
      </c>
      <c r="F168" s="305" t="s">
        <v>220</v>
      </c>
      <c r="G168" s="306"/>
      <c r="H168" s="306"/>
      <c r="I168" s="306"/>
      <c r="J168" s="203"/>
      <c r="K168" s="205">
        <v>27.6</v>
      </c>
      <c r="L168" s="203"/>
      <c r="M168" s="203"/>
      <c r="N168" s="203"/>
      <c r="O168" s="203"/>
      <c r="P168" s="203"/>
      <c r="Q168" s="203"/>
      <c r="R168" s="206"/>
      <c r="T168" s="207"/>
      <c r="U168" s="203"/>
      <c r="V168" s="203"/>
      <c r="W168" s="203"/>
      <c r="X168" s="203"/>
      <c r="Y168" s="203"/>
      <c r="Z168" s="203"/>
      <c r="AA168" s="208"/>
      <c r="AT168" s="209" t="s">
        <v>188</v>
      </c>
      <c r="AU168" s="209" t="s">
        <v>95</v>
      </c>
      <c r="AV168" s="14" t="s">
        <v>196</v>
      </c>
      <c r="AW168" s="14" t="s">
        <v>40</v>
      </c>
      <c r="AX168" s="14" t="s">
        <v>83</v>
      </c>
      <c r="AY168" s="209" t="s">
        <v>180</v>
      </c>
    </row>
    <row r="169" spans="2:51" s="13" customFormat="1" ht="20.45" customHeight="1">
      <c r="B169" s="194"/>
      <c r="C169" s="195"/>
      <c r="D169" s="195"/>
      <c r="E169" s="196" t="s">
        <v>5</v>
      </c>
      <c r="F169" s="292" t="s">
        <v>190</v>
      </c>
      <c r="G169" s="293"/>
      <c r="H169" s="293"/>
      <c r="I169" s="293"/>
      <c r="J169" s="195"/>
      <c r="K169" s="197">
        <v>210.6</v>
      </c>
      <c r="L169" s="195"/>
      <c r="M169" s="195"/>
      <c r="N169" s="195"/>
      <c r="O169" s="195"/>
      <c r="P169" s="195"/>
      <c r="Q169" s="195"/>
      <c r="R169" s="198"/>
      <c r="T169" s="199"/>
      <c r="U169" s="195"/>
      <c r="V169" s="195"/>
      <c r="W169" s="195"/>
      <c r="X169" s="195"/>
      <c r="Y169" s="195"/>
      <c r="Z169" s="195"/>
      <c r="AA169" s="200"/>
      <c r="AT169" s="201" t="s">
        <v>188</v>
      </c>
      <c r="AU169" s="201" t="s">
        <v>95</v>
      </c>
      <c r="AV169" s="13" t="s">
        <v>185</v>
      </c>
      <c r="AW169" s="13" t="s">
        <v>40</v>
      </c>
      <c r="AX169" s="13" t="s">
        <v>90</v>
      </c>
      <c r="AY169" s="201" t="s">
        <v>180</v>
      </c>
    </row>
    <row r="170" spans="2:63" s="10" customFormat="1" ht="29.85" customHeight="1">
      <c r="B170" s="160"/>
      <c r="C170" s="161"/>
      <c r="D170" s="170" t="s">
        <v>151</v>
      </c>
      <c r="E170" s="170"/>
      <c r="F170" s="170"/>
      <c r="G170" s="170"/>
      <c r="H170" s="170"/>
      <c r="I170" s="170"/>
      <c r="J170" s="170"/>
      <c r="K170" s="170"/>
      <c r="L170" s="170"/>
      <c r="M170" s="170"/>
      <c r="N170" s="286">
        <f>BK170</f>
        <v>0</v>
      </c>
      <c r="O170" s="287"/>
      <c r="P170" s="287"/>
      <c r="Q170" s="287"/>
      <c r="R170" s="163"/>
      <c r="T170" s="164"/>
      <c r="U170" s="161"/>
      <c r="V170" s="161"/>
      <c r="W170" s="165">
        <f>SUM(W171:W174)</f>
        <v>0</v>
      </c>
      <c r="X170" s="161"/>
      <c r="Y170" s="165">
        <f>SUM(Y171:Y174)</f>
        <v>5.2185252</v>
      </c>
      <c r="Z170" s="161"/>
      <c r="AA170" s="166">
        <f>SUM(AA171:AA174)</f>
        <v>0</v>
      </c>
      <c r="AR170" s="167" t="s">
        <v>90</v>
      </c>
      <c r="AT170" s="168" t="s">
        <v>82</v>
      </c>
      <c r="AU170" s="168" t="s">
        <v>90</v>
      </c>
      <c r="AY170" s="167" t="s">
        <v>180</v>
      </c>
      <c r="BK170" s="169">
        <f>SUM(BK171:BK174)</f>
        <v>0</v>
      </c>
    </row>
    <row r="171" spans="2:65" s="1" customFormat="1" ht="28.9" customHeight="1">
      <c r="B171" s="142"/>
      <c r="C171" s="171" t="s">
        <v>234</v>
      </c>
      <c r="D171" s="171" t="s">
        <v>181</v>
      </c>
      <c r="E171" s="172" t="s">
        <v>282</v>
      </c>
      <c r="F171" s="294" t="s">
        <v>283</v>
      </c>
      <c r="G171" s="294"/>
      <c r="H171" s="294"/>
      <c r="I171" s="294"/>
      <c r="J171" s="173" t="s">
        <v>216</v>
      </c>
      <c r="K171" s="174">
        <v>2.76</v>
      </c>
      <c r="L171" s="295">
        <v>0</v>
      </c>
      <c r="M171" s="295"/>
      <c r="N171" s="296">
        <f>ROUND(L171*K171,2)</f>
        <v>0</v>
      </c>
      <c r="O171" s="296"/>
      <c r="P171" s="296"/>
      <c r="Q171" s="296"/>
      <c r="R171" s="145"/>
      <c r="T171" s="175" t="s">
        <v>5</v>
      </c>
      <c r="U171" s="48" t="s">
        <v>48</v>
      </c>
      <c r="V171" s="40"/>
      <c r="W171" s="176">
        <f>V171*K171</f>
        <v>0</v>
      </c>
      <c r="X171" s="176">
        <v>1.89077</v>
      </c>
      <c r="Y171" s="176">
        <f>X171*K171</f>
        <v>5.2185252</v>
      </c>
      <c r="Z171" s="176">
        <v>0</v>
      </c>
      <c r="AA171" s="177">
        <f>Z171*K171</f>
        <v>0</v>
      </c>
      <c r="AR171" s="22" t="s">
        <v>185</v>
      </c>
      <c r="AT171" s="22" t="s">
        <v>181</v>
      </c>
      <c r="AU171" s="22" t="s">
        <v>95</v>
      </c>
      <c r="AY171" s="22" t="s">
        <v>180</v>
      </c>
      <c r="BE171" s="118">
        <f>IF(U171="základní",N171,0)</f>
        <v>0</v>
      </c>
      <c r="BF171" s="118">
        <f>IF(U171="snížená",N171,0)</f>
        <v>0</v>
      </c>
      <c r="BG171" s="118">
        <f>IF(U171="zákl. přenesená",N171,0)</f>
        <v>0</v>
      </c>
      <c r="BH171" s="118">
        <f>IF(U171="sníž. přenesená",N171,0)</f>
        <v>0</v>
      </c>
      <c r="BI171" s="118">
        <f>IF(U171="nulová",N171,0)</f>
        <v>0</v>
      </c>
      <c r="BJ171" s="22" t="s">
        <v>90</v>
      </c>
      <c r="BK171" s="118">
        <f>ROUND(L171*K171,2)</f>
        <v>0</v>
      </c>
      <c r="BL171" s="22" t="s">
        <v>185</v>
      </c>
      <c r="BM171" s="22" t="s">
        <v>633</v>
      </c>
    </row>
    <row r="172" spans="2:51" s="11" customFormat="1" ht="20.45" customHeight="1">
      <c r="B172" s="178"/>
      <c r="C172" s="179"/>
      <c r="D172" s="179"/>
      <c r="E172" s="180" t="s">
        <v>5</v>
      </c>
      <c r="F172" s="288" t="s">
        <v>285</v>
      </c>
      <c r="G172" s="289"/>
      <c r="H172" s="289"/>
      <c r="I172" s="289"/>
      <c r="J172" s="179"/>
      <c r="K172" s="181" t="s">
        <v>5</v>
      </c>
      <c r="L172" s="179"/>
      <c r="M172" s="179"/>
      <c r="N172" s="179"/>
      <c r="O172" s="179"/>
      <c r="P172" s="179"/>
      <c r="Q172" s="179"/>
      <c r="R172" s="182"/>
      <c r="T172" s="183"/>
      <c r="U172" s="179"/>
      <c r="V172" s="179"/>
      <c r="W172" s="179"/>
      <c r="X172" s="179"/>
      <c r="Y172" s="179"/>
      <c r="Z172" s="179"/>
      <c r="AA172" s="184"/>
      <c r="AT172" s="185" t="s">
        <v>188</v>
      </c>
      <c r="AU172" s="185" t="s">
        <v>95</v>
      </c>
      <c r="AV172" s="11" t="s">
        <v>90</v>
      </c>
      <c r="AW172" s="11" t="s">
        <v>40</v>
      </c>
      <c r="AX172" s="11" t="s">
        <v>83</v>
      </c>
      <c r="AY172" s="185" t="s">
        <v>180</v>
      </c>
    </row>
    <row r="173" spans="2:51" s="12" customFormat="1" ht="20.45" customHeight="1">
      <c r="B173" s="186"/>
      <c r="C173" s="187"/>
      <c r="D173" s="187"/>
      <c r="E173" s="188" t="s">
        <v>5</v>
      </c>
      <c r="F173" s="290" t="s">
        <v>634</v>
      </c>
      <c r="G173" s="291"/>
      <c r="H173" s="291"/>
      <c r="I173" s="291"/>
      <c r="J173" s="187"/>
      <c r="K173" s="189">
        <v>2.76</v>
      </c>
      <c r="L173" s="187"/>
      <c r="M173" s="187"/>
      <c r="N173" s="187"/>
      <c r="O173" s="187"/>
      <c r="P173" s="187"/>
      <c r="Q173" s="187"/>
      <c r="R173" s="190"/>
      <c r="T173" s="191"/>
      <c r="U173" s="187"/>
      <c r="V173" s="187"/>
      <c r="W173" s="187"/>
      <c r="X173" s="187"/>
      <c r="Y173" s="187"/>
      <c r="Z173" s="187"/>
      <c r="AA173" s="192"/>
      <c r="AT173" s="193" t="s">
        <v>188</v>
      </c>
      <c r="AU173" s="193" t="s">
        <v>95</v>
      </c>
      <c r="AV173" s="12" t="s">
        <v>95</v>
      </c>
      <c r="AW173" s="12" t="s">
        <v>40</v>
      </c>
      <c r="AX173" s="12" t="s">
        <v>83</v>
      </c>
      <c r="AY173" s="193" t="s">
        <v>180</v>
      </c>
    </row>
    <row r="174" spans="2:51" s="13" customFormat="1" ht="20.45" customHeight="1">
      <c r="B174" s="194"/>
      <c r="C174" s="195"/>
      <c r="D174" s="195"/>
      <c r="E174" s="196" t="s">
        <v>5</v>
      </c>
      <c r="F174" s="292" t="s">
        <v>190</v>
      </c>
      <c r="G174" s="293"/>
      <c r="H174" s="293"/>
      <c r="I174" s="293"/>
      <c r="J174" s="195"/>
      <c r="K174" s="197">
        <v>2.76</v>
      </c>
      <c r="L174" s="195"/>
      <c r="M174" s="195"/>
      <c r="N174" s="195"/>
      <c r="O174" s="195"/>
      <c r="P174" s="195"/>
      <c r="Q174" s="195"/>
      <c r="R174" s="198"/>
      <c r="T174" s="199"/>
      <c r="U174" s="195"/>
      <c r="V174" s="195"/>
      <c r="W174" s="195"/>
      <c r="X174" s="195"/>
      <c r="Y174" s="195"/>
      <c r="Z174" s="195"/>
      <c r="AA174" s="200"/>
      <c r="AT174" s="201" t="s">
        <v>188</v>
      </c>
      <c r="AU174" s="201" t="s">
        <v>95</v>
      </c>
      <c r="AV174" s="13" t="s">
        <v>185</v>
      </c>
      <c r="AW174" s="13" t="s">
        <v>40</v>
      </c>
      <c r="AX174" s="13" t="s">
        <v>90</v>
      </c>
      <c r="AY174" s="201" t="s">
        <v>180</v>
      </c>
    </row>
    <row r="175" spans="2:63" s="10" customFormat="1" ht="29.85" customHeight="1">
      <c r="B175" s="160"/>
      <c r="C175" s="161"/>
      <c r="D175" s="170" t="s">
        <v>152</v>
      </c>
      <c r="E175" s="170"/>
      <c r="F175" s="170"/>
      <c r="G175" s="170"/>
      <c r="H175" s="170"/>
      <c r="I175" s="170"/>
      <c r="J175" s="170"/>
      <c r="K175" s="170"/>
      <c r="L175" s="170"/>
      <c r="M175" s="170"/>
      <c r="N175" s="286">
        <f>BK175</f>
        <v>0</v>
      </c>
      <c r="O175" s="287"/>
      <c r="P175" s="287"/>
      <c r="Q175" s="287"/>
      <c r="R175" s="163"/>
      <c r="T175" s="164"/>
      <c r="U175" s="161"/>
      <c r="V175" s="161"/>
      <c r="W175" s="165">
        <f>SUM(W176:W191)</f>
        <v>0</v>
      </c>
      <c r="X175" s="161"/>
      <c r="Y175" s="165">
        <f>SUM(Y176:Y191)</f>
        <v>52.56126</v>
      </c>
      <c r="Z175" s="161"/>
      <c r="AA175" s="166">
        <f>SUM(AA176:AA191)</f>
        <v>0</v>
      </c>
      <c r="AR175" s="167" t="s">
        <v>90</v>
      </c>
      <c r="AT175" s="168" t="s">
        <v>82</v>
      </c>
      <c r="AU175" s="168" t="s">
        <v>90</v>
      </c>
      <c r="AY175" s="167" t="s">
        <v>180</v>
      </c>
      <c r="BK175" s="169">
        <f>SUM(BK176:BK191)</f>
        <v>0</v>
      </c>
    </row>
    <row r="176" spans="2:65" s="1" customFormat="1" ht="20.45" customHeight="1">
      <c r="B176" s="142"/>
      <c r="C176" s="171" t="s">
        <v>238</v>
      </c>
      <c r="D176" s="171" t="s">
        <v>181</v>
      </c>
      <c r="E176" s="172" t="s">
        <v>288</v>
      </c>
      <c r="F176" s="294" t="s">
        <v>289</v>
      </c>
      <c r="G176" s="294"/>
      <c r="H176" s="294"/>
      <c r="I176" s="294"/>
      <c r="J176" s="173" t="s">
        <v>184</v>
      </c>
      <c r="K176" s="174">
        <v>183</v>
      </c>
      <c r="L176" s="295">
        <v>0</v>
      </c>
      <c r="M176" s="295"/>
      <c r="N176" s="296">
        <f>ROUND(L176*K176,2)</f>
        <v>0</v>
      </c>
      <c r="O176" s="296"/>
      <c r="P176" s="296"/>
      <c r="Q176" s="296"/>
      <c r="R176" s="145"/>
      <c r="T176" s="175" t="s">
        <v>5</v>
      </c>
      <c r="U176" s="48" t="s">
        <v>48</v>
      </c>
      <c r="V176" s="40"/>
      <c r="W176" s="176">
        <f>V176*K176</f>
        <v>0</v>
      </c>
      <c r="X176" s="176">
        <v>0</v>
      </c>
      <c r="Y176" s="176">
        <f>X176*K176</f>
        <v>0</v>
      </c>
      <c r="Z176" s="176">
        <v>0</v>
      </c>
      <c r="AA176" s="177">
        <f>Z176*K176</f>
        <v>0</v>
      </c>
      <c r="AR176" s="22" t="s">
        <v>185</v>
      </c>
      <c r="AT176" s="22" t="s">
        <v>181</v>
      </c>
      <c r="AU176" s="22" t="s">
        <v>95</v>
      </c>
      <c r="AY176" s="22" t="s">
        <v>180</v>
      </c>
      <c r="BE176" s="118">
        <f>IF(U176="základní",N176,0)</f>
        <v>0</v>
      </c>
      <c r="BF176" s="118">
        <f>IF(U176="snížená",N176,0)</f>
        <v>0</v>
      </c>
      <c r="BG176" s="118">
        <f>IF(U176="zákl. přenesená",N176,0)</f>
        <v>0</v>
      </c>
      <c r="BH176" s="118">
        <f>IF(U176="sníž. přenesená",N176,0)</f>
        <v>0</v>
      </c>
      <c r="BI176" s="118">
        <f>IF(U176="nulová",N176,0)</f>
        <v>0</v>
      </c>
      <c r="BJ176" s="22" t="s">
        <v>90</v>
      </c>
      <c r="BK176" s="118">
        <f>ROUND(L176*K176,2)</f>
        <v>0</v>
      </c>
      <c r="BL176" s="22" t="s">
        <v>185</v>
      </c>
      <c r="BM176" s="22" t="s">
        <v>635</v>
      </c>
    </row>
    <row r="177" spans="2:51" s="11" customFormat="1" ht="20.45" customHeight="1">
      <c r="B177" s="178"/>
      <c r="C177" s="179"/>
      <c r="D177" s="179"/>
      <c r="E177" s="180" t="s">
        <v>5</v>
      </c>
      <c r="F177" s="288" t="s">
        <v>630</v>
      </c>
      <c r="G177" s="289"/>
      <c r="H177" s="289"/>
      <c r="I177" s="289"/>
      <c r="J177" s="179"/>
      <c r="K177" s="181" t="s">
        <v>5</v>
      </c>
      <c r="L177" s="179"/>
      <c r="M177" s="179"/>
      <c r="N177" s="179"/>
      <c r="O177" s="179"/>
      <c r="P177" s="179"/>
      <c r="Q177" s="179"/>
      <c r="R177" s="182"/>
      <c r="T177" s="183"/>
      <c r="U177" s="179"/>
      <c r="V177" s="179"/>
      <c r="W177" s="179"/>
      <c r="X177" s="179"/>
      <c r="Y177" s="179"/>
      <c r="Z177" s="179"/>
      <c r="AA177" s="184"/>
      <c r="AT177" s="185" t="s">
        <v>188</v>
      </c>
      <c r="AU177" s="185" t="s">
        <v>95</v>
      </c>
      <c r="AV177" s="11" t="s">
        <v>90</v>
      </c>
      <c r="AW177" s="11" t="s">
        <v>40</v>
      </c>
      <c r="AX177" s="11" t="s">
        <v>83</v>
      </c>
      <c r="AY177" s="185" t="s">
        <v>180</v>
      </c>
    </row>
    <row r="178" spans="2:51" s="12" customFormat="1" ht="20.45" customHeight="1">
      <c r="B178" s="186"/>
      <c r="C178" s="187"/>
      <c r="D178" s="187"/>
      <c r="E178" s="188" t="s">
        <v>5</v>
      </c>
      <c r="F178" s="290" t="s">
        <v>631</v>
      </c>
      <c r="G178" s="291"/>
      <c r="H178" s="291"/>
      <c r="I178" s="291"/>
      <c r="J178" s="187"/>
      <c r="K178" s="189">
        <v>183</v>
      </c>
      <c r="L178" s="187"/>
      <c r="M178" s="187"/>
      <c r="N178" s="187"/>
      <c r="O178" s="187"/>
      <c r="P178" s="187"/>
      <c r="Q178" s="187"/>
      <c r="R178" s="190"/>
      <c r="T178" s="191"/>
      <c r="U178" s="187"/>
      <c r="V178" s="187"/>
      <c r="W178" s="187"/>
      <c r="X178" s="187"/>
      <c r="Y178" s="187"/>
      <c r="Z178" s="187"/>
      <c r="AA178" s="192"/>
      <c r="AT178" s="193" t="s">
        <v>188</v>
      </c>
      <c r="AU178" s="193" t="s">
        <v>95</v>
      </c>
      <c r="AV178" s="12" t="s">
        <v>95</v>
      </c>
      <c r="AW178" s="12" t="s">
        <v>40</v>
      </c>
      <c r="AX178" s="12" t="s">
        <v>83</v>
      </c>
      <c r="AY178" s="193" t="s">
        <v>180</v>
      </c>
    </row>
    <row r="179" spans="2:51" s="13" customFormat="1" ht="20.45" customHeight="1">
      <c r="B179" s="194"/>
      <c r="C179" s="195"/>
      <c r="D179" s="195"/>
      <c r="E179" s="196" t="s">
        <v>5</v>
      </c>
      <c r="F179" s="292" t="s">
        <v>190</v>
      </c>
      <c r="G179" s="293"/>
      <c r="H179" s="293"/>
      <c r="I179" s="293"/>
      <c r="J179" s="195"/>
      <c r="K179" s="197">
        <v>183</v>
      </c>
      <c r="L179" s="195"/>
      <c r="M179" s="195"/>
      <c r="N179" s="195"/>
      <c r="O179" s="195"/>
      <c r="P179" s="195"/>
      <c r="Q179" s="195"/>
      <c r="R179" s="198"/>
      <c r="T179" s="199"/>
      <c r="U179" s="195"/>
      <c r="V179" s="195"/>
      <c r="W179" s="195"/>
      <c r="X179" s="195"/>
      <c r="Y179" s="195"/>
      <c r="Z179" s="195"/>
      <c r="AA179" s="200"/>
      <c r="AT179" s="201" t="s">
        <v>188</v>
      </c>
      <c r="AU179" s="201" t="s">
        <v>95</v>
      </c>
      <c r="AV179" s="13" t="s">
        <v>185</v>
      </c>
      <c r="AW179" s="13" t="s">
        <v>40</v>
      </c>
      <c r="AX179" s="13" t="s">
        <v>90</v>
      </c>
      <c r="AY179" s="201" t="s">
        <v>180</v>
      </c>
    </row>
    <row r="180" spans="2:65" s="1" customFormat="1" ht="20.45" customHeight="1">
      <c r="B180" s="142"/>
      <c r="C180" s="171" t="s">
        <v>246</v>
      </c>
      <c r="D180" s="171" t="s">
        <v>181</v>
      </c>
      <c r="E180" s="172" t="s">
        <v>636</v>
      </c>
      <c r="F180" s="294" t="s">
        <v>637</v>
      </c>
      <c r="G180" s="294"/>
      <c r="H180" s="294"/>
      <c r="I180" s="294"/>
      <c r="J180" s="173" t="s">
        <v>184</v>
      </c>
      <c r="K180" s="174">
        <v>183</v>
      </c>
      <c r="L180" s="295">
        <v>0</v>
      </c>
      <c r="M180" s="295"/>
      <c r="N180" s="296">
        <f>ROUND(L180*K180,2)</f>
        <v>0</v>
      </c>
      <c r="O180" s="296"/>
      <c r="P180" s="296"/>
      <c r="Q180" s="296"/>
      <c r="R180" s="145"/>
      <c r="T180" s="175" t="s">
        <v>5</v>
      </c>
      <c r="U180" s="48" t="s">
        <v>48</v>
      </c>
      <c r="V180" s="40"/>
      <c r="W180" s="176">
        <f>V180*K180</f>
        <v>0</v>
      </c>
      <c r="X180" s="176">
        <v>0</v>
      </c>
      <c r="Y180" s="176">
        <f>X180*K180</f>
        <v>0</v>
      </c>
      <c r="Z180" s="176">
        <v>0</v>
      </c>
      <c r="AA180" s="177">
        <f>Z180*K180</f>
        <v>0</v>
      </c>
      <c r="AR180" s="22" t="s">
        <v>185</v>
      </c>
      <c r="AT180" s="22" t="s">
        <v>181</v>
      </c>
      <c r="AU180" s="22" t="s">
        <v>95</v>
      </c>
      <c r="AY180" s="22" t="s">
        <v>180</v>
      </c>
      <c r="BE180" s="118">
        <f>IF(U180="základní",N180,0)</f>
        <v>0</v>
      </c>
      <c r="BF180" s="118">
        <f>IF(U180="snížená",N180,0)</f>
        <v>0</v>
      </c>
      <c r="BG180" s="118">
        <f>IF(U180="zákl. přenesená",N180,0)</f>
        <v>0</v>
      </c>
      <c r="BH180" s="118">
        <f>IF(U180="sníž. přenesená",N180,0)</f>
        <v>0</v>
      </c>
      <c r="BI180" s="118">
        <f>IF(U180="nulová",N180,0)</f>
        <v>0</v>
      </c>
      <c r="BJ180" s="22" t="s">
        <v>90</v>
      </c>
      <c r="BK180" s="118">
        <f>ROUND(L180*K180,2)</f>
        <v>0</v>
      </c>
      <c r="BL180" s="22" t="s">
        <v>185</v>
      </c>
      <c r="BM180" s="22" t="s">
        <v>638</v>
      </c>
    </row>
    <row r="181" spans="2:51" s="11" customFormat="1" ht="20.45" customHeight="1">
      <c r="B181" s="178"/>
      <c r="C181" s="179"/>
      <c r="D181" s="179"/>
      <c r="E181" s="180" t="s">
        <v>5</v>
      </c>
      <c r="F181" s="288" t="s">
        <v>630</v>
      </c>
      <c r="G181" s="289"/>
      <c r="H181" s="289"/>
      <c r="I181" s="289"/>
      <c r="J181" s="179"/>
      <c r="K181" s="181" t="s">
        <v>5</v>
      </c>
      <c r="L181" s="179"/>
      <c r="M181" s="179"/>
      <c r="N181" s="179"/>
      <c r="O181" s="179"/>
      <c r="P181" s="179"/>
      <c r="Q181" s="179"/>
      <c r="R181" s="182"/>
      <c r="T181" s="183"/>
      <c r="U181" s="179"/>
      <c r="V181" s="179"/>
      <c r="W181" s="179"/>
      <c r="X181" s="179"/>
      <c r="Y181" s="179"/>
      <c r="Z181" s="179"/>
      <c r="AA181" s="184"/>
      <c r="AT181" s="185" t="s">
        <v>188</v>
      </c>
      <c r="AU181" s="185" t="s">
        <v>95</v>
      </c>
      <c r="AV181" s="11" t="s">
        <v>90</v>
      </c>
      <c r="AW181" s="11" t="s">
        <v>40</v>
      </c>
      <c r="AX181" s="11" t="s">
        <v>83</v>
      </c>
      <c r="AY181" s="185" t="s">
        <v>180</v>
      </c>
    </row>
    <row r="182" spans="2:51" s="12" customFormat="1" ht="20.45" customHeight="1">
      <c r="B182" s="186"/>
      <c r="C182" s="187"/>
      <c r="D182" s="187"/>
      <c r="E182" s="188" t="s">
        <v>5</v>
      </c>
      <c r="F182" s="290" t="s">
        <v>631</v>
      </c>
      <c r="G182" s="291"/>
      <c r="H182" s="291"/>
      <c r="I182" s="291"/>
      <c r="J182" s="187"/>
      <c r="K182" s="189">
        <v>183</v>
      </c>
      <c r="L182" s="187"/>
      <c r="M182" s="187"/>
      <c r="N182" s="187"/>
      <c r="O182" s="187"/>
      <c r="P182" s="187"/>
      <c r="Q182" s="187"/>
      <c r="R182" s="190"/>
      <c r="T182" s="191"/>
      <c r="U182" s="187"/>
      <c r="V182" s="187"/>
      <c r="W182" s="187"/>
      <c r="X182" s="187"/>
      <c r="Y182" s="187"/>
      <c r="Z182" s="187"/>
      <c r="AA182" s="192"/>
      <c r="AT182" s="193" t="s">
        <v>188</v>
      </c>
      <c r="AU182" s="193" t="s">
        <v>95</v>
      </c>
      <c r="AV182" s="12" t="s">
        <v>95</v>
      </c>
      <c r="AW182" s="12" t="s">
        <v>40</v>
      </c>
      <c r="AX182" s="12" t="s">
        <v>83</v>
      </c>
      <c r="AY182" s="193" t="s">
        <v>180</v>
      </c>
    </row>
    <row r="183" spans="2:51" s="13" customFormat="1" ht="20.45" customHeight="1">
      <c r="B183" s="194"/>
      <c r="C183" s="195"/>
      <c r="D183" s="195"/>
      <c r="E183" s="196" t="s">
        <v>5</v>
      </c>
      <c r="F183" s="292" t="s">
        <v>190</v>
      </c>
      <c r="G183" s="293"/>
      <c r="H183" s="293"/>
      <c r="I183" s="293"/>
      <c r="J183" s="195"/>
      <c r="K183" s="197">
        <v>183</v>
      </c>
      <c r="L183" s="195"/>
      <c r="M183" s="195"/>
      <c r="N183" s="195"/>
      <c r="O183" s="195"/>
      <c r="P183" s="195"/>
      <c r="Q183" s="195"/>
      <c r="R183" s="198"/>
      <c r="T183" s="199"/>
      <c r="U183" s="195"/>
      <c r="V183" s="195"/>
      <c r="W183" s="195"/>
      <c r="X183" s="195"/>
      <c r="Y183" s="195"/>
      <c r="Z183" s="195"/>
      <c r="AA183" s="200"/>
      <c r="AT183" s="201" t="s">
        <v>188</v>
      </c>
      <c r="AU183" s="201" t="s">
        <v>95</v>
      </c>
      <c r="AV183" s="13" t="s">
        <v>185</v>
      </c>
      <c r="AW183" s="13" t="s">
        <v>40</v>
      </c>
      <c r="AX183" s="13" t="s">
        <v>90</v>
      </c>
      <c r="AY183" s="201" t="s">
        <v>180</v>
      </c>
    </row>
    <row r="184" spans="2:65" s="1" customFormat="1" ht="40.15" customHeight="1">
      <c r="B184" s="142"/>
      <c r="C184" s="171" t="s">
        <v>251</v>
      </c>
      <c r="D184" s="171" t="s">
        <v>181</v>
      </c>
      <c r="E184" s="172" t="s">
        <v>639</v>
      </c>
      <c r="F184" s="294" t="s">
        <v>640</v>
      </c>
      <c r="G184" s="294"/>
      <c r="H184" s="294"/>
      <c r="I184" s="294"/>
      <c r="J184" s="173" t="s">
        <v>184</v>
      </c>
      <c r="K184" s="174">
        <v>183</v>
      </c>
      <c r="L184" s="295">
        <v>0</v>
      </c>
      <c r="M184" s="295"/>
      <c r="N184" s="296">
        <f>ROUND(L184*K184,2)</f>
        <v>0</v>
      </c>
      <c r="O184" s="296"/>
      <c r="P184" s="296"/>
      <c r="Q184" s="296"/>
      <c r="R184" s="145"/>
      <c r="T184" s="175" t="s">
        <v>5</v>
      </c>
      <c r="U184" s="48" t="s">
        <v>48</v>
      </c>
      <c r="V184" s="40"/>
      <c r="W184" s="176">
        <f>V184*K184</f>
        <v>0</v>
      </c>
      <c r="X184" s="176">
        <v>0.10362</v>
      </c>
      <c r="Y184" s="176">
        <f>X184*K184</f>
        <v>18.96246</v>
      </c>
      <c r="Z184" s="176">
        <v>0</v>
      </c>
      <c r="AA184" s="177">
        <f>Z184*K184</f>
        <v>0</v>
      </c>
      <c r="AR184" s="22" t="s">
        <v>185</v>
      </c>
      <c r="AT184" s="22" t="s">
        <v>181</v>
      </c>
      <c r="AU184" s="22" t="s">
        <v>95</v>
      </c>
      <c r="AY184" s="22" t="s">
        <v>180</v>
      </c>
      <c r="BE184" s="118">
        <f>IF(U184="základní",N184,0)</f>
        <v>0</v>
      </c>
      <c r="BF184" s="118">
        <f>IF(U184="snížená",N184,0)</f>
        <v>0</v>
      </c>
      <c r="BG184" s="118">
        <f>IF(U184="zákl. přenesená",N184,0)</f>
        <v>0</v>
      </c>
      <c r="BH184" s="118">
        <f>IF(U184="sníž. přenesená",N184,0)</f>
        <v>0</v>
      </c>
      <c r="BI184" s="118">
        <f>IF(U184="nulová",N184,0)</f>
        <v>0</v>
      </c>
      <c r="BJ184" s="22" t="s">
        <v>90</v>
      </c>
      <c r="BK184" s="118">
        <f>ROUND(L184*K184,2)</f>
        <v>0</v>
      </c>
      <c r="BL184" s="22" t="s">
        <v>185</v>
      </c>
      <c r="BM184" s="22" t="s">
        <v>641</v>
      </c>
    </row>
    <row r="185" spans="2:51" s="11" customFormat="1" ht="20.45" customHeight="1">
      <c r="B185" s="178"/>
      <c r="C185" s="179"/>
      <c r="D185" s="179"/>
      <c r="E185" s="180" t="s">
        <v>5</v>
      </c>
      <c r="F185" s="288" t="s">
        <v>642</v>
      </c>
      <c r="G185" s="289"/>
      <c r="H185" s="289"/>
      <c r="I185" s="289"/>
      <c r="J185" s="179"/>
      <c r="K185" s="181" t="s">
        <v>5</v>
      </c>
      <c r="L185" s="179"/>
      <c r="M185" s="179"/>
      <c r="N185" s="179"/>
      <c r="O185" s="179"/>
      <c r="P185" s="179"/>
      <c r="Q185" s="179"/>
      <c r="R185" s="182"/>
      <c r="T185" s="183"/>
      <c r="U185" s="179"/>
      <c r="V185" s="179"/>
      <c r="W185" s="179"/>
      <c r="X185" s="179"/>
      <c r="Y185" s="179"/>
      <c r="Z185" s="179"/>
      <c r="AA185" s="184"/>
      <c r="AT185" s="185" t="s">
        <v>188</v>
      </c>
      <c r="AU185" s="185" t="s">
        <v>95</v>
      </c>
      <c r="AV185" s="11" t="s">
        <v>90</v>
      </c>
      <c r="AW185" s="11" t="s">
        <v>40</v>
      </c>
      <c r="AX185" s="11" t="s">
        <v>83</v>
      </c>
      <c r="AY185" s="185" t="s">
        <v>180</v>
      </c>
    </row>
    <row r="186" spans="2:51" s="12" customFormat="1" ht="20.45" customHeight="1">
      <c r="B186" s="186"/>
      <c r="C186" s="187"/>
      <c r="D186" s="187"/>
      <c r="E186" s="188" t="s">
        <v>5</v>
      </c>
      <c r="F186" s="290" t="s">
        <v>631</v>
      </c>
      <c r="G186" s="291"/>
      <c r="H186" s="291"/>
      <c r="I186" s="291"/>
      <c r="J186" s="187"/>
      <c r="K186" s="189">
        <v>183</v>
      </c>
      <c r="L186" s="187"/>
      <c r="M186" s="187"/>
      <c r="N186" s="187"/>
      <c r="O186" s="187"/>
      <c r="P186" s="187"/>
      <c r="Q186" s="187"/>
      <c r="R186" s="190"/>
      <c r="T186" s="191"/>
      <c r="U186" s="187"/>
      <c r="V186" s="187"/>
      <c r="W186" s="187"/>
      <c r="X186" s="187"/>
      <c r="Y186" s="187"/>
      <c r="Z186" s="187"/>
      <c r="AA186" s="192"/>
      <c r="AT186" s="193" t="s">
        <v>188</v>
      </c>
      <c r="AU186" s="193" t="s">
        <v>95</v>
      </c>
      <c r="AV186" s="12" t="s">
        <v>95</v>
      </c>
      <c r="AW186" s="12" t="s">
        <v>40</v>
      </c>
      <c r="AX186" s="12" t="s">
        <v>83</v>
      </c>
      <c r="AY186" s="193" t="s">
        <v>180</v>
      </c>
    </row>
    <row r="187" spans="2:51" s="13" customFormat="1" ht="20.45" customHeight="1">
      <c r="B187" s="194"/>
      <c r="C187" s="195"/>
      <c r="D187" s="195"/>
      <c r="E187" s="196" t="s">
        <v>5</v>
      </c>
      <c r="F187" s="292" t="s">
        <v>190</v>
      </c>
      <c r="G187" s="293"/>
      <c r="H187" s="293"/>
      <c r="I187" s="293"/>
      <c r="J187" s="195"/>
      <c r="K187" s="197">
        <v>183</v>
      </c>
      <c r="L187" s="195"/>
      <c r="M187" s="195"/>
      <c r="N187" s="195"/>
      <c r="O187" s="195"/>
      <c r="P187" s="195"/>
      <c r="Q187" s="195"/>
      <c r="R187" s="198"/>
      <c r="T187" s="199"/>
      <c r="U187" s="195"/>
      <c r="V187" s="195"/>
      <c r="W187" s="195"/>
      <c r="X187" s="195"/>
      <c r="Y187" s="195"/>
      <c r="Z187" s="195"/>
      <c r="AA187" s="200"/>
      <c r="AT187" s="201" t="s">
        <v>188</v>
      </c>
      <c r="AU187" s="201" t="s">
        <v>95</v>
      </c>
      <c r="AV187" s="13" t="s">
        <v>185</v>
      </c>
      <c r="AW187" s="13" t="s">
        <v>40</v>
      </c>
      <c r="AX187" s="13" t="s">
        <v>90</v>
      </c>
      <c r="AY187" s="201" t="s">
        <v>180</v>
      </c>
    </row>
    <row r="188" spans="2:65" s="1" customFormat="1" ht="20.45" customHeight="1">
      <c r="B188" s="142"/>
      <c r="C188" s="210" t="s">
        <v>257</v>
      </c>
      <c r="D188" s="210" t="s">
        <v>239</v>
      </c>
      <c r="E188" s="211" t="s">
        <v>555</v>
      </c>
      <c r="F188" s="307" t="s">
        <v>556</v>
      </c>
      <c r="G188" s="307"/>
      <c r="H188" s="307"/>
      <c r="I188" s="307"/>
      <c r="J188" s="212" t="s">
        <v>184</v>
      </c>
      <c r="K188" s="213">
        <v>186.66</v>
      </c>
      <c r="L188" s="308">
        <v>0</v>
      </c>
      <c r="M188" s="308"/>
      <c r="N188" s="309">
        <f>ROUND(L188*K188,2)</f>
        <v>0</v>
      </c>
      <c r="O188" s="296"/>
      <c r="P188" s="296"/>
      <c r="Q188" s="296"/>
      <c r="R188" s="145"/>
      <c r="T188" s="175" t="s">
        <v>5</v>
      </c>
      <c r="U188" s="48" t="s">
        <v>48</v>
      </c>
      <c r="V188" s="40"/>
      <c r="W188" s="176">
        <f>V188*K188</f>
        <v>0</v>
      </c>
      <c r="X188" s="176">
        <v>0.18</v>
      </c>
      <c r="Y188" s="176">
        <f>X188*K188</f>
        <v>33.5988</v>
      </c>
      <c r="Z188" s="176">
        <v>0</v>
      </c>
      <c r="AA188" s="177">
        <f>Z188*K188</f>
        <v>0</v>
      </c>
      <c r="AR188" s="22" t="s">
        <v>228</v>
      </c>
      <c r="AT188" s="22" t="s">
        <v>239</v>
      </c>
      <c r="AU188" s="22" t="s">
        <v>95</v>
      </c>
      <c r="AY188" s="22" t="s">
        <v>180</v>
      </c>
      <c r="BE188" s="118">
        <f>IF(U188="základní",N188,0)</f>
        <v>0</v>
      </c>
      <c r="BF188" s="118">
        <f>IF(U188="snížená",N188,0)</f>
        <v>0</v>
      </c>
      <c r="BG188" s="118">
        <f>IF(U188="zákl. přenesená",N188,0)</f>
        <v>0</v>
      </c>
      <c r="BH188" s="118">
        <f>IF(U188="sníž. přenesená",N188,0)</f>
        <v>0</v>
      </c>
      <c r="BI188" s="118">
        <f>IF(U188="nulová",N188,0)</f>
        <v>0</v>
      </c>
      <c r="BJ188" s="22" t="s">
        <v>90</v>
      </c>
      <c r="BK188" s="118">
        <f>ROUND(L188*K188,2)</f>
        <v>0</v>
      </c>
      <c r="BL188" s="22" t="s">
        <v>185</v>
      </c>
      <c r="BM188" s="22" t="s">
        <v>643</v>
      </c>
    </row>
    <row r="189" spans="2:51" s="11" customFormat="1" ht="20.45" customHeight="1">
      <c r="B189" s="178"/>
      <c r="C189" s="179"/>
      <c r="D189" s="179"/>
      <c r="E189" s="180" t="s">
        <v>5</v>
      </c>
      <c r="F189" s="288" t="s">
        <v>630</v>
      </c>
      <c r="G189" s="289"/>
      <c r="H189" s="289"/>
      <c r="I189" s="289"/>
      <c r="J189" s="179"/>
      <c r="K189" s="181" t="s">
        <v>5</v>
      </c>
      <c r="L189" s="179"/>
      <c r="M189" s="179"/>
      <c r="N189" s="179"/>
      <c r="O189" s="179"/>
      <c r="P189" s="179"/>
      <c r="Q189" s="179"/>
      <c r="R189" s="182"/>
      <c r="T189" s="183"/>
      <c r="U189" s="179"/>
      <c r="V189" s="179"/>
      <c r="W189" s="179"/>
      <c r="X189" s="179"/>
      <c r="Y189" s="179"/>
      <c r="Z189" s="179"/>
      <c r="AA189" s="184"/>
      <c r="AT189" s="185" t="s">
        <v>188</v>
      </c>
      <c r="AU189" s="185" t="s">
        <v>95</v>
      </c>
      <c r="AV189" s="11" t="s">
        <v>90</v>
      </c>
      <c r="AW189" s="11" t="s">
        <v>40</v>
      </c>
      <c r="AX189" s="11" t="s">
        <v>83</v>
      </c>
      <c r="AY189" s="185" t="s">
        <v>180</v>
      </c>
    </row>
    <row r="190" spans="2:51" s="12" customFormat="1" ht="20.45" customHeight="1">
      <c r="B190" s="186"/>
      <c r="C190" s="187"/>
      <c r="D190" s="187"/>
      <c r="E190" s="188" t="s">
        <v>5</v>
      </c>
      <c r="F190" s="290" t="s">
        <v>644</v>
      </c>
      <c r="G190" s="291"/>
      <c r="H190" s="291"/>
      <c r="I190" s="291"/>
      <c r="J190" s="187"/>
      <c r="K190" s="189">
        <v>186.66</v>
      </c>
      <c r="L190" s="187"/>
      <c r="M190" s="187"/>
      <c r="N190" s="187"/>
      <c r="O190" s="187"/>
      <c r="P190" s="187"/>
      <c r="Q190" s="187"/>
      <c r="R190" s="190"/>
      <c r="T190" s="191"/>
      <c r="U190" s="187"/>
      <c r="V190" s="187"/>
      <c r="W190" s="187"/>
      <c r="X190" s="187"/>
      <c r="Y190" s="187"/>
      <c r="Z190" s="187"/>
      <c r="AA190" s="192"/>
      <c r="AT190" s="193" t="s">
        <v>188</v>
      </c>
      <c r="AU190" s="193" t="s">
        <v>95</v>
      </c>
      <c r="AV190" s="12" t="s">
        <v>95</v>
      </c>
      <c r="AW190" s="12" t="s">
        <v>40</v>
      </c>
      <c r="AX190" s="12" t="s">
        <v>83</v>
      </c>
      <c r="AY190" s="193" t="s">
        <v>180</v>
      </c>
    </row>
    <row r="191" spans="2:51" s="13" customFormat="1" ht="20.45" customHeight="1">
      <c r="B191" s="194"/>
      <c r="C191" s="195"/>
      <c r="D191" s="195"/>
      <c r="E191" s="196" t="s">
        <v>5</v>
      </c>
      <c r="F191" s="292" t="s">
        <v>190</v>
      </c>
      <c r="G191" s="293"/>
      <c r="H191" s="293"/>
      <c r="I191" s="293"/>
      <c r="J191" s="195"/>
      <c r="K191" s="197">
        <v>186.66</v>
      </c>
      <c r="L191" s="195"/>
      <c r="M191" s="195"/>
      <c r="N191" s="195"/>
      <c r="O191" s="195"/>
      <c r="P191" s="195"/>
      <c r="Q191" s="195"/>
      <c r="R191" s="198"/>
      <c r="T191" s="199"/>
      <c r="U191" s="195"/>
      <c r="V191" s="195"/>
      <c r="W191" s="195"/>
      <c r="X191" s="195"/>
      <c r="Y191" s="195"/>
      <c r="Z191" s="195"/>
      <c r="AA191" s="200"/>
      <c r="AT191" s="201" t="s">
        <v>188</v>
      </c>
      <c r="AU191" s="201" t="s">
        <v>95</v>
      </c>
      <c r="AV191" s="13" t="s">
        <v>185</v>
      </c>
      <c r="AW191" s="13" t="s">
        <v>40</v>
      </c>
      <c r="AX191" s="13" t="s">
        <v>90</v>
      </c>
      <c r="AY191" s="201" t="s">
        <v>180</v>
      </c>
    </row>
    <row r="192" spans="2:63" s="10" customFormat="1" ht="29.85" customHeight="1">
      <c r="B192" s="160"/>
      <c r="C192" s="161"/>
      <c r="D192" s="170" t="s">
        <v>153</v>
      </c>
      <c r="E192" s="170"/>
      <c r="F192" s="170"/>
      <c r="G192" s="170"/>
      <c r="H192" s="170"/>
      <c r="I192" s="170"/>
      <c r="J192" s="170"/>
      <c r="K192" s="170"/>
      <c r="L192" s="170"/>
      <c r="M192" s="170"/>
      <c r="N192" s="286">
        <f>BK192</f>
        <v>0</v>
      </c>
      <c r="O192" s="287"/>
      <c r="P192" s="287"/>
      <c r="Q192" s="287"/>
      <c r="R192" s="163"/>
      <c r="T192" s="164"/>
      <c r="U192" s="161"/>
      <c r="V192" s="161"/>
      <c r="W192" s="165">
        <f>SUM(W193:W215)</f>
        <v>0</v>
      </c>
      <c r="X192" s="161"/>
      <c r="Y192" s="165">
        <f>SUM(Y193:Y215)</f>
        <v>2.3958800000000005</v>
      </c>
      <c r="Z192" s="161"/>
      <c r="AA192" s="166">
        <f>SUM(AA193:AA215)</f>
        <v>0</v>
      </c>
      <c r="AR192" s="167" t="s">
        <v>90</v>
      </c>
      <c r="AT192" s="168" t="s">
        <v>82</v>
      </c>
      <c r="AU192" s="168" t="s">
        <v>90</v>
      </c>
      <c r="AY192" s="167" t="s">
        <v>180</v>
      </c>
      <c r="BK192" s="169">
        <f>SUM(BK193:BK215)</f>
        <v>0</v>
      </c>
    </row>
    <row r="193" spans="2:65" s="1" customFormat="1" ht="28.9" customHeight="1">
      <c r="B193" s="142"/>
      <c r="C193" s="171" t="s">
        <v>262</v>
      </c>
      <c r="D193" s="171" t="s">
        <v>181</v>
      </c>
      <c r="E193" s="172" t="s">
        <v>314</v>
      </c>
      <c r="F193" s="294" t="s">
        <v>315</v>
      </c>
      <c r="G193" s="294"/>
      <c r="H193" s="294"/>
      <c r="I193" s="294"/>
      <c r="J193" s="173" t="s">
        <v>203</v>
      </c>
      <c r="K193" s="174">
        <v>46</v>
      </c>
      <c r="L193" s="295">
        <v>0</v>
      </c>
      <c r="M193" s="295"/>
      <c r="N193" s="296">
        <f>ROUND(L193*K193,2)</f>
        <v>0</v>
      </c>
      <c r="O193" s="296"/>
      <c r="P193" s="296"/>
      <c r="Q193" s="296"/>
      <c r="R193" s="145"/>
      <c r="T193" s="175" t="s">
        <v>5</v>
      </c>
      <c r="U193" s="48" t="s">
        <v>48</v>
      </c>
      <c r="V193" s="40"/>
      <c r="W193" s="176">
        <f>V193*K193</f>
        <v>0</v>
      </c>
      <c r="X193" s="176">
        <v>0</v>
      </c>
      <c r="Y193" s="176">
        <f>X193*K193</f>
        <v>0</v>
      </c>
      <c r="Z193" s="176">
        <v>0</v>
      </c>
      <c r="AA193" s="177">
        <f>Z193*K193</f>
        <v>0</v>
      </c>
      <c r="AR193" s="22" t="s">
        <v>185</v>
      </c>
      <c r="AT193" s="22" t="s">
        <v>181</v>
      </c>
      <c r="AU193" s="22" t="s">
        <v>95</v>
      </c>
      <c r="AY193" s="22" t="s">
        <v>180</v>
      </c>
      <c r="BE193" s="118">
        <f>IF(U193="základní",N193,0)</f>
        <v>0</v>
      </c>
      <c r="BF193" s="118">
        <f>IF(U193="snížená",N193,0)</f>
        <v>0</v>
      </c>
      <c r="BG193" s="118">
        <f>IF(U193="zákl. přenesená",N193,0)</f>
        <v>0</v>
      </c>
      <c r="BH193" s="118">
        <f>IF(U193="sníž. přenesená",N193,0)</f>
        <v>0</v>
      </c>
      <c r="BI193" s="118">
        <f>IF(U193="nulová",N193,0)</f>
        <v>0</v>
      </c>
      <c r="BJ193" s="22" t="s">
        <v>90</v>
      </c>
      <c r="BK193" s="118">
        <f>ROUND(L193*K193,2)</f>
        <v>0</v>
      </c>
      <c r="BL193" s="22" t="s">
        <v>185</v>
      </c>
      <c r="BM193" s="22" t="s">
        <v>645</v>
      </c>
    </row>
    <row r="194" spans="2:51" s="11" customFormat="1" ht="20.45" customHeight="1">
      <c r="B194" s="178"/>
      <c r="C194" s="179"/>
      <c r="D194" s="179"/>
      <c r="E194" s="180" t="s">
        <v>5</v>
      </c>
      <c r="F194" s="288" t="s">
        <v>285</v>
      </c>
      <c r="G194" s="289"/>
      <c r="H194" s="289"/>
      <c r="I194" s="289"/>
      <c r="J194" s="179"/>
      <c r="K194" s="181" t="s">
        <v>5</v>
      </c>
      <c r="L194" s="179"/>
      <c r="M194" s="179"/>
      <c r="N194" s="179"/>
      <c r="O194" s="179"/>
      <c r="P194" s="179"/>
      <c r="Q194" s="179"/>
      <c r="R194" s="182"/>
      <c r="T194" s="183"/>
      <c r="U194" s="179"/>
      <c r="V194" s="179"/>
      <c r="W194" s="179"/>
      <c r="X194" s="179"/>
      <c r="Y194" s="179"/>
      <c r="Z194" s="179"/>
      <c r="AA194" s="184"/>
      <c r="AT194" s="185" t="s">
        <v>188</v>
      </c>
      <c r="AU194" s="185" t="s">
        <v>95</v>
      </c>
      <c r="AV194" s="11" t="s">
        <v>90</v>
      </c>
      <c r="AW194" s="11" t="s">
        <v>40</v>
      </c>
      <c r="AX194" s="11" t="s">
        <v>83</v>
      </c>
      <c r="AY194" s="185" t="s">
        <v>180</v>
      </c>
    </row>
    <row r="195" spans="2:51" s="12" customFormat="1" ht="20.45" customHeight="1">
      <c r="B195" s="186"/>
      <c r="C195" s="187"/>
      <c r="D195" s="187"/>
      <c r="E195" s="188" t="s">
        <v>5</v>
      </c>
      <c r="F195" s="290" t="s">
        <v>438</v>
      </c>
      <c r="G195" s="291"/>
      <c r="H195" s="291"/>
      <c r="I195" s="291"/>
      <c r="J195" s="187"/>
      <c r="K195" s="189">
        <v>46</v>
      </c>
      <c r="L195" s="187"/>
      <c r="M195" s="187"/>
      <c r="N195" s="187"/>
      <c r="O195" s="187"/>
      <c r="P195" s="187"/>
      <c r="Q195" s="187"/>
      <c r="R195" s="190"/>
      <c r="T195" s="191"/>
      <c r="U195" s="187"/>
      <c r="V195" s="187"/>
      <c r="W195" s="187"/>
      <c r="X195" s="187"/>
      <c r="Y195" s="187"/>
      <c r="Z195" s="187"/>
      <c r="AA195" s="192"/>
      <c r="AT195" s="193" t="s">
        <v>188</v>
      </c>
      <c r="AU195" s="193" t="s">
        <v>95</v>
      </c>
      <c r="AV195" s="12" t="s">
        <v>95</v>
      </c>
      <c r="AW195" s="12" t="s">
        <v>40</v>
      </c>
      <c r="AX195" s="12" t="s">
        <v>83</v>
      </c>
      <c r="AY195" s="193" t="s">
        <v>180</v>
      </c>
    </row>
    <row r="196" spans="2:51" s="13" customFormat="1" ht="20.45" customHeight="1">
      <c r="B196" s="194"/>
      <c r="C196" s="195"/>
      <c r="D196" s="195"/>
      <c r="E196" s="196" t="s">
        <v>5</v>
      </c>
      <c r="F196" s="292" t="s">
        <v>190</v>
      </c>
      <c r="G196" s="293"/>
      <c r="H196" s="293"/>
      <c r="I196" s="293"/>
      <c r="J196" s="195"/>
      <c r="K196" s="197">
        <v>46</v>
      </c>
      <c r="L196" s="195"/>
      <c r="M196" s="195"/>
      <c r="N196" s="195"/>
      <c r="O196" s="195"/>
      <c r="P196" s="195"/>
      <c r="Q196" s="195"/>
      <c r="R196" s="198"/>
      <c r="T196" s="199"/>
      <c r="U196" s="195"/>
      <c r="V196" s="195"/>
      <c r="W196" s="195"/>
      <c r="X196" s="195"/>
      <c r="Y196" s="195"/>
      <c r="Z196" s="195"/>
      <c r="AA196" s="200"/>
      <c r="AT196" s="201" t="s">
        <v>188</v>
      </c>
      <c r="AU196" s="201" t="s">
        <v>95</v>
      </c>
      <c r="AV196" s="13" t="s">
        <v>185</v>
      </c>
      <c r="AW196" s="13" t="s">
        <v>40</v>
      </c>
      <c r="AX196" s="13" t="s">
        <v>90</v>
      </c>
      <c r="AY196" s="201" t="s">
        <v>180</v>
      </c>
    </row>
    <row r="197" spans="2:65" s="1" customFormat="1" ht="28.9" customHeight="1">
      <c r="B197" s="142"/>
      <c r="C197" s="210" t="s">
        <v>11</v>
      </c>
      <c r="D197" s="210" t="s">
        <v>239</v>
      </c>
      <c r="E197" s="211" t="s">
        <v>319</v>
      </c>
      <c r="F197" s="307" t="s">
        <v>320</v>
      </c>
      <c r="G197" s="307"/>
      <c r="H197" s="307"/>
      <c r="I197" s="307"/>
      <c r="J197" s="212" t="s">
        <v>321</v>
      </c>
      <c r="K197" s="213">
        <v>9.66</v>
      </c>
      <c r="L197" s="308">
        <v>0</v>
      </c>
      <c r="M197" s="308"/>
      <c r="N197" s="309">
        <f>ROUND(L197*K197,2)</f>
        <v>0</v>
      </c>
      <c r="O197" s="296"/>
      <c r="P197" s="296"/>
      <c r="Q197" s="296"/>
      <c r="R197" s="145"/>
      <c r="T197" s="175" t="s">
        <v>5</v>
      </c>
      <c r="U197" s="48" t="s">
        <v>48</v>
      </c>
      <c r="V197" s="40"/>
      <c r="W197" s="176">
        <f>V197*K197</f>
        <v>0</v>
      </c>
      <c r="X197" s="176">
        <v>0.013</v>
      </c>
      <c r="Y197" s="176">
        <f>X197*K197</f>
        <v>0.12558</v>
      </c>
      <c r="Z197" s="176">
        <v>0</v>
      </c>
      <c r="AA197" s="177">
        <f>Z197*K197</f>
        <v>0</v>
      </c>
      <c r="AR197" s="22" t="s">
        <v>228</v>
      </c>
      <c r="AT197" s="22" t="s">
        <v>239</v>
      </c>
      <c r="AU197" s="22" t="s">
        <v>95</v>
      </c>
      <c r="AY197" s="22" t="s">
        <v>180</v>
      </c>
      <c r="BE197" s="118">
        <f>IF(U197="základní",N197,0)</f>
        <v>0</v>
      </c>
      <c r="BF197" s="118">
        <f>IF(U197="snížená",N197,0)</f>
        <v>0</v>
      </c>
      <c r="BG197" s="118">
        <f>IF(U197="zákl. přenesená",N197,0)</f>
        <v>0</v>
      </c>
      <c r="BH197" s="118">
        <f>IF(U197="sníž. přenesená",N197,0)</f>
        <v>0</v>
      </c>
      <c r="BI197" s="118">
        <f>IF(U197="nulová",N197,0)</f>
        <v>0</v>
      </c>
      <c r="BJ197" s="22" t="s">
        <v>90</v>
      </c>
      <c r="BK197" s="118">
        <f>ROUND(L197*K197,2)</f>
        <v>0</v>
      </c>
      <c r="BL197" s="22" t="s">
        <v>185</v>
      </c>
      <c r="BM197" s="22" t="s">
        <v>646</v>
      </c>
    </row>
    <row r="198" spans="2:51" s="11" customFormat="1" ht="20.45" customHeight="1">
      <c r="B198" s="178"/>
      <c r="C198" s="179"/>
      <c r="D198" s="179"/>
      <c r="E198" s="180" t="s">
        <v>5</v>
      </c>
      <c r="F198" s="288" t="s">
        <v>285</v>
      </c>
      <c r="G198" s="289"/>
      <c r="H198" s="289"/>
      <c r="I198" s="289"/>
      <c r="J198" s="179"/>
      <c r="K198" s="181" t="s">
        <v>5</v>
      </c>
      <c r="L198" s="179"/>
      <c r="M198" s="179"/>
      <c r="N198" s="179"/>
      <c r="O198" s="179"/>
      <c r="P198" s="179"/>
      <c r="Q198" s="179"/>
      <c r="R198" s="182"/>
      <c r="T198" s="183"/>
      <c r="U198" s="179"/>
      <c r="V198" s="179"/>
      <c r="W198" s="179"/>
      <c r="X198" s="179"/>
      <c r="Y198" s="179"/>
      <c r="Z198" s="179"/>
      <c r="AA198" s="184"/>
      <c r="AT198" s="185" t="s">
        <v>188</v>
      </c>
      <c r="AU198" s="185" t="s">
        <v>95</v>
      </c>
      <c r="AV198" s="11" t="s">
        <v>90</v>
      </c>
      <c r="AW198" s="11" t="s">
        <v>40</v>
      </c>
      <c r="AX198" s="11" t="s">
        <v>83</v>
      </c>
      <c r="AY198" s="185" t="s">
        <v>180</v>
      </c>
    </row>
    <row r="199" spans="2:51" s="12" customFormat="1" ht="20.45" customHeight="1">
      <c r="B199" s="186"/>
      <c r="C199" s="187"/>
      <c r="D199" s="187"/>
      <c r="E199" s="188" t="s">
        <v>5</v>
      </c>
      <c r="F199" s="290" t="s">
        <v>647</v>
      </c>
      <c r="G199" s="291"/>
      <c r="H199" s="291"/>
      <c r="I199" s="291"/>
      <c r="J199" s="187"/>
      <c r="K199" s="189">
        <v>9.66</v>
      </c>
      <c r="L199" s="187"/>
      <c r="M199" s="187"/>
      <c r="N199" s="187"/>
      <c r="O199" s="187"/>
      <c r="P199" s="187"/>
      <c r="Q199" s="187"/>
      <c r="R199" s="190"/>
      <c r="T199" s="191"/>
      <c r="U199" s="187"/>
      <c r="V199" s="187"/>
      <c r="W199" s="187"/>
      <c r="X199" s="187"/>
      <c r="Y199" s="187"/>
      <c r="Z199" s="187"/>
      <c r="AA199" s="192"/>
      <c r="AT199" s="193" t="s">
        <v>188</v>
      </c>
      <c r="AU199" s="193" t="s">
        <v>95</v>
      </c>
      <c r="AV199" s="12" t="s">
        <v>95</v>
      </c>
      <c r="AW199" s="12" t="s">
        <v>40</v>
      </c>
      <c r="AX199" s="12" t="s">
        <v>83</v>
      </c>
      <c r="AY199" s="193" t="s">
        <v>180</v>
      </c>
    </row>
    <row r="200" spans="2:51" s="13" customFormat="1" ht="20.45" customHeight="1">
      <c r="B200" s="194"/>
      <c r="C200" s="195"/>
      <c r="D200" s="195"/>
      <c r="E200" s="196" t="s">
        <v>5</v>
      </c>
      <c r="F200" s="292" t="s">
        <v>190</v>
      </c>
      <c r="G200" s="293"/>
      <c r="H200" s="293"/>
      <c r="I200" s="293"/>
      <c r="J200" s="195"/>
      <c r="K200" s="197">
        <v>9.66</v>
      </c>
      <c r="L200" s="195"/>
      <c r="M200" s="195"/>
      <c r="N200" s="195"/>
      <c r="O200" s="195"/>
      <c r="P200" s="195"/>
      <c r="Q200" s="195"/>
      <c r="R200" s="198"/>
      <c r="T200" s="199"/>
      <c r="U200" s="195"/>
      <c r="V200" s="195"/>
      <c r="W200" s="195"/>
      <c r="X200" s="195"/>
      <c r="Y200" s="195"/>
      <c r="Z200" s="195"/>
      <c r="AA200" s="200"/>
      <c r="AT200" s="201" t="s">
        <v>188</v>
      </c>
      <c r="AU200" s="201" t="s">
        <v>95</v>
      </c>
      <c r="AV200" s="13" t="s">
        <v>185</v>
      </c>
      <c r="AW200" s="13" t="s">
        <v>40</v>
      </c>
      <c r="AX200" s="13" t="s">
        <v>90</v>
      </c>
      <c r="AY200" s="201" t="s">
        <v>180</v>
      </c>
    </row>
    <row r="201" spans="2:65" s="1" customFormat="1" ht="28.9" customHeight="1">
      <c r="B201" s="142"/>
      <c r="C201" s="171" t="s">
        <v>274</v>
      </c>
      <c r="D201" s="171" t="s">
        <v>181</v>
      </c>
      <c r="E201" s="172" t="s">
        <v>325</v>
      </c>
      <c r="F201" s="294" t="s">
        <v>326</v>
      </c>
      <c r="G201" s="294"/>
      <c r="H201" s="294"/>
      <c r="I201" s="294"/>
      <c r="J201" s="173" t="s">
        <v>321</v>
      </c>
      <c r="K201" s="174">
        <v>5</v>
      </c>
      <c r="L201" s="295">
        <v>0</v>
      </c>
      <c r="M201" s="295"/>
      <c r="N201" s="296">
        <f>ROUND(L201*K201,2)</f>
        <v>0</v>
      </c>
      <c r="O201" s="296"/>
      <c r="P201" s="296"/>
      <c r="Q201" s="296"/>
      <c r="R201" s="145"/>
      <c r="T201" s="175" t="s">
        <v>5</v>
      </c>
      <c r="U201" s="48" t="s">
        <v>48</v>
      </c>
      <c r="V201" s="40"/>
      <c r="W201" s="176">
        <f>V201*K201</f>
        <v>0</v>
      </c>
      <c r="X201" s="176">
        <v>0.14494</v>
      </c>
      <c r="Y201" s="176">
        <f>X201*K201</f>
        <v>0.7247000000000001</v>
      </c>
      <c r="Z201" s="176">
        <v>0</v>
      </c>
      <c r="AA201" s="177">
        <f>Z201*K201</f>
        <v>0</v>
      </c>
      <c r="AR201" s="22" t="s">
        <v>185</v>
      </c>
      <c r="AT201" s="22" t="s">
        <v>181</v>
      </c>
      <c r="AU201" s="22" t="s">
        <v>95</v>
      </c>
      <c r="AY201" s="22" t="s">
        <v>180</v>
      </c>
      <c r="BE201" s="118">
        <f>IF(U201="základní",N201,0)</f>
        <v>0</v>
      </c>
      <c r="BF201" s="118">
        <f>IF(U201="snížená",N201,0)</f>
        <v>0</v>
      </c>
      <c r="BG201" s="118">
        <f>IF(U201="zákl. přenesená",N201,0)</f>
        <v>0</v>
      </c>
      <c r="BH201" s="118">
        <f>IF(U201="sníž. přenesená",N201,0)</f>
        <v>0</v>
      </c>
      <c r="BI201" s="118">
        <f>IF(U201="nulová",N201,0)</f>
        <v>0</v>
      </c>
      <c r="BJ201" s="22" t="s">
        <v>90</v>
      </c>
      <c r="BK201" s="118">
        <f>ROUND(L201*K201,2)</f>
        <v>0</v>
      </c>
      <c r="BL201" s="22" t="s">
        <v>185</v>
      </c>
      <c r="BM201" s="22" t="s">
        <v>648</v>
      </c>
    </row>
    <row r="202" spans="2:51" s="12" customFormat="1" ht="20.45" customHeight="1">
      <c r="B202" s="186"/>
      <c r="C202" s="187"/>
      <c r="D202" s="187"/>
      <c r="E202" s="188" t="s">
        <v>5</v>
      </c>
      <c r="F202" s="297" t="s">
        <v>207</v>
      </c>
      <c r="G202" s="298"/>
      <c r="H202" s="298"/>
      <c r="I202" s="298"/>
      <c r="J202" s="187"/>
      <c r="K202" s="189">
        <v>5</v>
      </c>
      <c r="L202" s="187"/>
      <c r="M202" s="187"/>
      <c r="N202" s="187"/>
      <c r="O202" s="187"/>
      <c r="P202" s="187"/>
      <c r="Q202" s="187"/>
      <c r="R202" s="190"/>
      <c r="T202" s="191"/>
      <c r="U202" s="187"/>
      <c r="V202" s="187"/>
      <c r="W202" s="187"/>
      <c r="X202" s="187"/>
      <c r="Y202" s="187"/>
      <c r="Z202" s="187"/>
      <c r="AA202" s="192"/>
      <c r="AT202" s="193" t="s">
        <v>188</v>
      </c>
      <c r="AU202" s="193" t="s">
        <v>95</v>
      </c>
      <c r="AV202" s="12" t="s">
        <v>95</v>
      </c>
      <c r="AW202" s="12" t="s">
        <v>40</v>
      </c>
      <c r="AX202" s="12" t="s">
        <v>83</v>
      </c>
      <c r="AY202" s="193" t="s">
        <v>180</v>
      </c>
    </row>
    <row r="203" spans="2:51" s="13" customFormat="1" ht="20.45" customHeight="1">
      <c r="B203" s="194"/>
      <c r="C203" s="195"/>
      <c r="D203" s="195"/>
      <c r="E203" s="196" t="s">
        <v>5</v>
      </c>
      <c r="F203" s="292" t="s">
        <v>190</v>
      </c>
      <c r="G203" s="293"/>
      <c r="H203" s="293"/>
      <c r="I203" s="293"/>
      <c r="J203" s="195"/>
      <c r="K203" s="197">
        <v>5</v>
      </c>
      <c r="L203" s="195"/>
      <c r="M203" s="195"/>
      <c r="N203" s="195"/>
      <c r="O203" s="195"/>
      <c r="P203" s="195"/>
      <c r="Q203" s="195"/>
      <c r="R203" s="198"/>
      <c r="T203" s="199"/>
      <c r="U203" s="195"/>
      <c r="V203" s="195"/>
      <c r="W203" s="195"/>
      <c r="X203" s="195"/>
      <c r="Y203" s="195"/>
      <c r="Z203" s="195"/>
      <c r="AA203" s="200"/>
      <c r="AT203" s="201" t="s">
        <v>188</v>
      </c>
      <c r="AU203" s="201" t="s">
        <v>95</v>
      </c>
      <c r="AV203" s="13" t="s">
        <v>185</v>
      </c>
      <c r="AW203" s="13" t="s">
        <v>40</v>
      </c>
      <c r="AX203" s="13" t="s">
        <v>90</v>
      </c>
      <c r="AY203" s="201" t="s">
        <v>180</v>
      </c>
    </row>
    <row r="204" spans="2:65" s="1" customFormat="1" ht="20.45" customHeight="1">
      <c r="B204" s="142"/>
      <c r="C204" s="210" t="s">
        <v>281</v>
      </c>
      <c r="D204" s="210" t="s">
        <v>239</v>
      </c>
      <c r="E204" s="211" t="s">
        <v>329</v>
      </c>
      <c r="F204" s="307" t="s">
        <v>330</v>
      </c>
      <c r="G204" s="307"/>
      <c r="H204" s="307"/>
      <c r="I204" s="307"/>
      <c r="J204" s="212" t="s">
        <v>321</v>
      </c>
      <c r="K204" s="213">
        <v>5</v>
      </c>
      <c r="L204" s="308">
        <v>0</v>
      </c>
      <c r="M204" s="308"/>
      <c r="N204" s="309">
        <f>ROUND(L204*K204,2)</f>
        <v>0</v>
      </c>
      <c r="O204" s="296"/>
      <c r="P204" s="296"/>
      <c r="Q204" s="296"/>
      <c r="R204" s="145"/>
      <c r="T204" s="175" t="s">
        <v>5</v>
      </c>
      <c r="U204" s="48" t="s">
        <v>48</v>
      </c>
      <c r="V204" s="40"/>
      <c r="W204" s="176">
        <f>V204*K204</f>
        <v>0</v>
      </c>
      <c r="X204" s="176">
        <v>0.095</v>
      </c>
      <c r="Y204" s="176">
        <f>X204*K204</f>
        <v>0.475</v>
      </c>
      <c r="Z204" s="176">
        <v>0</v>
      </c>
      <c r="AA204" s="177">
        <f>Z204*K204</f>
        <v>0</v>
      </c>
      <c r="AR204" s="22" t="s">
        <v>228</v>
      </c>
      <c r="AT204" s="22" t="s">
        <v>239</v>
      </c>
      <c r="AU204" s="22" t="s">
        <v>95</v>
      </c>
      <c r="AY204" s="22" t="s">
        <v>180</v>
      </c>
      <c r="BE204" s="118">
        <f>IF(U204="základní",N204,0)</f>
        <v>0</v>
      </c>
      <c r="BF204" s="118">
        <f>IF(U204="snížená",N204,0)</f>
        <v>0</v>
      </c>
      <c r="BG204" s="118">
        <f>IF(U204="zákl. přenesená",N204,0)</f>
        <v>0</v>
      </c>
      <c r="BH204" s="118">
        <f>IF(U204="sníž. přenesená",N204,0)</f>
        <v>0</v>
      </c>
      <c r="BI204" s="118">
        <f>IF(U204="nulová",N204,0)</f>
        <v>0</v>
      </c>
      <c r="BJ204" s="22" t="s">
        <v>90</v>
      </c>
      <c r="BK204" s="118">
        <f>ROUND(L204*K204,2)</f>
        <v>0</v>
      </c>
      <c r="BL204" s="22" t="s">
        <v>185</v>
      </c>
      <c r="BM204" s="22" t="s">
        <v>649</v>
      </c>
    </row>
    <row r="205" spans="2:51" s="12" customFormat="1" ht="20.45" customHeight="1">
      <c r="B205" s="186"/>
      <c r="C205" s="187"/>
      <c r="D205" s="187"/>
      <c r="E205" s="188" t="s">
        <v>5</v>
      </c>
      <c r="F205" s="297" t="s">
        <v>207</v>
      </c>
      <c r="G205" s="298"/>
      <c r="H205" s="298"/>
      <c r="I205" s="298"/>
      <c r="J205" s="187"/>
      <c r="K205" s="189">
        <v>5</v>
      </c>
      <c r="L205" s="187"/>
      <c r="M205" s="187"/>
      <c r="N205" s="187"/>
      <c r="O205" s="187"/>
      <c r="P205" s="187"/>
      <c r="Q205" s="187"/>
      <c r="R205" s="190"/>
      <c r="T205" s="191"/>
      <c r="U205" s="187"/>
      <c r="V205" s="187"/>
      <c r="W205" s="187"/>
      <c r="X205" s="187"/>
      <c r="Y205" s="187"/>
      <c r="Z205" s="187"/>
      <c r="AA205" s="192"/>
      <c r="AT205" s="193" t="s">
        <v>188</v>
      </c>
      <c r="AU205" s="193" t="s">
        <v>95</v>
      </c>
      <c r="AV205" s="12" t="s">
        <v>95</v>
      </c>
      <c r="AW205" s="12" t="s">
        <v>40</v>
      </c>
      <c r="AX205" s="12" t="s">
        <v>83</v>
      </c>
      <c r="AY205" s="193" t="s">
        <v>180</v>
      </c>
    </row>
    <row r="206" spans="2:51" s="13" customFormat="1" ht="20.45" customHeight="1">
      <c r="B206" s="194"/>
      <c r="C206" s="195"/>
      <c r="D206" s="195"/>
      <c r="E206" s="196" t="s">
        <v>5</v>
      </c>
      <c r="F206" s="292" t="s">
        <v>190</v>
      </c>
      <c r="G206" s="293"/>
      <c r="H206" s="293"/>
      <c r="I206" s="293"/>
      <c r="J206" s="195"/>
      <c r="K206" s="197">
        <v>5</v>
      </c>
      <c r="L206" s="195"/>
      <c r="M206" s="195"/>
      <c r="N206" s="195"/>
      <c r="O206" s="195"/>
      <c r="P206" s="195"/>
      <c r="Q206" s="195"/>
      <c r="R206" s="198"/>
      <c r="T206" s="199"/>
      <c r="U206" s="195"/>
      <c r="V206" s="195"/>
      <c r="W206" s="195"/>
      <c r="X206" s="195"/>
      <c r="Y206" s="195"/>
      <c r="Z206" s="195"/>
      <c r="AA206" s="200"/>
      <c r="AT206" s="201" t="s">
        <v>188</v>
      </c>
      <c r="AU206" s="201" t="s">
        <v>95</v>
      </c>
      <c r="AV206" s="13" t="s">
        <v>185</v>
      </c>
      <c r="AW206" s="13" t="s">
        <v>40</v>
      </c>
      <c r="AX206" s="13" t="s">
        <v>90</v>
      </c>
      <c r="AY206" s="201" t="s">
        <v>180</v>
      </c>
    </row>
    <row r="207" spans="2:65" s="1" customFormat="1" ht="40.15" customHeight="1">
      <c r="B207" s="142"/>
      <c r="C207" s="210" t="s">
        <v>287</v>
      </c>
      <c r="D207" s="210" t="s">
        <v>239</v>
      </c>
      <c r="E207" s="211" t="s">
        <v>333</v>
      </c>
      <c r="F207" s="307" t="s">
        <v>334</v>
      </c>
      <c r="G207" s="307"/>
      <c r="H207" s="307"/>
      <c r="I207" s="307"/>
      <c r="J207" s="212" t="s">
        <v>321</v>
      </c>
      <c r="K207" s="213">
        <v>5.05</v>
      </c>
      <c r="L207" s="308">
        <v>0</v>
      </c>
      <c r="M207" s="308"/>
      <c r="N207" s="309">
        <f>ROUND(L207*K207,2)</f>
        <v>0</v>
      </c>
      <c r="O207" s="296"/>
      <c r="P207" s="296"/>
      <c r="Q207" s="296"/>
      <c r="R207" s="145"/>
      <c r="T207" s="175" t="s">
        <v>5</v>
      </c>
      <c r="U207" s="48" t="s">
        <v>48</v>
      </c>
      <c r="V207" s="40"/>
      <c r="W207" s="176">
        <f>V207*K207</f>
        <v>0</v>
      </c>
      <c r="X207" s="176">
        <v>0.097</v>
      </c>
      <c r="Y207" s="176">
        <f>X207*K207</f>
        <v>0.48985</v>
      </c>
      <c r="Z207" s="176">
        <v>0</v>
      </c>
      <c r="AA207" s="177">
        <f>Z207*K207</f>
        <v>0</v>
      </c>
      <c r="AR207" s="22" t="s">
        <v>228</v>
      </c>
      <c r="AT207" s="22" t="s">
        <v>239</v>
      </c>
      <c r="AU207" s="22" t="s">
        <v>95</v>
      </c>
      <c r="AY207" s="22" t="s">
        <v>180</v>
      </c>
      <c r="BE207" s="118">
        <f>IF(U207="základní",N207,0)</f>
        <v>0</v>
      </c>
      <c r="BF207" s="118">
        <f>IF(U207="snížená",N207,0)</f>
        <v>0</v>
      </c>
      <c r="BG207" s="118">
        <f>IF(U207="zákl. přenesená",N207,0)</f>
        <v>0</v>
      </c>
      <c r="BH207" s="118">
        <f>IF(U207="sníž. přenesená",N207,0)</f>
        <v>0</v>
      </c>
      <c r="BI207" s="118">
        <f>IF(U207="nulová",N207,0)</f>
        <v>0</v>
      </c>
      <c r="BJ207" s="22" t="s">
        <v>90</v>
      </c>
      <c r="BK207" s="118">
        <f>ROUND(L207*K207,2)</f>
        <v>0</v>
      </c>
      <c r="BL207" s="22" t="s">
        <v>185</v>
      </c>
      <c r="BM207" s="22" t="s">
        <v>650</v>
      </c>
    </row>
    <row r="208" spans="2:51" s="12" customFormat="1" ht="20.45" customHeight="1">
      <c r="B208" s="186"/>
      <c r="C208" s="187"/>
      <c r="D208" s="187"/>
      <c r="E208" s="188" t="s">
        <v>5</v>
      </c>
      <c r="F208" s="297" t="s">
        <v>651</v>
      </c>
      <c r="G208" s="298"/>
      <c r="H208" s="298"/>
      <c r="I208" s="298"/>
      <c r="J208" s="187"/>
      <c r="K208" s="189">
        <v>5.05</v>
      </c>
      <c r="L208" s="187"/>
      <c r="M208" s="187"/>
      <c r="N208" s="187"/>
      <c r="O208" s="187"/>
      <c r="P208" s="187"/>
      <c r="Q208" s="187"/>
      <c r="R208" s="190"/>
      <c r="T208" s="191"/>
      <c r="U208" s="187"/>
      <c r="V208" s="187"/>
      <c r="W208" s="187"/>
      <c r="X208" s="187"/>
      <c r="Y208" s="187"/>
      <c r="Z208" s="187"/>
      <c r="AA208" s="192"/>
      <c r="AT208" s="193" t="s">
        <v>188</v>
      </c>
      <c r="AU208" s="193" t="s">
        <v>95</v>
      </c>
      <c r="AV208" s="12" t="s">
        <v>95</v>
      </c>
      <c r="AW208" s="12" t="s">
        <v>40</v>
      </c>
      <c r="AX208" s="12" t="s">
        <v>83</v>
      </c>
      <c r="AY208" s="193" t="s">
        <v>180</v>
      </c>
    </row>
    <row r="209" spans="2:51" s="13" customFormat="1" ht="20.45" customHeight="1">
      <c r="B209" s="194"/>
      <c r="C209" s="195"/>
      <c r="D209" s="195"/>
      <c r="E209" s="196" t="s">
        <v>5</v>
      </c>
      <c r="F209" s="292" t="s">
        <v>190</v>
      </c>
      <c r="G209" s="293"/>
      <c r="H209" s="293"/>
      <c r="I209" s="293"/>
      <c r="J209" s="195"/>
      <c r="K209" s="197">
        <v>5.05</v>
      </c>
      <c r="L209" s="195"/>
      <c r="M209" s="195"/>
      <c r="N209" s="195"/>
      <c r="O209" s="195"/>
      <c r="P209" s="195"/>
      <c r="Q209" s="195"/>
      <c r="R209" s="198"/>
      <c r="T209" s="199"/>
      <c r="U209" s="195"/>
      <c r="V209" s="195"/>
      <c r="W209" s="195"/>
      <c r="X209" s="195"/>
      <c r="Y209" s="195"/>
      <c r="Z209" s="195"/>
      <c r="AA209" s="200"/>
      <c r="AT209" s="201" t="s">
        <v>188</v>
      </c>
      <c r="AU209" s="201" t="s">
        <v>95</v>
      </c>
      <c r="AV209" s="13" t="s">
        <v>185</v>
      </c>
      <c r="AW209" s="13" t="s">
        <v>40</v>
      </c>
      <c r="AX209" s="13" t="s">
        <v>90</v>
      </c>
      <c r="AY209" s="201" t="s">
        <v>180</v>
      </c>
    </row>
    <row r="210" spans="2:65" s="1" customFormat="1" ht="28.9" customHeight="1">
      <c r="B210" s="142"/>
      <c r="C210" s="210" t="s">
        <v>293</v>
      </c>
      <c r="D210" s="210" t="s">
        <v>239</v>
      </c>
      <c r="E210" s="211" t="s">
        <v>338</v>
      </c>
      <c r="F210" s="307" t="s">
        <v>339</v>
      </c>
      <c r="G210" s="307"/>
      <c r="H210" s="307"/>
      <c r="I210" s="307"/>
      <c r="J210" s="212" t="s">
        <v>321</v>
      </c>
      <c r="K210" s="213">
        <v>5.05</v>
      </c>
      <c r="L210" s="308">
        <v>0</v>
      </c>
      <c r="M210" s="308"/>
      <c r="N210" s="309">
        <f>ROUND(L210*K210,2)</f>
        <v>0</v>
      </c>
      <c r="O210" s="296"/>
      <c r="P210" s="296"/>
      <c r="Q210" s="296"/>
      <c r="R210" s="145"/>
      <c r="T210" s="175" t="s">
        <v>5</v>
      </c>
      <c r="U210" s="48" t="s">
        <v>48</v>
      </c>
      <c r="V210" s="40"/>
      <c r="W210" s="176">
        <f>V210*K210</f>
        <v>0</v>
      </c>
      <c r="X210" s="176">
        <v>0.058</v>
      </c>
      <c r="Y210" s="176">
        <f>X210*K210</f>
        <v>0.2929</v>
      </c>
      <c r="Z210" s="176">
        <v>0</v>
      </c>
      <c r="AA210" s="177">
        <f>Z210*K210</f>
        <v>0</v>
      </c>
      <c r="AR210" s="22" t="s">
        <v>228</v>
      </c>
      <c r="AT210" s="22" t="s">
        <v>239</v>
      </c>
      <c r="AU210" s="22" t="s">
        <v>95</v>
      </c>
      <c r="AY210" s="22" t="s">
        <v>180</v>
      </c>
      <c r="BE210" s="118">
        <f>IF(U210="základní",N210,0)</f>
        <v>0</v>
      </c>
      <c r="BF210" s="118">
        <f>IF(U210="snížená",N210,0)</f>
        <v>0</v>
      </c>
      <c r="BG210" s="118">
        <f>IF(U210="zákl. přenesená",N210,0)</f>
        <v>0</v>
      </c>
      <c r="BH210" s="118">
        <f>IF(U210="sníž. přenesená",N210,0)</f>
        <v>0</v>
      </c>
      <c r="BI210" s="118">
        <f>IF(U210="nulová",N210,0)</f>
        <v>0</v>
      </c>
      <c r="BJ210" s="22" t="s">
        <v>90</v>
      </c>
      <c r="BK210" s="118">
        <f>ROUND(L210*K210,2)</f>
        <v>0</v>
      </c>
      <c r="BL210" s="22" t="s">
        <v>185</v>
      </c>
      <c r="BM210" s="22" t="s">
        <v>652</v>
      </c>
    </row>
    <row r="211" spans="2:51" s="12" customFormat="1" ht="20.45" customHeight="1">
      <c r="B211" s="186"/>
      <c r="C211" s="187"/>
      <c r="D211" s="187"/>
      <c r="E211" s="188" t="s">
        <v>5</v>
      </c>
      <c r="F211" s="297" t="s">
        <v>651</v>
      </c>
      <c r="G211" s="298"/>
      <c r="H211" s="298"/>
      <c r="I211" s="298"/>
      <c r="J211" s="187"/>
      <c r="K211" s="189">
        <v>5.05</v>
      </c>
      <c r="L211" s="187"/>
      <c r="M211" s="187"/>
      <c r="N211" s="187"/>
      <c r="O211" s="187"/>
      <c r="P211" s="187"/>
      <c r="Q211" s="187"/>
      <c r="R211" s="190"/>
      <c r="T211" s="191"/>
      <c r="U211" s="187"/>
      <c r="V211" s="187"/>
      <c r="W211" s="187"/>
      <c r="X211" s="187"/>
      <c r="Y211" s="187"/>
      <c r="Z211" s="187"/>
      <c r="AA211" s="192"/>
      <c r="AT211" s="193" t="s">
        <v>188</v>
      </c>
      <c r="AU211" s="193" t="s">
        <v>95</v>
      </c>
      <c r="AV211" s="12" t="s">
        <v>95</v>
      </c>
      <c r="AW211" s="12" t="s">
        <v>40</v>
      </c>
      <c r="AX211" s="12" t="s">
        <v>83</v>
      </c>
      <c r="AY211" s="193" t="s">
        <v>180</v>
      </c>
    </row>
    <row r="212" spans="2:51" s="13" customFormat="1" ht="20.45" customHeight="1">
      <c r="B212" s="194"/>
      <c r="C212" s="195"/>
      <c r="D212" s="195"/>
      <c r="E212" s="196" t="s">
        <v>5</v>
      </c>
      <c r="F212" s="292" t="s">
        <v>190</v>
      </c>
      <c r="G212" s="293"/>
      <c r="H212" s="293"/>
      <c r="I212" s="293"/>
      <c r="J212" s="195"/>
      <c r="K212" s="197">
        <v>5.05</v>
      </c>
      <c r="L212" s="195"/>
      <c r="M212" s="195"/>
      <c r="N212" s="195"/>
      <c r="O212" s="195"/>
      <c r="P212" s="195"/>
      <c r="Q212" s="195"/>
      <c r="R212" s="198"/>
      <c r="T212" s="199"/>
      <c r="U212" s="195"/>
      <c r="V212" s="195"/>
      <c r="W212" s="195"/>
      <c r="X212" s="195"/>
      <c r="Y212" s="195"/>
      <c r="Z212" s="195"/>
      <c r="AA212" s="200"/>
      <c r="AT212" s="201" t="s">
        <v>188</v>
      </c>
      <c r="AU212" s="201" t="s">
        <v>95</v>
      </c>
      <c r="AV212" s="13" t="s">
        <v>185</v>
      </c>
      <c r="AW212" s="13" t="s">
        <v>40</v>
      </c>
      <c r="AX212" s="13" t="s">
        <v>90</v>
      </c>
      <c r="AY212" s="201" t="s">
        <v>180</v>
      </c>
    </row>
    <row r="213" spans="2:65" s="1" customFormat="1" ht="28.9" customHeight="1">
      <c r="B213" s="142"/>
      <c r="C213" s="210" t="s">
        <v>297</v>
      </c>
      <c r="D213" s="210" t="s">
        <v>239</v>
      </c>
      <c r="E213" s="211" t="s">
        <v>342</v>
      </c>
      <c r="F213" s="307" t="s">
        <v>343</v>
      </c>
      <c r="G213" s="307"/>
      <c r="H213" s="307"/>
      <c r="I213" s="307"/>
      <c r="J213" s="212" t="s">
        <v>321</v>
      </c>
      <c r="K213" s="213">
        <v>5.05</v>
      </c>
      <c r="L213" s="308">
        <v>0</v>
      </c>
      <c r="M213" s="308"/>
      <c r="N213" s="309">
        <f>ROUND(L213*K213,2)</f>
        <v>0</v>
      </c>
      <c r="O213" s="296"/>
      <c r="P213" s="296"/>
      <c r="Q213" s="296"/>
      <c r="R213" s="145"/>
      <c r="T213" s="175" t="s">
        <v>5</v>
      </c>
      <c r="U213" s="48" t="s">
        <v>48</v>
      </c>
      <c r="V213" s="40"/>
      <c r="W213" s="176">
        <f>V213*K213</f>
        <v>0</v>
      </c>
      <c r="X213" s="176">
        <v>0.057</v>
      </c>
      <c r="Y213" s="176">
        <f>X213*K213</f>
        <v>0.28785</v>
      </c>
      <c r="Z213" s="176">
        <v>0</v>
      </c>
      <c r="AA213" s="177">
        <f>Z213*K213</f>
        <v>0</v>
      </c>
      <c r="AR213" s="22" t="s">
        <v>228</v>
      </c>
      <c r="AT213" s="22" t="s">
        <v>239</v>
      </c>
      <c r="AU213" s="22" t="s">
        <v>95</v>
      </c>
      <c r="AY213" s="22" t="s">
        <v>180</v>
      </c>
      <c r="BE213" s="118">
        <f>IF(U213="základní",N213,0)</f>
        <v>0</v>
      </c>
      <c r="BF213" s="118">
        <f>IF(U213="snížená",N213,0)</f>
        <v>0</v>
      </c>
      <c r="BG213" s="118">
        <f>IF(U213="zákl. přenesená",N213,0)</f>
        <v>0</v>
      </c>
      <c r="BH213" s="118">
        <f>IF(U213="sníž. přenesená",N213,0)</f>
        <v>0</v>
      </c>
      <c r="BI213" s="118">
        <f>IF(U213="nulová",N213,0)</f>
        <v>0</v>
      </c>
      <c r="BJ213" s="22" t="s">
        <v>90</v>
      </c>
      <c r="BK213" s="118">
        <f>ROUND(L213*K213,2)</f>
        <v>0</v>
      </c>
      <c r="BL213" s="22" t="s">
        <v>185</v>
      </c>
      <c r="BM213" s="22" t="s">
        <v>653</v>
      </c>
    </row>
    <row r="214" spans="2:51" s="12" customFormat="1" ht="20.45" customHeight="1">
      <c r="B214" s="186"/>
      <c r="C214" s="187"/>
      <c r="D214" s="187"/>
      <c r="E214" s="188" t="s">
        <v>5</v>
      </c>
      <c r="F214" s="297" t="s">
        <v>651</v>
      </c>
      <c r="G214" s="298"/>
      <c r="H214" s="298"/>
      <c r="I214" s="298"/>
      <c r="J214" s="187"/>
      <c r="K214" s="189">
        <v>5.05</v>
      </c>
      <c r="L214" s="187"/>
      <c r="M214" s="187"/>
      <c r="N214" s="187"/>
      <c r="O214" s="187"/>
      <c r="P214" s="187"/>
      <c r="Q214" s="187"/>
      <c r="R214" s="190"/>
      <c r="T214" s="191"/>
      <c r="U214" s="187"/>
      <c r="V214" s="187"/>
      <c r="W214" s="187"/>
      <c r="X214" s="187"/>
      <c r="Y214" s="187"/>
      <c r="Z214" s="187"/>
      <c r="AA214" s="192"/>
      <c r="AT214" s="193" t="s">
        <v>188</v>
      </c>
      <c r="AU214" s="193" t="s">
        <v>95</v>
      </c>
      <c r="AV214" s="12" t="s">
        <v>95</v>
      </c>
      <c r="AW214" s="12" t="s">
        <v>40</v>
      </c>
      <c r="AX214" s="12" t="s">
        <v>83</v>
      </c>
      <c r="AY214" s="193" t="s">
        <v>180</v>
      </c>
    </row>
    <row r="215" spans="2:51" s="13" customFormat="1" ht="20.45" customHeight="1">
      <c r="B215" s="194"/>
      <c r="C215" s="195"/>
      <c r="D215" s="195"/>
      <c r="E215" s="196" t="s">
        <v>5</v>
      </c>
      <c r="F215" s="292" t="s">
        <v>190</v>
      </c>
      <c r="G215" s="293"/>
      <c r="H215" s="293"/>
      <c r="I215" s="293"/>
      <c r="J215" s="195"/>
      <c r="K215" s="197">
        <v>5.05</v>
      </c>
      <c r="L215" s="195"/>
      <c r="M215" s="195"/>
      <c r="N215" s="195"/>
      <c r="O215" s="195"/>
      <c r="P215" s="195"/>
      <c r="Q215" s="195"/>
      <c r="R215" s="198"/>
      <c r="T215" s="199"/>
      <c r="U215" s="195"/>
      <c r="V215" s="195"/>
      <c r="W215" s="195"/>
      <c r="X215" s="195"/>
      <c r="Y215" s="195"/>
      <c r="Z215" s="195"/>
      <c r="AA215" s="200"/>
      <c r="AT215" s="201" t="s">
        <v>188</v>
      </c>
      <c r="AU215" s="201" t="s">
        <v>95</v>
      </c>
      <c r="AV215" s="13" t="s">
        <v>185</v>
      </c>
      <c r="AW215" s="13" t="s">
        <v>40</v>
      </c>
      <c r="AX215" s="13" t="s">
        <v>90</v>
      </c>
      <c r="AY215" s="201" t="s">
        <v>180</v>
      </c>
    </row>
    <row r="216" spans="2:63" s="10" customFormat="1" ht="29.85" customHeight="1">
      <c r="B216" s="160"/>
      <c r="C216" s="161"/>
      <c r="D216" s="170" t="s">
        <v>154</v>
      </c>
      <c r="E216" s="170"/>
      <c r="F216" s="170"/>
      <c r="G216" s="170"/>
      <c r="H216" s="170"/>
      <c r="I216" s="170"/>
      <c r="J216" s="170"/>
      <c r="K216" s="170"/>
      <c r="L216" s="170"/>
      <c r="M216" s="170"/>
      <c r="N216" s="286">
        <f>BK216</f>
        <v>0</v>
      </c>
      <c r="O216" s="287"/>
      <c r="P216" s="287"/>
      <c r="Q216" s="287"/>
      <c r="R216" s="163"/>
      <c r="T216" s="164"/>
      <c r="U216" s="161"/>
      <c r="V216" s="161"/>
      <c r="W216" s="165">
        <f>SUM(W217:W277)</f>
        <v>0</v>
      </c>
      <c r="X216" s="161"/>
      <c r="Y216" s="165">
        <f>SUM(Y217:Y277)</f>
        <v>34.43793540000001</v>
      </c>
      <c r="Z216" s="161"/>
      <c r="AA216" s="166">
        <f>SUM(AA217:AA277)</f>
        <v>0</v>
      </c>
      <c r="AR216" s="167" t="s">
        <v>90</v>
      </c>
      <c r="AT216" s="168" t="s">
        <v>82</v>
      </c>
      <c r="AU216" s="168" t="s">
        <v>90</v>
      </c>
      <c r="AY216" s="167" t="s">
        <v>180</v>
      </c>
      <c r="BK216" s="169">
        <f>SUM(BK217:BK277)</f>
        <v>0</v>
      </c>
    </row>
    <row r="217" spans="2:65" s="1" customFormat="1" ht="20.45" customHeight="1">
      <c r="B217" s="142"/>
      <c r="C217" s="171" t="s">
        <v>10</v>
      </c>
      <c r="D217" s="171" t="s">
        <v>181</v>
      </c>
      <c r="E217" s="172" t="s">
        <v>355</v>
      </c>
      <c r="F217" s="294" t="s">
        <v>356</v>
      </c>
      <c r="G217" s="294"/>
      <c r="H217" s="294"/>
      <c r="I217" s="294"/>
      <c r="J217" s="173" t="s">
        <v>357</v>
      </c>
      <c r="K217" s="174">
        <v>4</v>
      </c>
      <c r="L217" s="295">
        <v>0</v>
      </c>
      <c r="M217" s="295"/>
      <c r="N217" s="296">
        <f>ROUND(L217*K217,2)</f>
        <v>0</v>
      </c>
      <c r="O217" s="296"/>
      <c r="P217" s="296"/>
      <c r="Q217" s="296"/>
      <c r="R217" s="145"/>
      <c r="T217" s="175" t="s">
        <v>5</v>
      </c>
      <c r="U217" s="48" t="s">
        <v>48</v>
      </c>
      <c r="V217" s="40"/>
      <c r="W217" s="176">
        <f>V217*K217</f>
        <v>0</v>
      </c>
      <c r="X217" s="176">
        <v>0</v>
      </c>
      <c r="Y217" s="176">
        <f>X217*K217</f>
        <v>0</v>
      </c>
      <c r="Z217" s="176">
        <v>0</v>
      </c>
      <c r="AA217" s="177">
        <f>Z217*K217</f>
        <v>0</v>
      </c>
      <c r="AR217" s="22" t="s">
        <v>185</v>
      </c>
      <c r="AT217" s="22" t="s">
        <v>181</v>
      </c>
      <c r="AU217" s="22" t="s">
        <v>95</v>
      </c>
      <c r="AY217" s="22" t="s">
        <v>180</v>
      </c>
      <c r="BE217" s="118">
        <f>IF(U217="základní",N217,0)</f>
        <v>0</v>
      </c>
      <c r="BF217" s="118">
        <f>IF(U217="snížená",N217,0)</f>
        <v>0</v>
      </c>
      <c r="BG217" s="118">
        <f>IF(U217="zákl. přenesená",N217,0)</f>
        <v>0</v>
      </c>
      <c r="BH217" s="118">
        <f>IF(U217="sníž. přenesená",N217,0)</f>
        <v>0</v>
      </c>
      <c r="BI217" s="118">
        <f>IF(U217="nulová",N217,0)</f>
        <v>0</v>
      </c>
      <c r="BJ217" s="22" t="s">
        <v>90</v>
      </c>
      <c r="BK217" s="118">
        <f>ROUND(L217*K217,2)</f>
        <v>0</v>
      </c>
      <c r="BL217" s="22" t="s">
        <v>185</v>
      </c>
      <c r="BM217" s="22" t="s">
        <v>654</v>
      </c>
    </row>
    <row r="218" spans="2:51" s="11" customFormat="1" ht="20.45" customHeight="1">
      <c r="B218" s="178"/>
      <c r="C218" s="179"/>
      <c r="D218" s="179"/>
      <c r="E218" s="180" t="s">
        <v>5</v>
      </c>
      <c r="F218" s="288" t="s">
        <v>359</v>
      </c>
      <c r="G218" s="289"/>
      <c r="H218" s="289"/>
      <c r="I218" s="289"/>
      <c r="J218" s="179"/>
      <c r="K218" s="181" t="s">
        <v>5</v>
      </c>
      <c r="L218" s="179"/>
      <c r="M218" s="179"/>
      <c r="N218" s="179"/>
      <c r="O218" s="179"/>
      <c r="P218" s="179"/>
      <c r="Q218" s="179"/>
      <c r="R218" s="182"/>
      <c r="T218" s="183"/>
      <c r="U218" s="179"/>
      <c r="V218" s="179"/>
      <c r="W218" s="179"/>
      <c r="X218" s="179"/>
      <c r="Y218" s="179"/>
      <c r="Z218" s="179"/>
      <c r="AA218" s="184"/>
      <c r="AT218" s="185" t="s">
        <v>188</v>
      </c>
      <c r="AU218" s="185" t="s">
        <v>95</v>
      </c>
      <c r="AV218" s="11" t="s">
        <v>90</v>
      </c>
      <c r="AW218" s="11" t="s">
        <v>40</v>
      </c>
      <c r="AX218" s="11" t="s">
        <v>83</v>
      </c>
      <c r="AY218" s="185" t="s">
        <v>180</v>
      </c>
    </row>
    <row r="219" spans="2:51" s="12" customFormat="1" ht="20.45" customHeight="1">
      <c r="B219" s="186"/>
      <c r="C219" s="187"/>
      <c r="D219" s="187"/>
      <c r="E219" s="188" t="s">
        <v>5</v>
      </c>
      <c r="F219" s="290" t="s">
        <v>185</v>
      </c>
      <c r="G219" s="291"/>
      <c r="H219" s="291"/>
      <c r="I219" s="291"/>
      <c r="J219" s="187"/>
      <c r="K219" s="189">
        <v>4</v>
      </c>
      <c r="L219" s="187"/>
      <c r="M219" s="187"/>
      <c r="N219" s="187"/>
      <c r="O219" s="187"/>
      <c r="P219" s="187"/>
      <c r="Q219" s="187"/>
      <c r="R219" s="190"/>
      <c r="T219" s="191"/>
      <c r="U219" s="187"/>
      <c r="V219" s="187"/>
      <c r="W219" s="187"/>
      <c r="X219" s="187"/>
      <c r="Y219" s="187"/>
      <c r="Z219" s="187"/>
      <c r="AA219" s="192"/>
      <c r="AT219" s="193" t="s">
        <v>188</v>
      </c>
      <c r="AU219" s="193" t="s">
        <v>95</v>
      </c>
      <c r="AV219" s="12" t="s">
        <v>95</v>
      </c>
      <c r="AW219" s="12" t="s">
        <v>40</v>
      </c>
      <c r="AX219" s="12" t="s">
        <v>83</v>
      </c>
      <c r="AY219" s="193" t="s">
        <v>180</v>
      </c>
    </row>
    <row r="220" spans="2:51" s="13" customFormat="1" ht="20.45" customHeight="1">
      <c r="B220" s="194"/>
      <c r="C220" s="195"/>
      <c r="D220" s="195"/>
      <c r="E220" s="196" t="s">
        <v>5</v>
      </c>
      <c r="F220" s="292" t="s">
        <v>190</v>
      </c>
      <c r="G220" s="293"/>
      <c r="H220" s="293"/>
      <c r="I220" s="293"/>
      <c r="J220" s="195"/>
      <c r="K220" s="197">
        <v>4</v>
      </c>
      <c r="L220" s="195"/>
      <c r="M220" s="195"/>
      <c r="N220" s="195"/>
      <c r="O220" s="195"/>
      <c r="P220" s="195"/>
      <c r="Q220" s="195"/>
      <c r="R220" s="198"/>
      <c r="T220" s="199"/>
      <c r="U220" s="195"/>
      <c r="V220" s="195"/>
      <c r="W220" s="195"/>
      <c r="X220" s="195"/>
      <c r="Y220" s="195"/>
      <c r="Z220" s="195"/>
      <c r="AA220" s="200"/>
      <c r="AT220" s="201" t="s">
        <v>188</v>
      </c>
      <c r="AU220" s="201" t="s">
        <v>95</v>
      </c>
      <c r="AV220" s="13" t="s">
        <v>185</v>
      </c>
      <c r="AW220" s="13" t="s">
        <v>40</v>
      </c>
      <c r="AX220" s="13" t="s">
        <v>90</v>
      </c>
      <c r="AY220" s="201" t="s">
        <v>180</v>
      </c>
    </row>
    <row r="221" spans="2:65" s="1" customFormat="1" ht="28.9" customHeight="1">
      <c r="B221" s="142"/>
      <c r="C221" s="171" t="s">
        <v>304</v>
      </c>
      <c r="D221" s="171" t="s">
        <v>181</v>
      </c>
      <c r="E221" s="172" t="s">
        <v>361</v>
      </c>
      <c r="F221" s="294" t="s">
        <v>362</v>
      </c>
      <c r="G221" s="294"/>
      <c r="H221" s="294"/>
      <c r="I221" s="294"/>
      <c r="J221" s="173" t="s">
        <v>203</v>
      </c>
      <c r="K221" s="174">
        <v>98.68</v>
      </c>
      <c r="L221" s="295">
        <v>0</v>
      </c>
      <c r="M221" s="295"/>
      <c r="N221" s="296">
        <f>ROUND(L221*K221,2)</f>
        <v>0</v>
      </c>
      <c r="O221" s="296"/>
      <c r="P221" s="296"/>
      <c r="Q221" s="296"/>
      <c r="R221" s="145"/>
      <c r="T221" s="175" t="s">
        <v>5</v>
      </c>
      <c r="U221" s="48" t="s">
        <v>48</v>
      </c>
      <c r="V221" s="40"/>
      <c r="W221" s="176">
        <f>V221*K221</f>
        <v>0</v>
      </c>
      <c r="X221" s="176">
        <v>0.08978</v>
      </c>
      <c r="Y221" s="176">
        <f>X221*K221</f>
        <v>8.8594904</v>
      </c>
      <c r="Z221" s="176">
        <v>0</v>
      </c>
      <c r="AA221" s="177">
        <f>Z221*K221</f>
        <v>0</v>
      </c>
      <c r="AR221" s="22" t="s">
        <v>185</v>
      </c>
      <c r="AT221" s="22" t="s">
        <v>181</v>
      </c>
      <c r="AU221" s="22" t="s">
        <v>95</v>
      </c>
      <c r="AY221" s="22" t="s">
        <v>180</v>
      </c>
      <c r="BE221" s="118">
        <f>IF(U221="základní",N221,0)</f>
        <v>0</v>
      </c>
      <c r="BF221" s="118">
        <f>IF(U221="snížená",N221,0)</f>
        <v>0</v>
      </c>
      <c r="BG221" s="118">
        <f>IF(U221="zákl. přenesená",N221,0)</f>
        <v>0</v>
      </c>
      <c r="BH221" s="118">
        <f>IF(U221="sníž. přenesená",N221,0)</f>
        <v>0</v>
      </c>
      <c r="BI221" s="118">
        <f>IF(U221="nulová",N221,0)</f>
        <v>0</v>
      </c>
      <c r="BJ221" s="22" t="s">
        <v>90</v>
      </c>
      <c r="BK221" s="118">
        <f>ROUND(L221*K221,2)</f>
        <v>0</v>
      </c>
      <c r="BL221" s="22" t="s">
        <v>185</v>
      </c>
      <c r="BM221" s="22" t="s">
        <v>655</v>
      </c>
    </row>
    <row r="222" spans="2:51" s="11" customFormat="1" ht="20.45" customHeight="1">
      <c r="B222" s="178"/>
      <c r="C222" s="179"/>
      <c r="D222" s="179"/>
      <c r="E222" s="180" t="s">
        <v>5</v>
      </c>
      <c r="F222" s="288" t="s">
        <v>211</v>
      </c>
      <c r="G222" s="289"/>
      <c r="H222" s="289"/>
      <c r="I222" s="289"/>
      <c r="J222" s="179"/>
      <c r="K222" s="181" t="s">
        <v>5</v>
      </c>
      <c r="L222" s="179"/>
      <c r="M222" s="179"/>
      <c r="N222" s="179"/>
      <c r="O222" s="179"/>
      <c r="P222" s="179"/>
      <c r="Q222" s="179"/>
      <c r="R222" s="182"/>
      <c r="T222" s="183"/>
      <c r="U222" s="179"/>
      <c r="V222" s="179"/>
      <c r="W222" s="179"/>
      <c r="X222" s="179"/>
      <c r="Y222" s="179"/>
      <c r="Z222" s="179"/>
      <c r="AA222" s="184"/>
      <c r="AT222" s="185" t="s">
        <v>188</v>
      </c>
      <c r="AU222" s="185" t="s">
        <v>95</v>
      </c>
      <c r="AV222" s="11" t="s">
        <v>90</v>
      </c>
      <c r="AW222" s="11" t="s">
        <v>40</v>
      </c>
      <c r="AX222" s="11" t="s">
        <v>83</v>
      </c>
      <c r="AY222" s="185" t="s">
        <v>180</v>
      </c>
    </row>
    <row r="223" spans="2:51" s="12" customFormat="1" ht="20.45" customHeight="1">
      <c r="B223" s="186"/>
      <c r="C223" s="187"/>
      <c r="D223" s="187"/>
      <c r="E223" s="188" t="s">
        <v>5</v>
      </c>
      <c r="F223" s="290" t="s">
        <v>656</v>
      </c>
      <c r="G223" s="291"/>
      <c r="H223" s="291"/>
      <c r="I223" s="291"/>
      <c r="J223" s="187"/>
      <c r="K223" s="189">
        <v>98.68</v>
      </c>
      <c r="L223" s="187"/>
      <c r="M223" s="187"/>
      <c r="N223" s="187"/>
      <c r="O223" s="187"/>
      <c r="P223" s="187"/>
      <c r="Q223" s="187"/>
      <c r="R223" s="190"/>
      <c r="T223" s="191"/>
      <c r="U223" s="187"/>
      <c r="V223" s="187"/>
      <c r="W223" s="187"/>
      <c r="X223" s="187"/>
      <c r="Y223" s="187"/>
      <c r="Z223" s="187"/>
      <c r="AA223" s="192"/>
      <c r="AT223" s="193" t="s">
        <v>188</v>
      </c>
      <c r="AU223" s="193" t="s">
        <v>95</v>
      </c>
      <c r="AV223" s="12" t="s">
        <v>95</v>
      </c>
      <c r="AW223" s="12" t="s">
        <v>40</v>
      </c>
      <c r="AX223" s="12" t="s">
        <v>83</v>
      </c>
      <c r="AY223" s="193" t="s">
        <v>180</v>
      </c>
    </row>
    <row r="224" spans="2:51" s="13" customFormat="1" ht="20.45" customHeight="1">
      <c r="B224" s="194"/>
      <c r="C224" s="195"/>
      <c r="D224" s="195"/>
      <c r="E224" s="196" t="s">
        <v>5</v>
      </c>
      <c r="F224" s="292" t="s">
        <v>190</v>
      </c>
      <c r="G224" s="293"/>
      <c r="H224" s="293"/>
      <c r="I224" s="293"/>
      <c r="J224" s="195"/>
      <c r="K224" s="197">
        <v>98.68</v>
      </c>
      <c r="L224" s="195"/>
      <c r="M224" s="195"/>
      <c r="N224" s="195"/>
      <c r="O224" s="195"/>
      <c r="P224" s="195"/>
      <c r="Q224" s="195"/>
      <c r="R224" s="198"/>
      <c r="T224" s="199"/>
      <c r="U224" s="195"/>
      <c r="V224" s="195"/>
      <c r="W224" s="195"/>
      <c r="X224" s="195"/>
      <c r="Y224" s="195"/>
      <c r="Z224" s="195"/>
      <c r="AA224" s="200"/>
      <c r="AT224" s="201" t="s">
        <v>188</v>
      </c>
      <c r="AU224" s="201" t="s">
        <v>95</v>
      </c>
      <c r="AV224" s="13" t="s">
        <v>185</v>
      </c>
      <c r="AW224" s="13" t="s">
        <v>40</v>
      </c>
      <c r="AX224" s="13" t="s">
        <v>90</v>
      </c>
      <c r="AY224" s="201" t="s">
        <v>180</v>
      </c>
    </row>
    <row r="225" spans="2:65" s="1" customFormat="1" ht="28.9" customHeight="1">
      <c r="B225" s="142"/>
      <c r="C225" s="210" t="s">
        <v>308</v>
      </c>
      <c r="D225" s="210" t="s">
        <v>239</v>
      </c>
      <c r="E225" s="211" t="s">
        <v>368</v>
      </c>
      <c r="F225" s="307" t="s">
        <v>369</v>
      </c>
      <c r="G225" s="307"/>
      <c r="H225" s="307"/>
      <c r="I225" s="307"/>
      <c r="J225" s="212" t="s">
        <v>242</v>
      </c>
      <c r="K225" s="213">
        <v>2.237</v>
      </c>
      <c r="L225" s="308">
        <v>0</v>
      </c>
      <c r="M225" s="308"/>
      <c r="N225" s="309">
        <f>ROUND(L225*K225,2)</f>
        <v>0</v>
      </c>
      <c r="O225" s="296"/>
      <c r="P225" s="296"/>
      <c r="Q225" s="296"/>
      <c r="R225" s="145"/>
      <c r="T225" s="175" t="s">
        <v>5</v>
      </c>
      <c r="U225" s="48" t="s">
        <v>48</v>
      </c>
      <c r="V225" s="40"/>
      <c r="W225" s="176">
        <f>V225*K225</f>
        <v>0</v>
      </c>
      <c r="X225" s="176">
        <v>1</v>
      </c>
      <c r="Y225" s="176">
        <f>X225*K225</f>
        <v>2.237</v>
      </c>
      <c r="Z225" s="176">
        <v>0</v>
      </c>
      <c r="AA225" s="177">
        <f>Z225*K225</f>
        <v>0</v>
      </c>
      <c r="AR225" s="22" t="s">
        <v>228</v>
      </c>
      <c r="AT225" s="22" t="s">
        <v>239</v>
      </c>
      <c r="AU225" s="22" t="s">
        <v>95</v>
      </c>
      <c r="AY225" s="22" t="s">
        <v>180</v>
      </c>
      <c r="BE225" s="118">
        <f>IF(U225="základní",N225,0)</f>
        <v>0</v>
      </c>
      <c r="BF225" s="118">
        <f>IF(U225="snížená",N225,0)</f>
        <v>0</v>
      </c>
      <c r="BG225" s="118">
        <f>IF(U225="zákl. přenesená",N225,0)</f>
        <v>0</v>
      </c>
      <c r="BH225" s="118">
        <f>IF(U225="sníž. přenesená",N225,0)</f>
        <v>0</v>
      </c>
      <c r="BI225" s="118">
        <f>IF(U225="nulová",N225,0)</f>
        <v>0</v>
      </c>
      <c r="BJ225" s="22" t="s">
        <v>90</v>
      </c>
      <c r="BK225" s="118">
        <f>ROUND(L225*K225,2)</f>
        <v>0</v>
      </c>
      <c r="BL225" s="22" t="s">
        <v>185</v>
      </c>
      <c r="BM225" s="22" t="s">
        <v>657</v>
      </c>
    </row>
    <row r="226" spans="2:51" s="11" customFormat="1" ht="20.45" customHeight="1">
      <c r="B226" s="178"/>
      <c r="C226" s="179"/>
      <c r="D226" s="179"/>
      <c r="E226" s="180" t="s">
        <v>5</v>
      </c>
      <c r="F226" s="288" t="s">
        <v>211</v>
      </c>
      <c r="G226" s="289"/>
      <c r="H226" s="289"/>
      <c r="I226" s="289"/>
      <c r="J226" s="179"/>
      <c r="K226" s="181" t="s">
        <v>5</v>
      </c>
      <c r="L226" s="179"/>
      <c r="M226" s="179"/>
      <c r="N226" s="179"/>
      <c r="O226" s="179"/>
      <c r="P226" s="179"/>
      <c r="Q226" s="179"/>
      <c r="R226" s="182"/>
      <c r="T226" s="183"/>
      <c r="U226" s="179"/>
      <c r="V226" s="179"/>
      <c r="W226" s="179"/>
      <c r="X226" s="179"/>
      <c r="Y226" s="179"/>
      <c r="Z226" s="179"/>
      <c r="AA226" s="184"/>
      <c r="AT226" s="185" t="s">
        <v>188</v>
      </c>
      <c r="AU226" s="185" t="s">
        <v>95</v>
      </c>
      <c r="AV226" s="11" t="s">
        <v>90</v>
      </c>
      <c r="AW226" s="11" t="s">
        <v>40</v>
      </c>
      <c r="AX226" s="11" t="s">
        <v>83</v>
      </c>
      <c r="AY226" s="185" t="s">
        <v>180</v>
      </c>
    </row>
    <row r="227" spans="2:51" s="12" customFormat="1" ht="20.45" customHeight="1">
      <c r="B227" s="186"/>
      <c r="C227" s="187"/>
      <c r="D227" s="187"/>
      <c r="E227" s="188" t="s">
        <v>5</v>
      </c>
      <c r="F227" s="290" t="s">
        <v>658</v>
      </c>
      <c r="G227" s="291"/>
      <c r="H227" s="291"/>
      <c r="I227" s="291"/>
      <c r="J227" s="187"/>
      <c r="K227" s="189">
        <v>2.237</v>
      </c>
      <c r="L227" s="187"/>
      <c r="M227" s="187"/>
      <c r="N227" s="187"/>
      <c r="O227" s="187"/>
      <c r="P227" s="187"/>
      <c r="Q227" s="187"/>
      <c r="R227" s="190"/>
      <c r="T227" s="191"/>
      <c r="U227" s="187"/>
      <c r="V227" s="187"/>
      <c r="W227" s="187"/>
      <c r="X227" s="187"/>
      <c r="Y227" s="187"/>
      <c r="Z227" s="187"/>
      <c r="AA227" s="192"/>
      <c r="AT227" s="193" t="s">
        <v>188</v>
      </c>
      <c r="AU227" s="193" t="s">
        <v>95</v>
      </c>
      <c r="AV227" s="12" t="s">
        <v>95</v>
      </c>
      <c r="AW227" s="12" t="s">
        <v>40</v>
      </c>
      <c r="AX227" s="12" t="s">
        <v>83</v>
      </c>
      <c r="AY227" s="193" t="s">
        <v>180</v>
      </c>
    </row>
    <row r="228" spans="2:51" s="13" customFormat="1" ht="20.45" customHeight="1">
      <c r="B228" s="194"/>
      <c r="C228" s="195"/>
      <c r="D228" s="195"/>
      <c r="E228" s="196" t="s">
        <v>5</v>
      </c>
      <c r="F228" s="292" t="s">
        <v>190</v>
      </c>
      <c r="G228" s="293"/>
      <c r="H228" s="293"/>
      <c r="I228" s="293"/>
      <c r="J228" s="195"/>
      <c r="K228" s="197">
        <v>2.237</v>
      </c>
      <c r="L228" s="195"/>
      <c r="M228" s="195"/>
      <c r="N228" s="195"/>
      <c r="O228" s="195"/>
      <c r="P228" s="195"/>
      <c r="Q228" s="195"/>
      <c r="R228" s="198"/>
      <c r="T228" s="199"/>
      <c r="U228" s="195"/>
      <c r="V228" s="195"/>
      <c r="W228" s="195"/>
      <c r="X228" s="195"/>
      <c r="Y228" s="195"/>
      <c r="Z228" s="195"/>
      <c r="AA228" s="200"/>
      <c r="AT228" s="201" t="s">
        <v>188</v>
      </c>
      <c r="AU228" s="201" t="s">
        <v>95</v>
      </c>
      <c r="AV228" s="13" t="s">
        <v>185</v>
      </c>
      <c r="AW228" s="13" t="s">
        <v>40</v>
      </c>
      <c r="AX228" s="13" t="s">
        <v>90</v>
      </c>
      <c r="AY228" s="201" t="s">
        <v>180</v>
      </c>
    </row>
    <row r="229" spans="2:65" s="1" customFormat="1" ht="40.15" customHeight="1">
      <c r="B229" s="142"/>
      <c r="C229" s="171" t="s">
        <v>313</v>
      </c>
      <c r="D229" s="171" t="s">
        <v>181</v>
      </c>
      <c r="E229" s="172" t="s">
        <v>375</v>
      </c>
      <c r="F229" s="294" t="s">
        <v>376</v>
      </c>
      <c r="G229" s="294"/>
      <c r="H229" s="294"/>
      <c r="I229" s="294"/>
      <c r="J229" s="173" t="s">
        <v>203</v>
      </c>
      <c r="K229" s="174">
        <v>98.68</v>
      </c>
      <c r="L229" s="295">
        <v>0</v>
      </c>
      <c r="M229" s="295"/>
      <c r="N229" s="296">
        <f>ROUND(L229*K229,2)</f>
        <v>0</v>
      </c>
      <c r="O229" s="296"/>
      <c r="P229" s="296"/>
      <c r="Q229" s="296"/>
      <c r="R229" s="145"/>
      <c r="T229" s="175" t="s">
        <v>5</v>
      </c>
      <c r="U229" s="48" t="s">
        <v>48</v>
      </c>
      <c r="V229" s="40"/>
      <c r="W229" s="176">
        <f>V229*K229</f>
        <v>0</v>
      </c>
      <c r="X229" s="176">
        <v>0.1554</v>
      </c>
      <c r="Y229" s="176">
        <f>X229*K229</f>
        <v>15.334872000000003</v>
      </c>
      <c r="Z229" s="176">
        <v>0</v>
      </c>
      <c r="AA229" s="177">
        <f>Z229*K229</f>
        <v>0</v>
      </c>
      <c r="AR229" s="22" t="s">
        <v>185</v>
      </c>
      <c r="AT229" s="22" t="s">
        <v>181</v>
      </c>
      <c r="AU229" s="22" t="s">
        <v>95</v>
      </c>
      <c r="AY229" s="22" t="s">
        <v>180</v>
      </c>
      <c r="BE229" s="118">
        <f>IF(U229="základní",N229,0)</f>
        <v>0</v>
      </c>
      <c r="BF229" s="118">
        <f>IF(U229="snížená",N229,0)</f>
        <v>0</v>
      </c>
      <c r="BG229" s="118">
        <f>IF(U229="zákl. přenesená",N229,0)</f>
        <v>0</v>
      </c>
      <c r="BH229" s="118">
        <f>IF(U229="sníž. přenesená",N229,0)</f>
        <v>0</v>
      </c>
      <c r="BI229" s="118">
        <f>IF(U229="nulová",N229,0)</f>
        <v>0</v>
      </c>
      <c r="BJ229" s="22" t="s">
        <v>90</v>
      </c>
      <c r="BK229" s="118">
        <f>ROUND(L229*K229,2)</f>
        <v>0</v>
      </c>
      <c r="BL229" s="22" t="s">
        <v>185</v>
      </c>
      <c r="BM229" s="22" t="s">
        <v>659</v>
      </c>
    </row>
    <row r="230" spans="2:51" s="11" customFormat="1" ht="20.45" customHeight="1">
      <c r="B230" s="178"/>
      <c r="C230" s="179"/>
      <c r="D230" s="179"/>
      <c r="E230" s="180" t="s">
        <v>5</v>
      </c>
      <c r="F230" s="288" t="s">
        <v>378</v>
      </c>
      <c r="G230" s="289"/>
      <c r="H230" s="289"/>
      <c r="I230" s="289"/>
      <c r="J230" s="179"/>
      <c r="K230" s="181" t="s">
        <v>5</v>
      </c>
      <c r="L230" s="179"/>
      <c r="M230" s="179"/>
      <c r="N230" s="179"/>
      <c r="O230" s="179"/>
      <c r="P230" s="179"/>
      <c r="Q230" s="179"/>
      <c r="R230" s="182"/>
      <c r="T230" s="183"/>
      <c r="U230" s="179"/>
      <c r="V230" s="179"/>
      <c r="W230" s="179"/>
      <c r="X230" s="179"/>
      <c r="Y230" s="179"/>
      <c r="Z230" s="179"/>
      <c r="AA230" s="184"/>
      <c r="AT230" s="185" t="s">
        <v>188</v>
      </c>
      <c r="AU230" s="185" t="s">
        <v>95</v>
      </c>
      <c r="AV230" s="11" t="s">
        <v>90</v>
      </c>
      <c r="AW230" s="11" t="s">
        <v>40</v>
      </c>
      <c r="AX230" s="11" t="s">
        <v>83</v>
      </c>
      <c r="AY230" s="185" t="s">
        <v>180</v>
      </c>
    </row>
    <row r="231" spans="2:51" s="12" customFormat="1" ht="20.45" customHeight="1">
      <c r="B231" s="186"/>
      <c r="C231" s="187"/>
      <c r="D231" s="187"/>
      <c r="E231" s="188" t="s">
        <v>5</v>
      </c>
      <c r="F231" s="290" t="s">
        <v>660</v>
      </c>
      <c r="G231" s="291"/>
      <c r="H231" s="291"/>
      <c r="I231" s="291"/>
      <c r="J231" s="187"/>
      <c r="K231" s="189">
        <v>83</v>
      </c>
      <c r="L231" s="187"/>
      <c r="M231" s="187"/>
      <c r="N231" s="187"/>
      <c r="O231" s="187"/>
      <c r="P231" s="187"/>
      <c r="Q231" s="187"/>
      <c r="R231" s="190"/>
      <c r="T231" s="191"/>
      <c r="U231" s="187"/>
      <c r="V231" s="187"/>
      <c r="W231" s="187"/>
      <c r="X231" s="187"/>
      <c r="Y231" s="187"/>
      <c r="Z231" s="187"/>
      <c r="AA231" s="192"/>
      <c r="AT231" s="193" t="s">
        <v>188</v>
      </c>
      <c r="AU231" s="193" t="s">
        <v>95</v>
      </c>
      <c r="AV231" s="12" t="s">
        <v>95</v>
      </c>
      <c r="AW231" s="12" t="s">
        <v>40</v>
      </c>
      <c r="AX231" s="12" t="s">
        <v>83</v>
      </c>
      <c r="AY231" s="193" t="s">
        <v>180</v>
      </c>
    </row>
    <row r="232" spans="2:51" s="11" customFormat="1" ht="20.45" customHeight="1">
      <c r="B232" s="178"/>
      <c r="C232" s="179"/>
      <c r="D232" s="179"/>
      <c r="E232" s="180" t="s">
        <v>5</v>
      </c>
      <c r="F232" s="303" t="s">
        <v>380</v>
      </c>
      <c r="G232" s="304"/>
      <c r="H232" s="304"/>
      <c r="I232" s="304"/>
      <c r="J232" s="179"/>
      <c r="K232" s="181" t="s">
        <v>5</v>
      </c>
      <c r="L232" s="179"/>
      <c r="M232" s="179"/>
      <c r="N232" s="179"/>
      <c r="O232" s="179"/>
      <c r="P232" s="179"/>
      <c r="Q232" s="179"/>
      <c r="R232" s="182"/>
      <c r="T232" s="183"/>
      <c r="U232" s="179"/>
      <c r="V232" s="179"/>
      <c r="W232" s="179"/>
      <c r="X232" s="179"/>
      <c r="Y232" s="179"/>
      <c r="Z232" s="179"/>
      <c r="AA232" s="184"/>
      <c r="AT232" s="185" t="s">
        <v>188</v>
      </c>
      <c r="AU232" s="185" t="s">
        <v>95</v>
      </c>
      <c r="AV232" s="11" t="s">
        <v>90</v>
      </c>
      <c r="AW232" s="11" t="s">
        <v>40</v>
      </c>
      <c r="AX232" s="11" t="s">
        <v>83</v>
      </c>
      <c r="AY232" s="185" t="s">
        <v>180</v>
      </c>
    </row>
    <row r="233" spans="2:51" s="12" customFormat="1" ht="20.45" customHeight="1">
      <c r="B233" s="186"/>
      <c r="C233" s="187"/>
      <c r="D233" s="187"/>
      <c r="E233" s="188" t="s">
        <v>5</v>
      </c>
      <c r="F233" s="290" t="s">
        <v>661</v>
      </c>
      <c r="G233" s="291"/>
      <c r="H233" s="291"/>
      <c r="I233" s="291"/>
      <c r="J233" s="187"/>
      <c r="K233" s="189">
        <v>2.34</v>
      </c>
      <c r="L233" s="187"/>
      <c r="M233" s="187"/>
      <c r="N233" s="187"/>
      <c r="O233" s="187"/>
      <c r="P233" s="187"/>
      <c r="Q233" s="187"/>
      <c r="R233" s="190"/>
      <c r="T233" s="191"/>
      <c r="U233" s="187"/>
      <c r="V233" s="187"/>
      <c r="W233" s="187"/>
      <c r="X233" s="187"/>
      <c r="Y233" s="187"/>
      <c r="Z233" s="187"/>
      <c r="AA233" s="192"/>
      <c r="AT233" s="193" t="s">
        <v>188</v>
      </c>
      <c r="AU233" s="193" t="s">
        <v>95</v>
      </c>
      <c r="AV233" s="12" t="s">
        <v>95</v>
      </c>
      <c r="AW233" s="12" t="s">
        <v>40</v>
      </c>
      <c r="AX233" s="12" t="s">
        <v>83</v>
      </c>
      <c r="AY233" s="193" t="s">
        <v>180</v>
      </c>
    </row>
    <row r="234" spans="2:51" s="11" customFormat="1" ht="20.45" customHeight="1">
      <c r="B234" s="178"/>
      <c r="C234" s="179"/>
      <c r="D234" s="179"/>
      <c r="E234" s="180" t="s">
        <v>5</v>
      </c>
      <c r="F234" s="303" t="s">
        <v>382</v>
      </c>
      <c r="G234" s="304"/>
      <c r="H234" s="304"/>
      <c r="I234" s="304"/>
      <c r="J234" s="179"/>
      <c r="K234" s="181" t="s">
        <v>5</v>
      </c>
      <c r="L234" s="179"/>
      <c r="M234" s="179"/>
      <c r="N234" s="179"/>
      <c r="O234" s="179"/>
      <c r="P234" s="179"/>
      <c r="Q234" s="179"/>
      <c r="R234" s="182"/>
      <c r="T234" s="183"/>
      <c r="U234" s="179"/>
      <c r="V234" s="179"/>
      <c r="W234" s="179"/>
      <c r="X234" s="179"/>
      <c r="Y234" s="179"/>
      <c r="Z234" s="179"/>
      <c r="AA234" s="184"/>
      <c r="AT234" s="185" t="s">
        <v>188</v>
      </c>
      <c r="AU234" s="185" t="s">
        <v>95</v>
      </c>
      <c r="AV234" s="11" t="s">
        <v>90</v>
      </c>
      <c r="AW234" s="11" t="s">
        <v>40</v>
      </c>
      <c r="AX234" s="11" t="s">
        <v>83</v>
      </c>
      <c r="AY234" s="185" t="s">
        <v>180</v>
      </c>
    </row>
    <row r="235" spans="2:51" s="12" customFormat="1" ht="20.45" customHeight="1">
      <c r="B235" s="186"/>
      <c r="C235" s="187"/>
      <c r="D235" s="187"/>
      <c r="E235" s="188" t="s">
        <v>5</v>
      </c>
      <c r="F235" s="290" t="s">
        <v>661</v>
      </c>
      <c r="G235" s="291"/>
      <c r="H235" s="291"/>
      <c r="I235" s="291"/>
      <c r="J235" s="187"/>
      <c r="K235" s="189">
        <v>2.34</v>
      </c>
      <c r="L235" s="187"/>
      <c r="M235" s="187"/>
      <c r="N235" s="187"/>
      <c r="O235" s="187"/>
      <c r="P235" s="187"/>
      <c r="Q235" s="187"/>
      <c r="R235" s="190"/>
      <c r="T235" s="191"/>
      <c r="U235" s="187"/>
      <c r="V235" s="187"/>
      <c r="W235" s="187"/>
      <c r="X235" s="187"/>
      <c r="Y235" s="187"/>
      <c r="Z235" s="187"/>
      <c r="AA235" s="192"/>
      <c r="AT235" s="193" t="s">
        <v>188</v>
      </c>
      <c r="AU235" s="193" t="s">
        <v>95</v>
      </c>
      <c r="AV235" s="12" t="s">
        <v>95</v>
      </c>
      <c r="AW235" s="12" t="s">
        <v>40</v>
      </c>
      <c r="AX235" s="12" t="s">
        <v>83</v>
      </c>
      <c r="AY235" s="193" t="s">
        <v>180</v>
      </c>
    </row>
    <row r="236" spans="2:51" s="11" customFormat="1" ht="20.45" customHeight="1">
      <c r="B236" s="178"/>
      <c r="C236" s="179"/>
      <c r="D236" s="179"/>
      <c r="E236" s="180" t="s">
        <v>5</v>
      </c>
      <c r="F236" s="303" t="s">
        <v>384</v>
      </c>
      <c r="G236" s="304"/>
      <c r="H236" s="304"/>
      <c r="I236" s="304"/>
      <c r="J236" s="179"/>
      <c r="K236" s="181" t="s">
        <v>5</v>
      </c>
      <c r="L236" s="179"/>
      <c r="M236" s="179"/>
      <c r="N236" s="179"/>
      <c r="O236" s="179"/>
      <c r="P236" s="179"/>
      <c r="Q236" s="179"/>
      <c r="R236" s="182"/>
      <c r="T236" s="183"/>
      <c r="U236" s="179"/>
      <c r="V236" s="179"/>
      <c r="W236" s="179"/>
      <c r="X236" s="179"/>
      <c r="Y236" s="179"/>
      <c r="Z236" s="179"/>
      <c r="AA236" s="184"/>
      <c r="AT236" s="185" t="s">
        <v>188</v>
      </c>
      <c r="AU236" s="185" t="s">
        <v>95</v>
      </c>
      <c r="AV236" s="11" t="s">
        <v>90</v>
      </c>
      <c r="AW236" s="11" t="s">
        <v>40</v>
      </c>
      <c r="AX236" s="11" t="s">
        <v>83</v>
      </c>
      <c r="AY236" s="185" t="s">
        <v>180</v>
      </c>
    </row>
    <row r="237" spans="2:51" s="12" customFormat="1" ht="20.45" customHeight="1">
      <c r="B237" s="186"/>
      <c r="C237" s="187"/>
      <c r="D237" s="187"/>
      <c r="E237" s="188" t="s">
        <v>5</v>
      </c>
      <c r="F237" s="290" t="s">
        <v>222</v>
      </c>
      <c r="G237" s="291"/>
      <c r="H237" s="291"/>
      <c r="I237" s="291"/>
      <c r="J237" s="187"/>
      <c r="K237" s="189">
        <v>7</v>
      </c>
      <c r="L237" s="187"/>
      <c r="M237" s="187"/>
      <c r="N237" s="187"/>
      <c r="O237" s="187"/>
      <c r="P237" s="187"/>
      <c r="Q237" s="187"/>
      <c r="R237" s="190"/>
      <c r="T237" s="191"/>
      <c r="U237" s="187"/>
      <c r="V237" s="187"/>
      <c r="W237" s="187"/>
      <c r="X237" s="187"/>
      <c r="Y237" s="187"/>
      <c r="Z237" s="187"/>
      <c r="AA237" s="192"/>
      <c r="AT237" s="193" t="s">
        <v>188</v>
      </c>
      <c r="AU237" s="193" t="s">
        <v>95</v>
      </c>
      <c r="AV237" s="12" t="s">
        <v>95</v>
      </c>
      <c r="AW237" s="12" t="s">
        <v>40</v>
      </c>
      <c r="AX237" s="12" t="s">
        <v>83</v>
      </c>
      <c r="AY237" s="193" t="s">
        <v>180</v>
      </c>
    </row>
    <row r="238" spans="2:51" s="11" customFormat="1" ht="20.45" customHeight="1">
      <c r="B238" s="178"/>
      <c r="C238" s="179"/>
      <c r="D238" s="179"/>
      <c r="E238" s="180" t="s">
        <v>5</v>
      </c>
      <c r="F238" s="303" t="s">
        <v>386</v>
      </c>
      <c r="G238" s="304"/>
      <c r="H238" s="304"/>
      <c r="I238" s="304"/>
      <c r="J238" s="179"/>
      <c r="K238" s="181" t="s">
        <v>5</v>
      </c>
      <c r="L238" s="179"/>
      <c r="M238" s="179"/>
      <c r="N238" s="179"/>
      <c r="O238" s="179"/>
      <c r="P238" s="179"/>
      <c r="Q238" s="179"/>
      <c r="R238" s="182"/>
      <c r="T238" s="183"/>
      <c r="U238" s="179"/>
      <c r="V238" s="179"/>
      <c r="W238" s="179"/>
      <c r="X238" s="179"/>
      <c r="Y238" s="179"/>
      <c r="Z238" s="179"/>
      <c r="AA238" s="184"/>
      <c r="AT238" s="185" t="s">
        <v>188</v>
      </c>
      <c r="AU238" s="185" t="s">
        <v>95</v>
      </c>
      <c r="AV238" s="11" t="s">
        <v>90</v>
      </c>
      <c r="AW238" s="11" t="s">
        <v>40</v>
      </c>
      <c r="AX238" s="11" t="s">
        <v>83</v>
      </c>
      <c r="AY238" s="185" t="s">
        <v>180</v>
      </c>
    </row>
    <row r="239" spans="2:51" s="12" customFormat="1" ht="20.45" customHeight="1">
      <c r="B239" s="186"/>
      <c r="C239" s="187"/>
      <c r="D239" s="187"/>
      <c r="E239" s="188" t="s">
        <v>5</v>
      </c>
      <c r="F239" s="290" t="s">
        <v>95</v>
      </c>
      <c r="G239" s="291"/>
      <c r="H239" s="291"/>
      <c r="I239" s="291"/>
      <c r="J239" s="187"/>
      <c r="K239" s="189">
        <v>2</v>
      </c>
      <c r="L239" s="187"/>
      <c r="M239" s="187"/>
      <c r="N239" s="187"/>
      <c r="O239" s="187"/>
      <c r="P239" s="187"/>
      <c r="Q239" s="187"/>
      <c r="R239" s="190"/>
      <c r="T239" s="191"/>
      <c r="U239" s="187"/>
      <c r="V239" s="187"/>
      <c r="W239" s="187"/>
      <c r="X239" s="187"/>
      <c r="Y239" s="187"/>
      <c r="Z239" s="187"/>
      <c r="AA239" s="192"/>
      <c r="AT239" s="193" t="s">
        <v>188</v>
      </c>
      <c r="AU239" s="193" t="s">
        <v>95</v>
      </c>
      <c r="AV239" s="12" t="s">
        <v>95</v>
      </c>
      <c r="AW239" s="12" t="s">
        <v>40</v>
      </c>
      <c r="AX239" s="12" t="s">
        <v>83</v>
      </c>
      <c r="AY239" s="193" t="s">
        <v>180</v>
      </c>
    </row>
    <row r="240" spans="2:51" s="11" customFormat="1" ht="20.45" customHeight="1">
      <c r="B240" s="178"/>
      <c r="C240" s="179"/>
      <c r="D240" s="179"/>
      <c r="E240" s="180" t="s">
        <v>5</v>
      </c>
      <c r="F240" s="303" t="s">
        <v>387</v>
      </c>
      <c r="G240" s="304"/>
      <c r="H240" s="304"/>
      <c r="I240" s="304"/>
      <c r="J240" s="179"/>
      <c r="K240" s="181" t="s">
        <v>5</v>
      </c>
      <c r="L240" s="179"/>
      <c r="M240" s="179"/>
      <c r="N240" s="179"/>
      <c r="O240" s="179"/>
      <c r="P240" s="179"/>
      <c r="Q240" s="179"/>
      <c r="R240" s="182"/>
      <c r="T240" s="183"/>
      <c r="U240" s="179"/>
      <c r="V240" s="179"/>
      <c r="W240" s="179"/>
      <c r="X240" s="179"/>
      <c r="Y240" s="179"/>
      <c r="Z240" s="179"/>
      <c r="AA240" s="184"/>
      <c r="AT240" s="185" t="s">
        <v>188</v>
      </c>
      <c r="AU240" s="185" t="s">
        <v>95</v>
      </c>
      <c r="AV240" s="11" t="s">
        <v>90</v>
      </c>
      <c r="AW240" s="11" t="s">
        <v>40</v>
      </c>
      <c r="AX240" s="11" t="s">
        <v>83</v>
      </c>
      <c r="AY240" s="185" t="s">
        <v>180</v>
      </c>
    </row>
    <row r="241" spans="2:51" s="12" customFormat="1" ht="20.45" customHeight="1">
      <c r="B241" s="186"/>
      <c r="C241" s="187"/>
      <c r="D241" s="187"/>
      <c r="E241" s="188" t="s">
        <v>5</v>
      </c>
      <c r="F241" s="290" t="s">
        <v>95</v>
      </c>
      <c r="G241" s="291"/>
      <c r="H241" s="291"/>
      <c r="I241" s="291"/>
      <c r="J241" s="187"/>
      <c r="K241" s="189">
        <v>2</v>
      </c>
      <c r="L241" s="187"/>
      <c r="M241" s="187"/>
      <c r="N241" s="187"/>
      <c r="O241" s="187"/>
      <c r="P241" s="187"/>
      <c r="Q241" s="187"/>
      <c r="R241" s="190"/>
      <c r="T241" s="191"/>
      <c r="U241" s="187"/>
      <c r="V241" s="187"/>
      <c r="W241" s="187"/>
      <c r="X241" s="187"/>
      <c r="Y241" s="187"/>
      <c r="Z241" s="187"/>
      <c r="AA241" s="192"/>
      <c r="AT241" s="193" t="s">
        <v>188</v>
      </c>
      <c r="AU241" s="193" t="s">
        <v>95</v>
      </c>
      <c r="AV241" s="12" t="s">
        <v>95</v>
      </c>
      <c r="AW241" s="12" t="s">
        <v>40</v>
      </c>
      <c r="AX241" s="12" t="s">
        <v>83</v>
      </c>
      <c r="AY241" s="193" t="s">
        <v>180</v>
      </c>
    </row>
    <row r="242" spans="2:51" s="13" customFormat="1" ht="20.45" customHeight="1">
      <c r="B242" s="194"/>
      <c r="C242" s="195"/>
      <c r="D242" s="195"/>
      <c r="E242" s="196" t="s">
        <v>5</v>
      </c>
      <c r="F242" s="292" t="s">
        <v>190</v>
      </c>
      <c r="G242" s="293"/>
      <c r="H242" s="293"/>
      <c r="I242" s="293"/>
      <c r="J242" s="195"/>
      <c r="K242" s="197">
        <v>98.68</v>
      </c>
      <c r="L242" s="195"/>
      <c r="M242" s="195"/>
      <c r="N242" s="195"/>
      <c r="O242" s="195"/>
      <c r="P242" s="195"/>
      <c r="Q242" s="195"/>
      <c r="R242" s="198"/>
      <c r="T242" s="199"/>
      <c r="U242" s="195"/>
      <c r="V242" s="195"/>
      <c r="W242" s="195"/>
      <c r="X242" s="195"/>
      <c r="Y242" s="195"/>
      <c r="Z242" s="195"/>
      <c r="AA242" s="200"/>
      <c r="AT242" s="201" t="s">
        <v>188</v>
      </c>
      <c r="AU242" s="201" t="s">
        <v>95</v>
      </c>
      <c r="AV242" s="13" t="s">
        <v>185</v>
      </c>
      <c r="AW242" s="13" t="s">
        <v>40</v>
      </c>
      <c r="AX242" s="13" t="s">
        <v>90</v>
      </c>
      <c r="AY242" s="201" t="s">
        <v>180</v>
      </c>
    </row>
    <row r="243" spans="2:65" s="1" customFormat="1" ht="20.45" customHeight="1">
      <c r="B243" s="142"/>
      <c r="C243" s="210" t="s">
        <v>318</v>
      </c>
      <c r="D243" s="210" t="s">
        <v>239</v>
      </c>
      <c r="E243" s="211" t="s">
        <v>391</v>
      </c>
      <c r="F243" s="307" t="s">
        <v>392</v>
      </c>
      <c r="G243" s="307"/>
      <c r="H243" s="307"/>
      <c r="I243" s="307"/>
      <c r="J243" s="212" t="s">
        <v>321</v>
      </c>
      <c r="K243" s="213">
        <v>83.83</v>
      </c>
      <c r="L243" s="308">
        <v>0</v>
      </c>
      <c r="M243" s="308"/>
      <c r="N243" s="309">
        <f>ROUND(L243*K243,2)</f>
        <v>0</v>
      </c>
      <c r="O243" s="296"/>
      <c r="P243" s="296"/>
      <c r="Q243" s="296"/>
      <c r="R243" s="145"/>
      <c r="T243" s="175" t="s">
        <v>5</v>
      </c>
      <c r="U243" s="48" t="s">
        <v>48</v>
      </c>
      <c r="V243" s="40"/>
      <c r="W243" s="176">
        <f>V243*K243</f>
        <v>0</v>
      </c>
      <c r="X243" s="176">
        <v>0.0821</v>
      </c>
      <c r="Y243" s="176">
        <f>X243*K243</f>
        <v>6.882443</v>
      </c>
      <c r="Z243" s="176">
        <v>0</v>
      </c>
      <c r="AA243" s="177">
        <f>Z243*K243</f>
        <v>0</v>
      </c>
      <c r="AR243" s="22" t="s">
        <v>228</v>
      </c>
      <c r="AT243" s="22" t="s">
        <v>239</v>
      </c>
      <c r="AU243" s="22" t="s">
        <v>95</v>
      </c>
      <c r="AY243" s="22" t="s">
        <v>180</v>
      </c>
      <c r="BE243" s="118">
        <f>IF(U243="základní",N243,0)</f>
        <v>0</v>
      </c>
      <c r="BF243" s="118">
        <f>IF(U243="snížená",N243,0)</f>
        <v>0</v>
      </c>
      <c r="BG243" s="118">
        <f>IF(U243="zákl. přenesená",N243,0)</f>
        <v>0</v>
      </c>
      <c r="BH243" s="118">
        <f>IF(U243="sníž. přenesená",N243,0)</f>
        <v>0</v>
      </c>
      <c r="BI243" s="118">
        <f>IF(U243="nulová",N243,0)</f>
        <v>0</v>
      </c>
      <c r="BJ243" s="22" t="s">
        <v>90</v>
      </c>
      <c r="BK243" s="118">
        <f>ROUND(L243*K243,2)</f>
        <v>0</v>
      </c>
      <c r="BL243" s="22" t="s">
        <v>185</v>
      </c>
      <c r="BM243" s="22" t="s">
        <v>662</v>
      </c>
    </row>
    <row r="244" spans="2:51" s="11" customFormat="1" ht="20.45" customHeight="1">
      <c r="B244" s="178"/>
      <c r="C244" s="179"/>
      <c r="D244" s="179"/>
      <c r="E244" s="180" t="s">
        <v>5</v>
      </c>
      <c r="F244" s="288" t="s">
        <v>378</v>
      </c>
      <c r="G244" s="289"/>
      <c r="H244" s="289"/>
      <c r="I244" s="289"/>
      <c r="J244" s="179"/>
      <c r="K244" s="181" t="s">
        <v>5</v>
      </c>
      <c r="L244" s="179"/>
      <c r="M244" s="179"/>
      <c r="N244" s="179"/>
      <c r="O244" s="179"/>
      <c r="P244" s="179"/>
      <c r="Q244" s="179"/>
      <c r="R244" s="182"/>
      <c r="T244" s="183"/>
      <c r="U244" s="179"/>
      <c r="V244" s="179"/>
      <c r="W244" s="179"/>
      <c r="X244" s="179"/>
      <c r="Y244" s="179"/>
      <c r="Z244" s="179"/>
      <c r="AA244" s="184"/>
      <c r="AT244" s="185" t="s">
        <v>188</v>
      </c>
      <c r="AU244" s="185" t="s">
        <v>95</v>
      </c>
      <c r="AV244" s="11" t="s">
        <v>90</v>
      </c>
      <c r="AW244" s="11" t="s">
        <v>40</v>
      </c>
      <c r="AX244" s="11" t="s">
        <v>83</v>
      </c>
      <c r="AY244" s="185" t="s">
        <v>180</v>
      </c>
    </row>
    <row r="245" spans="2:51" s="12" customFormat="1" ht="20.45" customHeight="1">
      <c r="B245" s="186"/>
      <c r="C245" s="187"/>
      <c r="D245" s="187"/>
      <c r="E245" s="188" t="s">
        <v>5</v>
      </c>
      <c r="F245" s="290" t="s">
        <v>663</v>
      </c>
      <c r="G245" s="291"/>
      <c r="H245" s="291"/>
      <c r="I245" s="291"/>
      <c r="J245" s="187"/>
      <c r="K245" s="189">
        <v>83.83</v>
      </c>
      <c r="L245" s="187"/>
      <c r="M245" s="187"/>
      <c r="N245" s="187"/>
      <c r="O245" s="187"/>
      <c r="P245" s="187"/>
      <c r="Q245" s="187"/>
      <c r="R245" s="190"/>
      <c r="T245" s="191"/>
      <c r="U245" s="187"/>
      <c r="V245" s="187"/>
      <c r="W245" s="187"/>
      <c r="X245" s="187"/>
      <c r="Y245" s="187"/>
      <c r="Z245" s="187"/>
      <c r="AA245" s="192"/>
      <c r="AT245" s="193" t="s">
        <v>188</v>
      </c>
      <c r="AU245" s="193" t="s">
        <v>95</v>
      </c>
      <c r="AV245" s="12" t="s">
        <v>95</v>
      </c>
      <c r="AW245" s="12" t="s">
        <v>40</v>
      </c>
      <c r="AX245" s="12" t="s">
        <v>83</v>
      </c>
      <c r="AY245" s="193" t="s">
        <v>180</v>
      </c>
    </row>
    <row r="246" spans="2:51" s="13" customFormat="1" ht="20.45" customHeight="1">
      <c r="B246" s="194"/>
      <c r="C246" s="195"/>
      <c r="D246" s="195"/>
      <c r="E246" s="196" t="s">
        <v>5</v>
      </c>
      <c r="F246" s="292" t="s">
        <v>190</v>
      </c>
      <c r="G246" s="293"/>
      <c r="H246" s="293"/>
      <c r="I246" s="293"/>
      <c r="J246" s="195"/>
      <c r="K246" s="197">
        <v>83.83</v>
      </c>
      <c r="L246" s="195"/>
      <c r="M246" s="195"/>
      <c r="N246" s="195"/>
      <c r="O246" s="195"/>
      <c r="P246" s="195"/>
      <c r="Q246" s="195"/>
      <c r="R246" s="198"/>
      <c r="T246" s="199"/>
      <c r="U246" s="195"/>
      <c r="V246" s="195"/>
      <c r="W246" s="195"/>
      <c r="X246" s="195"/>
      <c r="Y246" s="195"/>
      <c r="Z246" s="195"/>
      <c r="AA246" s="200"/>
      <c r="AT246" s="201" t="s">
        <v>188</v>
      </c>
      <c r="AU246" s="201" t="s">
        <v>95</v>
      </c>
      <c r="AV246" s="13" t="s">
        <v>185</v>
      </c>
      <c r="AW246" s="13" t="s">
        <v>40</v>
      </c>
      <c r="AX246" s="13" t="s">
        <v>90</v>
      </c>
      <c r="AY246" s="201" t="s">
        <v>180</v>
      </c>
    </row>
    <row r="247" spans="2:65" s="1" customFormat="1" ht="28.9" customHeight="1">
      <c r="B247" s="142"/>
      <c r="C247" s="210" t="s">
        <v>324</v>
      </c>
      <c r="D247" s="210" t="s">
        <v>239</v>
      </c>
      <c r="E247" s="211" t="s">
        <v>396</v>
      </c>
      <c r="F247" s="307" t="s">
        <v>397</v>
      </c>
      <c r="G247" s="307"/>
      <c r="H247" s="307"/>
      <c r="I247" s="307"/>
      <c r="J247" s="212" t="s">
        <v>321</v>
      </c>
      <c r="K247" s="213">
        <v>2.02</v>
      </c>
      <c r="L247" s="308">
        <v>0</v>
      </c>
      <c r="M247" s="308"/>
      <c r="N247" s="309">
        <f>ROUND(L247*K247,2)</f>
        <v>0</v>
      </c>
      <c r="O247" s="296"/>
      <c r="P247" s="296"/>
      <c r="Q247" s="296"/>
      <c r="R247" s="145"/>
      <c r="T247" s="175" t="s">
        <v>5</v>
      </c>
      <c r="U247" s="48" t="s">
        <v>48</v>
      </c>
      <c r="V247" s="40"/>
      <c r="W247" s="176">
        <f>V247*K247</f>
        <v>0</v>
      </c>
      <c r="X247" s="176">
        <v>0.072</v>
      </c>
      <c r="Y247" s="176">
        <f>X247*K247</f>
        <v>0.14543999999999999</v>
      </c>
      <c r="Z247" s="176">
        <v>0</v>
      </c>
      <c r="AA247" s="177">
        <f>Z247*K247</f>
        <v>0</v>
      </c>
      <c r="AR247" s="22" t="s">
        <v>228</v>
      </c>
      <c r="AT247" s="22" t="s">
        <v>239</v>
      </c>
      <c r="AU247" s="22" t="s">
        <v>95</v>
      </c>
      <c r="AY247" s="22" t="s">
        <v>180</v>
      </c>
      <c r="BE247" s="118">
        <f>IF(U247="základní",N247,0)</f>
        <v>0</v>
      </c>
      <c r="BF247" s="118">
        <f>IF(U247="snížená",N247,0)</f>
        <v>0</v>
      </c>
      <c r="BG247" s="118">
        <f>IF(U247="zákl. přenesená",N247,0)</f>
        <v>0</v>
      </c>
      <c r="BH247" s="118">
        <f>IF(U247="sníž. přenesená",N247,0)</f>
        <v>0</v>
      </c>
      <c r="BI247" s="118">
        <f>IF(U247="nulová",N247,0)</f>
        <v>0</v>
      </c>
      <c r="BJ247" s="22" t="s">
        <v>90</v>
      </c>
      <c r="BK247" s="118">
        <f>ROUND(L247*K247,2)</f>
        <v>0</v>
      </c>
      <c r="BL247" s="22" t="s">
        <v>185</v>
      </c>
      <c r="BM247" s="22" t="s">
        <v>664</v>
      </c>
    </row>
    <row r="248" spans="2:51" s="11" customFormat="1" ht="20.45" customHeight="1">
      <c r="B248" s="178"/>
      <c r="C248" s="179"/>
      <c r="D248" s="179"/>
      <c r="E248" s="180" t="s">
        <v>5</v>
      </c>
      <c r="F248" s="288" t="s">
        <v>399</v>
      </c>
      <c r="G248" s="289"/>
      <c r="H248" s="289"/>
      <c r="I248" s="289"/>
      <c r="J248" s="179"/>
      <c r="K248" s="181" t="s">
        <v>5</v>
      </c>
      <c r="L248" s="179"/>
      <c r="M248" s="179"/>
      <c r="N248" s="179"/>
      <c r="O248" s="179"/>
      <c r="P248" s="179"/>
      <c r="Q248" s="179"/>
      <c r="R248" s="182"/>
      <c r="T248" s="183"/>
      <c r="U248" s="179"/>
      <c r="V248" s="179"/>
      <c r="W248" s="179"/>
      <c r="X248" s="179"/>
      <c r="Y248" s="179"/>
      <c r="Z248" s="179"/>
      <c r="AA248" s="184"/>
      <c r="AT248" s="185" t="s">
        <v>188</v>
      </c>
      <c r="AU248" s="185" t="s">
        <v>95</v>
      </c>
      <c r="AV248" s="11" t="s">
        <v>90</v>
      </c>
      <c r="AW248" s="11" t="s">
        <v>40</v>
      </c>
      <c r="AX248" s="11" t="s">
        <v>83</v>
      </c>
      <c r="AY248" s="185" t="s">
        <v>180</v>
      </c>
    </row>
    <row r="249" spans="2:51" s="12" customFormat="1" ht="20.45" customHeight="1">
      <c r="B249" s="186"/>
      <c r="C249" s="187"/>
      <c r="D249" s="187"/>
      <c r="E249" s="188" t="s">
        <v>5</v>
      </c>
      <c r="F249" s="290" t="s">
        <v>426</v>
      </c>
      <c r="G249" s="291"/>
      <c r="H249" s="291"/>
      <c r="I249" s="291"/>
      <c r="J249" s="187"/>
      <c r="K249" s="189">
        <v>2.02</v>
      </c>
      <c r="L249" s="187"/>
      <c r="M249" s="187"/>
      <c r="N249" s="187"/>
      <c r="O249" s="187"/>
      <c r="P249" s="187"/>
      <c r="Q249" s="187"/>
      <c r="R249" s="190"/>
      <c r="T249" s="191"/>
      <c r="U249" s="187"/>
      <c r="V249" s="187"/>
      <c r="W249" s="187"/>
      <c r="X249" s="187"/>
      <c r="Y249" s="187"/>
      <c r="Z249" s="187"/>
      <c r="AA249" s="192"/>
      <c r="AT249" s="193" t="s">
        <v>188</v>
      </c>
      <c r="AU249" s="193" t="s">
        <v>95</v>
      </c>
      <c r="AV249" s="12" t="s">
        <v>95</v>
      </c>
      <c r="AW249" s="12" t="s">
        <v>40</v>
      </c>
      <c r="AX249" s="12" t="s">
        <v>83</v>
      </c>
      <c r="AY249" s="193" t="s">
        <v>180</v>
      </c>
    </row>
    <row r="250" spans="2:51" s="13" customFormat="1" ht="20.45" customHeight="1">
      <c r="B250" s="194"/>
      <c r="C250" s="195"/>
      <c r="D250" s="195"/>
      <c r="E250" s="196" t="s">
        <v>5</v>
      </c>
      <c r="F250" s="292" t="s">
        <v>190</v>
      </c>
      <c r="G250" s="293"/>
      <c r="H250" s="293"/>
      <c r="I250" s="293"/>
      <c r="J250" s="195"/>
      <c r="K250" s="197">
        <v>2.02</v>
      </c>
      <c r="L250" s="195"/>
      <c r="M250" s="195"/>
      <c r="N250" s="195"/>
      <c r="O250" s="195"/>
      <c r="P250" s="195"/>
      <c r="Q250" s="195"/>
      <c r="R250" s="198"/>
      <c r="T250" s="199"/>
      <c r="U250" s="195"/>
      <c r="V250" s="195"/>
      <c r="W250" s="195"/>
      <c r="X250" s="195"/>
      <c r="Y250" s="195"/>
      <c r="Z250" s="195"/>
      <c r="AA250" s="200"/>
      <c r="AT250" s="201" t="s">
        <v>188</v>
      </c>
      <c r="AU250" s="201" t="s">
        <v>95</v>
      </c>
      <c r="AV250" s="13" t="s">
        <v>185</v>
      </c>
      <c r="AW250" s="13" t="s">
        <v>40</v>
      </c>
      <c r="AX250" s="13" t="s">
        <v>90</v>
      </c>
      <c r="AY250" s="201" t="s">
        <v>180</v>
      </c>
    </row>
    <row r="251" spans="2:65" s="1" customFormat="1" ht="28.9" customHeight="1">
      <c r="B251" s="142"/>
      <c r="C251" s="210" t="s">
        <v>328</v>
      </c>
      <c r="D251" s="210" t="s">
        <v>239</v>
      </c>
      <c r="E251" s="211" t="s">
        <v>402</v>
      </c>
      <c r="F251" s="307" t="s">
        <v>403</v>
      </c>
      <c r="G251" s="307"/>
      <c r="H251" s="307"/>
      <c r="I251" s="307"/>
      <c r="J251" s="212" t="s">
        <v>321</v>
      </c>
      <c r="K251" s="213">
        <v>2.02</v>
      </c>
      <c r="L251" s="308">
        <v>0</v>
      </c>
      <c r="M251" s="308"/>
      <c r="N251" s="309">
        <f>ROUND(L251*K251,2)</f>
        <v>0</v>
      </c>
      <c r="O251" s="296"/>
      <c r="P251" s="296"/>
      <c r="Q251" s="296"/>
      <c r="R251" s="145"/>
      <c r="T251" s="175" t="s">
        <v>5</v>
      </c>
      <c r="U251" s="48" t="s">
        <v>48</v>
      </c>
      <c r="V251" s="40"/>
      <c r="W251" s="176">
        <f>V251*K251</f>
        <v>0</v>
      </c>
      <c r="X251" s="176">
        <v>0.072</v>
      </c>
      <c r="Y251" s="176">
        <f>X251*K251</f>
        <v>0.14543999999999999</v>
      </c>
      <c r="Z251" s="176">
        <v>0</v>
      </c>
      <c r="AA251" s="177">
        <f>Z251*K251</f>
        <v>0</v>
      </c>
      <c r="AR251" s="22" t="s">
        <v>228</v>
      </c>
      <c r="AT251" s="22" t="s">
        <v>239</v>
      </c>
      <c r="AU251" s="22" t="s">
        <v>95</v>
      </c>
      <c r="AY251" s="22" t="s">
        <v>180</v>
      </c>
      <c r="BE251" s="118">
        <f>IF(U251="základní",N251,0)</f>
        <v>0</v>
      </c>
      <c r="BF251" s="118">
        <f>IF(U251="snížená",N251,0)</f>
        <v>0</v>
      </c>
      <c r="BG251" s="118">
        <f>IF(U251="zákl. přenesená",N251,0)</f>
        <v>0</v>
      </c>
      <c r="BH251" s="118">
        <f>IF(U251="sníž. přenesená",N251,0)</f>
        <v>0</v>
      </c>
      <c r="BI251" s="118">
        <f>IF(U251="nulová",N251,0)</f>
        <v>0</v>
      </c>
      <c r="BJ251" s="22" t="s">
        <v>90</v>
      </c>
      <c r="BK251" s="118">
        <f>ROUND(L251*K251,2)</f>
        <v>0</v>
      </c>
      <c r="BL251" s="22" t="s">
        <v>185</v>
      </c>
      <c r="BM251" s="22" t="s">
        <v>665</v>
      </c>
    </row>
    <row r="252" spans="2:51" s="11" customFormat="1" ht="20.45" customHeight="1">
      <c r="B252" s="178"/>
      <c r="C252" s="179"/>
      <c r="D252" s="179"/>
      <c r="E252" s="180" t="s">
        <v>5</v>
      </c>
      <c r="F252" s="288" t="s">
        <v>399</v>
      </c>
      <c r="G252" s="289"/>
      <c r="H252" s="289"/>
      <c r="I252" s="289"/>
      <c r="J252" s="179"/>
      <c r="K252" s="181" t="s">
        <v>5</v>
      </c>
      <c r="L252" s="179"/>
      <c r="M252" s="179"/>
      <c r="N252" s="179"/>
      <c r="O252" s="179"/>
      <c r="P252" s="179"/>
      <c r="Q252" s="179"/>
      <c r="R252" s="182"/>
      <c r="T252" s="183"/>
      <c r="U252" s="179"/>
      <c r="V252" s="179"/>
      <c r="W252" s="179"/>
      <c r="X252" s="179"/>
      <c r="Y252" s="179"/>
      <c r="Z252" s="179"/>
      <c r="AA252" s="184"/>
      <c r="AT252" s="185" t="s">
        <v>188</v>
      </c>
      <c r="AU252" s="185" t="s">
        <v>95</v>
      </c>
      <c r="AV252" s="11" t="s">
        <v>90</v>
      </c>
      <c r="AW252" s="11" t="s">
        <v>40</v>
      </c>
      <c r="AX252" s="11" t="s">
        <v>83</v>
      </c>
      <c r="AY252" s="185" t="s">
        <v>180</v>
      </c>
    </row>
    <row r="253" spans="2:51" s="12" customFormat="1" ht="20.45" customHeight="1">
      <c r="B253" s="186"/>
      <c r="C253" s="187"/>
      <c r="D253" s="187"/>
      <c r="E253" s="188" t="s">
        <v>5</v>
      </c>
      <c r="F253" s="290" t="s">
        <v>426</v>
      </c>
      <c r="G253" s="291"/>
      <c r="H253" s="291"/>
      <c r="I253" s="291"/>
      <c r="J253" s="187"/>
      <c r="K253" s="189">
        <v>2.02</v>
      </c>
      <c r="L253" s="187"/>
      <c r="M253" s="187"/>
      <c r="N253" s="187"/>
      <c r="O253" s="187"/>
      <c r="P253" s="187"/>
      <c r="Q253" s="187"/>
      <c r="R253" s="190"/>
      <c r="T253" s="191"/>
      <c r="U253" s="187"/>
      <c r="V253" s="187"/>
      <c r="W253" s="187"/>
      <c r="X253" s="187"/>
      <c r="Y253" s="187"/>
      <c r="Z253" s="187"/>
      <c r="AA253" s="192"/>
      <c r="AT253" s="193" t="s">
        <v>188</v>
      </c>
      <c r="AU253" s="193" t="s">
        <v>95</v>
      </c>
      <c r="AV253" s="12" t="s">
        <v>95</v>
      </c>
      <c r="AW253" s="12" t="s">
        <v>40</v>
      </c>
      <c r="AX253" s="12" t="s">
        <v>83</v>
      </c>
      <c r="AY253" s="193" t="s">
        <v>180</v>
      </c>
    </row>
    <row r="254" spans="2:51" s="13" customFormat="1" ht="20.45" customHeight="1">
      <c r="B254" s="194"/>
      <c r="C254" s="195"/>
      <c r="D254" s="195"/>
      <c r="E254" s="196" t="s">
        <v>5</v>
      </c>
      <c r="F254" s="292" t="s">
        <v>190</v>
      </c>
      <c r="G254" s="293"/>
      <c r="H254" s="293"/>
      <c r="I254" s="293"/>
      <c r="J254" s="195"/>
      <c r="K254" s="197">
        <v>2.02</v>
      </c>
      <c r="L254" s="195"/>
      <c r="M254" s="195"/>
      <c r="N254" s="195"/>
      <c r="O254" s="195"/>
      <c r="P254" s="195"/>
      <c r="Q254" s="195"/>
      <c r="R254" s="198"/>
      <c r="T254" s="199"/>
      <c r="U254" s="195"/>
      <c r="V254" s="195"/>
      <c r="W254" s="195"/>
      <c r="X254" s="195"/>
      <c r="Y254" s="195"/>
      <c r="Z254" s="195"/>
      <c r="AA254" s="200"/>
      <c r="AT254" s="201" t="s">
        <v>188</v>
      </c>
      <c r="AU254" s="201" t="s">
        <v>95</v>
      </c>
      <c r="AV254" s="13" t="s">
        <v>185</v>
      </c>
      <c r="AW254" s="13" t="s">
        <v>40</v>
      </c>
      <c r="AX254" s="13" t="s">
        <v>90</v>
      </c>
      <c r="AY254" s="201" t="s">
        <v>180</v>
      </c>
    </row>
    <row r="255" spans="2:65" s="1" customFormat="1" ht="28.9" customHeight="1">
      <c r="B255" s="142"/>
      <c r="C255" s="210" t="s">
        <v>332</v>
      </c>
      <c r="D255" s="210" t="s">
        <v>239</v>
      </c>
      <c r="E255" s="211" t="s">
        <v>405</v>
      </c>
      <c r="F255" s="307" t="s">
        <v>406</v>
      </c>
      <c r="G255" s="307"/>
      <c r="H255" s="307"/>
      <c r="I255" s="307"/>
      <c r="J255" s="212" t="s">
        <v>321</v>
      </c>
      <c r="K255" s="213">
        <v>7.07</v>
      </c>
      <c r="L255" s="308">
        <v>0</v>
      </c>
      <c r="M255" s="308"/>
      <c r="N255" s="309">
        <f>ROUND(L255*K255,2)</f>
        <v>0</v>
      </c>
      <c r="O255" s="296"/>
      <c r="P255" s="296"/>
      <c r="Q255" s="296"/>
      <c r="R255" s="145"/>
      <c r="T255" s="175" t="s">
        <v>5</v>
      </c>
      <c r="U255" s="48" t="s">
        <v>48</v>
      </c>
      <c r="V255" s="40"/>
      <c r="W255" s="176">
        <f>V255*K255</f>
        <v>0</v>
      </c>
      <c r="X255" s="176">
        <v>0.063</v>
      </c>
      <c r="Y255" s="176">
        <f>X255*K255</f>
        <v>0.44541000000000003</v>
      </c>
      <c r="Z255" s="176">
        <v>0</v>
      </c>
      <c r="AA255" s="177">
        <f>Z255*K255</f>
        <v>0</v>
      </c>
      <c r="AR255" s="22" t="s">
        <v>228</v>
      </c>
      <c r="AT255" s="22" t="s">
        <v>239</v>
      </c>
      <c r="AU255" s="22" t="s">
        <v>95</v>
      </c>
      <c r="AY255" s="22" t="s">
        <v>180</v>
      </c>
      <c r="BE255" s="118">
        <f>IF(U255="základní",N255,0)</f>
        <v>0</v>
      </c>
      <c r="BF255" s="118">
        <f>IF(U255="snížená",N255,0)</f>
        <v>0</v>
      </c>
      <c r="BG255" s="118">
        <f>IF(U255="zákl. přenesená",N255,0)</f>
        <v>0</v>
      </c>
      <c r="BH255" s="118">
        <f>IF(U255="sníž. přenesená",N255,0)</f>
        <v>0</v>
      </c>
      <c r="BI255" s="118">
        <f>IF(U255="nulová",N255,0)</f>
        <v>0</v>
      </c>
      <c r="BJ255" s="22" t="s">
        <v>90</v>
      </c>
      <c r="BK255" s="118">
        <f>ROUND(L255*K255,2)</f>
        <v>0</v>
      </c>
      <c r="BL255" s="22" t="s">
        <v>185</v>
      </c>
      <c r="BM255" s="22" t="s">
        <v>666</v>
      </c>
    </row>
    <row r="256" spans="2:51" s="12" customFormat="1" ht="20.45" customHeight="1">
      <c r="B256" s="186"/>
      <c r="C256" s="187"/>
      <c r="D256" s="187"/>
      <c r="E256" s="188" t="s">
        <v>5</v>
      </c>
      <c r="F256" s="297" t="s">
        <v>667</v>
      </c>
      <c r="G256" s="298"/>
      <c r="H256" s="298"/>
      <c r="I256" s="298"/>
      <c r="J256" s="187"/>
      <c r="K256" s="189">
        <v>7.07</v>
      </c>
      <c r="L256" s="187"/>
      <c r="M256" s="187"/>
      <c r="N256" s="187"/>
      <c r="O256" s="187"/>
      <c r="P256" s="187"/>
      <c r="Q256" s="187"/>
      <c r="R256" s="190"/>
      <c r="T256" s="191"/>
      <c r="U256" s="187"/>
      <c r="V256" s="187"/>
      <c r="W256" s="187"/>
      <c r="X256" s="187"/>
      <c r="Y256" s="187"/>
      <c r="Z256" s="187"/>
      <c r="AA256" s="192"/>
      <c r="AT256" s="193" t="s">
        <v>188</v>
      </c>
      <c r="AU256" s="193" t="s">
        <v>95</v>
      </c>
      <c r="AV256" s="12" t="s">
        <v>95</v>
      </c>
      <c r="AW256" s="12" t="s">
        <v>40</v>
      </c>
      <c r="AX256" s="12" t="s">
        <v>83</v>
      </c>
      <c r="AY256" s="193" t="s">
        <v>180</v>
      </c>
    </row>
    <row r="257" spans="2:51" s="13" customFormat="1" ht="20.45" customHeight="1">
      <c r="B257" s="194"/>
      <c r="C257" s="195"/>
      <c r="D257" s="195"/>
      <c r="E257" s="196" t="s">
        <v>5</v>
      </c>
      <c r="F257" s="292" t="s">
        <v>190</v>
      </c>
      <c r="G257" s="293"/>
      <c r="H257" s="293"/>
      <c r="I257" s="293"/>
      <c r="J257" s="195"/>
      <c r="K257" s="197">
        <v>7.07</v>
      </c>
      <c r="L257" s="195"/>
      <c r="M257" s="195"/>
      <c r="N257" s="195"/>
      <c r="O257" s="195"/>
      <c r="P257" s="195"/>
      <c r="Q257" s="195"/>
      <c r="R257" s="198"/>
      <c r="T257" s="199"/>
      <c r="U257" s="195"/>
      <c r="V257" s="195"/>
      <c r="W257" s="195"/>
      <c r="X257" s="195"/>
      <c r="Y257" s="195"/>
      <c r="Z257" s="195"/>
      <c r="AA257" s="200"/>
      <c r="AT257" s="201" t="s">
        <v>188</v>
      </c>
      <c r="AU257" s="201" t="s">
        <v>95</v>
      </c>
      <c r="AV257" s="13" t="s">
        <v>185</v>
      </c>
      <c r="AW257" s="13" t="s">
        <v>40</v>
      </c>
      <c r="AX257" s="13" t="s">
        <v>90</v>
      </c>
      <c r="AY257" s="201" t="s">
        <v>180</v>
      </c>
    </row>
    <row r="258" spans="2:65" s="1" customFormat="1" ht="40.15" customHeight="1">
      <c r="B258" s="142"/>
      <c r="C258" s="210" t="s">
        <v>337</v>
      </c>
      <c r="D258" s="210" t="s">
        <v>239</v>
      </c>
      <c r="E258" s="211" t="s">
        <v>409</v>
      </c>
      <c r="F258" s="307" t="s">
        <v>410</v>
      </c>
      <c r="G258" s="307"/>
      <c r="H258" s="307"/>
      <c r="I258" s="307"/>
      <c r="J258" s="212" t="s">
        <v>321</v>
      </c>
      <c r="K258" s="213">
        <v>3.03</v>
      </c>
      <c r="L258" s="308">
        <v>0</v>
      </c>
      <c r="M258" s="308"/>
      <c r="N258" s="309">
        <f>ROUND(L258*K258,2)</f>
        <v>0</v>
      </c>
      <c r="O258" s="296"/>
      <c r="P258" s="296"/>
      <c r="Q258" s="296"/>
      <c r="R258" s="145"/>
      <c r="T258" s="175" t="s">
        <v>5</v>
      </c>
      <c r="U258" s="48" t="s">
        <v>48</v>
      </c>
      <c r="V258" s="40"/>
      <c r="W258" s="176">
        <f>V258*K258</f>
        <v>0</v>
      </c>
      <c r="X258" s="176">
        <v>0.064</v>
      </c>
      <c r="Y258" s="176">
        <f>X258*K258</f>
        <v>0.19391999999999998</v>
      </c>
      <c r="Z258" s="176">
        <v>0</v>
      </c>
      <c r="AA258" s="177">
        <f>Z258*K258</f>
        <v>0</v>
      </c>
      <c r="AR258" s="22" t="s">
        <v>228</v>
      </c>
      <c r="AT258" s="22" t="s">
        <v>239</v>
      </c>
      <c r="AU258" s="22" t="s">
        <v>95</v>
      </c>
      <c r="AY258" s="22" t="s">
        <v>180</v>
      </c>
      <c r="BE258" s="118">
        <f>IF(U258="základní",N258,0)</f>
        <v>0</v>
      </c>
      <c r="BF258" s="118">
        <f>IF(U258="snížená",N258,0)</f>
        <v>0</v>
      </c>
      <c r="BG258" s="118">
        <f>IF(U258="zákl. přenesená",N258,0)</f>
        <v>0</v>
      </c>
      <c r="BH258" s="118">
        <f>IF(U258="sníž. přenesená",N258,0)</f>
        <v>0</v>
      </c>
      <c r="BI258" s="118">
        <f>IF(U258="nulová",N258,0)</f>
        <v>0</v>
      </c>
      <c r="BJ258" s="22" t="s">
        <v>90</v>
      </c>
      <c r="BK258" s="118">
        <f>ROUND(L258*K258,2)</f>
        <v>0</v>
      </c>
      <c r="BL258" s="22" t="s">
        <v>185</v>
      </c>
      <c r="BM258" s="22" t="s">
        <v>668</v>
      </c>
    </row>
    <row r="259" spans="2:51" s="12" customFormat="1" ht="20.45" customHeight="1">
      <c r="B259" s="186"/>
      <c r="C259" s="187"/>
      <c r="D259" s="187"/>
      <c r="E259" s="188" t="s">
        <v>5</v>
      </c>
      <c r="F259" s="297" t="s">
        <v>669</v>
      </c>
      <c r="G259" s="298"/>
      <c r="H259" s="298"/>
      <c r="I259" s="298"/>
      <c r="J259" s="187"/>
      <c r="K259" s="189">
        <v>3.03</v>
      </c>
      <c r="L259" s="187"/>
      <c r="M259" s="187"/>
      <c r="N259" s="187"/>
      <c r="O259" s="187"/>
      <c r="P259" s="187"/>
      <c r="Q259" s="187"/>
      <c r="R259" s="190"/>
      <c r="T259" s="191"/>
      <c r="U259" s="187"/>
      <c r="V259" s="187"/>
      <c r="W259" s="187"/>
      <c r="X259" s="187"/>
      <c r="Y259" s="187"/>
      <c r="Z259" s="187"/>
      <c r="AA259" s="192"/>
      <c r="AT259" s="193" t="s">
        <v>188</v>
      </c>
      <c r="AU259" s="193" t="s">
        <v>95</v>
      </c>
      <c r="AV259" s="12" t="s">
        <v>95</v>
      </c>
      <c r="AW259" s="12" t="s">
        <v>40</v>
      </c>
      <c r="AX259" s="12" t="s">
        <v>83</v>
      </c>
      <c r="AY259" s="193" t="s">
        <v>180</v>
      </c>
    </row>
    <row r="260" spans="2:51" s="13" customFormat="1" ht="20.45" customHeight="1">
      <c r="B260" s="194"/>
      <c r="C260" s="195"/>
      <c r="D260" s="195"/>
      <c r="E260" s="196" t="s">
        <v>5</v>
      </c>
      <c r="F260" s="292" t="s">
        <v>190</v>
      </c>
      <c r="G260" s="293"/>
      <c r="H260" s="293"/>
      <c r="I260" s="293"/>
      <c r="J260" s="195"/>
      <c r="K260" s="197">
        <v>3.03</v>
      </c>
      <c r="L260" s="195"/>
      <c r="M260" s="195"/>
      <c r="N260" s="195"/>
      <c r="O260" s="195"/>
      <c r="P260" s="195"/>
      <c r="Q260" s="195"/>
      <c r="R260" s="198"/>
      <c r="T260" s="199"/>
      <c r="U260" s="195"/>
      <c r="V260" s="195"/>
      <c r="W260" s="195"/>
      <c r="X260" s="195"/>
      <c r="Y260" s="195"/>
      <c r="Z260" s="195"/>
      <c r="AA260" s="200"/>
      <c r="AT260" s="201" t="s">
        <v>188</v>
      </c>
      <c r="AU260" s="201" t="s">
        <v>95</v>
      </c>
      <c r="AV260" s="13" t="s">
        <v>185</v>
      </c>
      <c r="AW260" s="13" t="s">
        <v>40</v>
      </c>
      <c r="AX260" s="13" t="s">
        <v>90</v>
      </c>
      <c r="AY260" s="201" t="s">
        <v>180</v>
      </c>
    </row>
    <row r="261" spans="2:65" s="1" customFormat="1" ht="40.15" customHeight="1">
      <c r="B261" s="142"/>
      <c r="C261" s="210" t="s">
        <v>341</v>
      </c>
      <c r="D261" s="210" t="s">
        <v>239</v>
      </c>
      <c r="E261" s="211" t="s">
        <v>414</v>
      </c>
      <c r="F261" s="307" t="s">
        <v>415</v>
      </c>
      <c r="G261" s="307"/>
      <c r="H261" s="307"/>
      <c r="I261" s="307"/>
      <c r="J261" s="212" t="s">
        <v>321</v>
      </c>
      <c r="K261" s="213">
        <v>3.03</v>
      </c>
      <c r="L261" s="308">
        <v>0</v>
      </c>
      <c r="M261" s="308"/>
      <c r="N261" s="309">
        <f>ROUND(L261*K261,2)</f>
        <v>0</v>
      </c>
      <c r="O261" s="296"/>
      <c r="P261" s="296"/>
      <c r="Q261" s="296"/>
      <c r="R261" s="145"/>
      <c r="T261" s="175" t="s">
        <v>5</v>
      </c>
      <c r="U261" s="48" t="s">
        <v>48</v>
      </c>
      <c r="V261" s="40"/>
      <c r="W261" s="176">
        <f>V261*K261</f>
        <v>0</v>
      </c>
      <c r="X261" s="176">
        <v>0.064</v>
      </c>
      <c r="Y261" s="176">
        <f>X261*K261</f>
        <v>0.19391999999999998</v>
      </c>
      <c r="Z261" s="176">
        <v>0</v>
      </c>
      <c r="AA261" s="177">
        <f>Z261*K261</f>
        <v>0</v>
      </c>
      <c r="AR261" s="22" t="s">
        <v>228</v>
      </c>
      <c r="AT261" s="22" t="s">
        <v>239</v>
      </c>
      <c r="AU261" s="22" t="s">
        <v>95</v>
      </c>
      <c r="AY261" s="22" t="s">
        <v>180</v>
      </c>
      <c r="BE261" s="118">
        <f>IF(U261="základní",N261,0)</f>
        <v>0</v>
      </c>
      <c r="BF261" s="118">
        <f>IF(U261="snížená",N261,0)</f>
        <v>0</v>
      </c>
      <c r="BG261" s="118">
        <f>IF(U261="zákl. přenesená",N261,0)</f>
        <v>0</v>
      </c>
      <c r="BH261" s="118">
        <f>IF(U261="sníž. přenesená",N261,0)</f>
        <v>0</v>
      </c>
      <c r="BI261" s="118">
        <f>IF(U261="nulová",N261,0)</f>
        <v>0</v>
      </c>
      <c r="BJ261" s="22" t="s">
        <v>90</v>
      </c>
      <c r="BK261" s="118">
        <f>ROUND(L261*K261,2)</f>
        <v>0</v>
      </c>
      <c r="BL261" s="22" t="s">
        <v>185</v>
      </c>
      <c r="BM261" s="22" t="s">
        <v>670</v>
      </c>
    </row>
    <row r="262" spans="2:51" s="12" customFormat="1" ht="20.45" customHeight="1">
      <c r="B262" s="186"/>
      <c r="C262" s="187"/>
      <c r="D262" s="187"/>
      <c r="E262" s="188" t="s">
        <v>5</v>
      </c>
      <c r="F262" s="297" t="s">
        <v>669</v>
      </c>
      <c r="G262" s="298"/>
      <c r="H262" s="298"/>
      <c r="I262" s="298"/>
      <c r="J262" s="187"/>
      <c r="K262" s="189">
        <v>3.03</v>
      </c>
      <c r="L262" s="187"/>
      <c r="M262" s="187"/>
      <c r="N262" s="187"/>
      <c r="O262" s="187"/>
      <c r="P262" s="187"/>
      <c r="Q262" s="187"/>
      <c r="R262" s="190"/>
      <c r="T262" s="191"/>
      <c r="U262" s="187"/>
      <c r="V262" s="187"/>
      <c r="W262" s="187"/>
      <c r="X262" s="187"/>
      <c r="Y262" s="187"/>
      <c r="Z262" s="187"/>
      <c r="AA262" s="192"/>
      <c r="AT262" s="193" t="s">
        <v>188</v>
      </c>
      <c r="AU262" s="193" t="s">
        <v>95</v>
      </c>
      <c r="AV262" s="12" t="s">
        <v>95</v>
      </c>
      <c r="AW262" s="12" t="s">
        <v>40</v>
      </c>
      <c r="AX262" s="12" t="s">
        <v>83</v>
      </c>
      <c r="AY262" s="193" t="s">
        <v>180</v>
      </c>
    </row>
    <row r="263" spans="2:51" s="13" customFormat="1" ht="20.45" customHeight="1">
      <c r="B263" s="194"/>
      <c r="C263" s="195"/>
      <c r="D263" s="195"/>
      <c r="E263" s="196" t="s">
        <v>5</v>
      </c>
      <c r="F263" s="292" t="s">
        <v>190</v>
      </c>
      <c r="G263" s="293"/>
      <c r="H263" s="293"/>
      <c r="I263" s="293"/>
      <c r="J263" s="195"/>
      <c r="K263" s="197">
        <v>3.03</v>
      </c>
      <c r="L263" s="195"/>
      <c r="M263" s="195"/>
      <c r="N263" s="195"/>
      <c r="O263" s="195"/>
      <c r="P263" s="195"/>
      <c r="Q263" s="195"/>
      <c r="R263" s="198"/>
      <c r="T263" s="199"/>
      <c r="U263" s="195"/>
      <c r="V263" s="195"/>
      <c r="W263" s="195"/>
      <c r="X263" s="195"/>
      <c r="Y263" s="195"/>
      <c r="Z263" s="195"/>
      <c r="AA263" s="200"/>
      <c r="AT263" s="201" t="s">
        <v>188</v>
      </c>
      <c r="AU263" s="201" t="s">
        <v>95</v>
      </c>
      <c r="AV263" s="13" t="s">
        <v>185</v>
      </c>
      <c r="AW263" s="13" t="s">
        <v>40</v>
      </c>
      <c r="AX263" s="13" t="s">
        <v>90</v>
      </c>
      <c r="AY263" s="201" t="s">
        <v>180</v>
      </c>
    </row>
    <row r="264" spans="2:65" s="1" customFormat="1" ht="40.15" customHeight="1">
      <c r="B264" s="142"/>
      <c r="C264" s="171" t="s">
        <v>345</v>
      </c>
      <c r="D264" s="171" t="s">
        <v>181</v>
      </c>
      <c r="E264" s="172" t="s">
        <v>428</v>
      </c>
      <c r="F264" s="294" t="s">
        <v>429</v>
      </c>
      <c r="G264" s="294"/>
      <c r="H264" s="294"/>
      <c r="I264" s="294"/>
      <c r="J264" s="173" t="s">
        <v>216</v>
      </c>
      <c r="K264" s="174">
        <v>0.986</v>
      </c>
      <c r="L264" s="295">
        <v>0</v>
      </c>
      <c r="M264" s="295"/>
      <c r="N264" s="296">
        <f>ROUND(L264*K264,2)</f>
        <v>0</v>
      </c>
      <c r="O264" s="296"/>
      <c r="P264" s="296"/>
      <c r="Q264" s="296"/>
      <c r="R264" s="145"/>
      <c r="T264" s="175" t="s">
        <v>5</v>
      </c>
      <c r="U264" s="48" t="s">
        <v>48</v>
      </c>
      <c r="V264" s="40"/>
      <c r="W264" s="176">
        <f>V264*K264</f>
        <v>0</v>
      </c>
      <c r="X264" s="176">
        <v>0</v>
      </c>
      <c r="Y264" s="176">
        <f>X264*K264</f>
        <v>0</v>
      </c>
      <c r="Z264" s="176">
        <v>0</v>
      </c>
      <c r="AA264" s="177">
        <f>Z264*K264</f>
        <v>0</v>
      </c>
      <c r="AR264" s="22" t="s">
        <v>185</v>
      </c>
      <c r="AT264" s="22" t="s">
        <v>181</v>
      </c>
      <c r="AU264" s="22" t="s">
        <v>95</v>
      </c>
      <c r="AY264" s="22" t="s">
        <v>180</v>
      </c>
      <c r="BE264" s="118">
        <f>IF(U264="základní",N264,0)</f>
        <v>0</v>
      </c>
      <c r="BF264" s="118">
        <f>IF(U264="snížená",N264,0)</f>
        <v>0</v>
      </c>
      <c r="BG264" s="118">
        <f>IF(U264="zákl. přenesená",N264,0)</f>
        <v>0</v>
      </c>
      <c r="BH264" s="118">
        <f>IF(U264="sníž. přenesená",N264,0)</f>
        <v>0</v>
      </c>
      <c r="BI264" s="118">
        <f>IF(U264="nulová",N264,0)</f>
        <v>0</v>
      </c>
      <c r="BJ264" s="22" t="s">
        <v>90</v>
      </c>
      <c r="BK264" s="118">
        <f>ROUND(L264*K264,2)</f>
        <v>0</v>
      </c>
      <c r="BL264" s="22" t="s">
        <v>185</v>
      </c>
      <c r="BM264" s="22" t="s">
        <v>671</v>
      </c>
    </row>
    <row r="265" spans="2:51" s="11" customFormat="1" ht="20.45" customHeight="1">
      <c r="B265" s="178"/>
      <c r="C265" s="179"/>
      <c r="D265" s="179"/>
      <c r="E265" s="180" t="s">
        <v>5</v>
      </c>
      <c r="F265" s="288" t="s">
        <v>378</v>
      </c>
      <c r="G265" s="289"/>
      <c r="H265" s="289"/>
      <c r="I265" s="289"/>
      <c r="J265" s="179"/>
      <c r="K265" s="181" t="s">
        <v>5</v>
      </c>
      <c r="L265" s="179"/>
      <c r="M265" s="179"/>
      <c r="N265" s="179"/>
      <c r="O265" s="179"/>
      <c r="P265" s="179"/>
      <c r="Q265" s="179"/>
      <c r="R265" s="182"/>
      <c r="T265" s="183"/>
      <c r="U265" s="179"/>
      <c r="V265" s="179"/>
      <c r="W265" s="179"/>
      <c r="X265" s="179"/>
      <c r="Y265" s="179"/>
      <c r="Z265" s="179"/>
      <c r="AA265" s="184"/>
      <c r="AT265" s="185" t="s">
        <v>188</v>
      </c>
      <c r="AU265" s="185" t="s">
        <v>95</v>
      </c>
      <c r="AV265" s="11" t="s">
        <v>90</v>
      </c>
      <c r="AW265" s="11" t="s">
        <v>40</v>
      </c>
      <c r="AX265" s="11" t="s">
        <v>83</v>
      </c>
      <c r="AY265" s="185" t="s">
        <v>180</v>
      </c>
    </row>
    <row r="266" spans="2:51" s="12" customFormat="1" ht="20.45" customHeight="1">
      <c r="B266" s="186"/>
      <c r="C266" s="187"/>
      <c r="D266" s="187"/>
      <c r="E266" s="188" t="s">
        <v>5</v>
      </c>
      <c r="F266" s="290" t="s">
        <v>672</v>
      </c>
      <c r="G266" s="291"/>
      <c r="H266" s="291"/>
      <c r="I266" s="291"/>
      <c r="J266" s="187"/>
      <c r="K266" s="189">
        <v>0.83</v>
      </c>
      <c r="L266" s="187"/>
      <c r="M266" s="187"/>
      <c r="N266" s="187"/>
      <c r="O266" s="187"/>
      <c r="P266" s="187"/>
      <c r="Q266" s="187"/>
      <c r="R266" s="190"/>
      <c r="T266" s="191"/>
      <c r="U266" s="187"/>
      <c r="V266" s="187"/>
      <c r="W266" s="187"/>
      <c r="X266" s="187"/>
      <c r="Y266" s="187"/>
      <c r="Z266" s="187"/>
      <c r="AA266" s="192"/>
      <c r="AT266" s="193" t="s">
        <v>188</v>
      </c>
      <c r="AU266" s="193" t="s">
        <v>95</v>
      </c>
      <c r="AV266" s="12" t="s">
        <v>95</v>
      </c>
      <c r="AW266" s="12" t="s">
        <v>40</v>
      </c>
      <c r="AX266" s="12" t="s">
        <v>83</v>
      </c>
      <c r="AY266" s="193" t="s">
        <v>180</v>
      </c>
    </row>
    <row r="267" spans="2:51" s="11" customFormat="1" ht="20.45" customHeight="1">
      <c r="B267" s="178"/>
      <c r="C267" s="179"/>
      <c r="D267" s="179"/>
      <c r="E267" s="180" t="s">
        <v>5</v>
      </c>
      <c r="F267" s="303" t="s">
        <v>380</v>
      </c>
      <c r="G267" s="304"/>
      <c r="H267" s="304"/>
      <c r="I267" s="304"/>
      <c r="J267" s="179"/>
      <c r="K267" s="181" t="s">
        <v>5</v>
      </c>
      <c r="L267" s="179"/>
      <c r="M267" s="179"/>
      <c r="N267" s="179"/>
      <c r="O267" s="179"/>
      <c r="P267" s="179"/>
      <c r="Q267" s="179"/>
      <c r="R267" s="182"/>
      <c r="T267" s="183"/>
      <c r="U267" s="179"/>
      <c r="V267" s="179"/>
      <c r="W267" s="179"/>
      <c r="X267" s="179"/>
      <c r="Y267" s="179"/>
      <c r="Z267" s="179"/>
      <c r="AA267" s="184"/>
      <c r="AT267" s="185" t="s">
        <v>188</v>
      </c>
      <c r="AU267" s="185" t="s">
        <v>95</v>
      </c>
      <c r="AV267" s="11" t="s">
        <v>90</v>
      </c>
      <c r="AW267" s="11" t="s">
        <v>40</v>
      </c>
      <c r="AX267" s="11" t="s">
        <v>83</v>
      </c>
      <c r="AY267" s="185" t="s">
        <v>180</v>
      </c>
    </row>
    <row r="268" spans="2:51" s="12" customFormat="1" ht="20.45" customHeight="1">
      <c r="B268" s="186"/>
      <c r="C268" s="187"/>
      <c r="D268" s="187"/>
      <c r="E268" s="188" t="s">
        <v>5</v>
      </c>
      <c r="F268" s="290" t="s">
        <v>673</v>
      </c>
      <c r="G268" s="291"/>
      <c r="H268" s="291"/>
      <c r="I268" s="291"/>
      <c r="J268" s="187"/>
      <c r="K268" s="189">
        <v>0.023</v>
      </c>
      <c r="L268" s="187"/>
      <c r="M268" s="187"/>
      <c r="N268" s="187"/>
      <c r="O268" s="187"/>
      <c r="P268" s="187"/>
      <c r="Q268" s="187"/>
      <c r="R268" s="190"/>
      <c r="T268" s="191"/>
      <c r="U268" s="187"/>
      <c r="V268" s="187"/>
      <c r="W268" s="187"/>
      <c r="X268" s="187"/>
      <c r="Y268" s="187"/>
      <c r="Z268" s="187"/>
      <c r="AA268" s="192"/>
      <c r="AT268" s="193" t="s">
        <v>188</v>
      </c>
      <c r="AU268" s="193" t="s">
        <v>95</v>
      </c>
      <c r="AV268" s="12" t="s">
        <v>95</v>
      </c>
      <c r="AW268" s="12" t="s">
        <v>40</v>
      </c>
      <c r="AX268" s="12" t="s">
        <v>83</v>
      </c>
      <c r="AY268" s="193" t="s">
        <v>180</v>
      </c>
    </row>
    <row r="269" spans="2:51" s="11" customFormat="1" ht="20.45" customHeight="1">
      <c r="B269" s="178"/>
      <c r="C269" s="179"/>
      <c r="D269" s="179"/>
      <c r="E269" s="180" t="s">
        <v>5</v>
      </c>
      <c r="F269" s="303" t="s">
        <v>382</v>
      </c>
      <c r="G269" s="304"/>
      <c r="H269" s="304"/>
      <c r="I269" s="304"/>
      <c r="J269" s="179"/>
      <c r="K269" s="181" t="s">
        <v>5</v>
      </c>
      <c r="L269" s="179"/>
      <c r="M269" s="179"/>
      <c r="N269" s="179"/>
      <c r="O269" s="179"/>
      <c r="P269" s="179"/>
      <c r="Q269" s="179"/>
      <c r="R269" s="182"/>
      <c r="T269" s="183"/>
      <c r="U269" s="179"/>
      <c r="V269" s="179"/>
      <c r="W269" s="179"/>
      <c r="X269" s="179"/>
      <c r="Y269" s="179"/>
      <c r="Z269" s="179"/>
      <c r="AA269" s="184"/>
      <c r="AT269" s="185" t="s">
        <v>188</v>
      </c>
      <c r="AU269" s="185" t="s">
        <v>95</v>
      </c>
      <c r="AV269" s="11" t="s">
        <v>90</v>
      </c>
      <c r="AW269" s="11" t="s">
        <v>40</v>
      </c>
      <c r="AX269" s="11" t="s">
        <v>83</v>
      </c>
      <c r="AY269" s="185" t="s">
        <v>180</v>
      </c>
    </row>
    <row r="270" spans="2:51" s="12" customFormat="1" ht="20.45" customHeight="1">
      <c r="B270" s="186"/>
      <c r="C270" s="187"/>
      <c r="D270" s="187"/>
      <c r="E270" s="188" t="s">
        <v>5</v>
      </c>
      <c r="F270" s="290" t="s">
        <v>673</v>
      </c>
      <c r="G270" s="291"/>
      <c r="H270" s="291"/>
      <c r="I270" s="291"/>
      <c r="J270" s="187"/>
      <c r="K270" s="189">
        <v>0.023</v>
      </c>
      <c r="L270" s="187"/>
      <c r="M270" s="187"/>
      <c r="N270" s="187"/>
      <c r="O270" s="187"/>
      <c r="P270" s="187"/>
      <c r="Q270" s="187"/>
      <c r="R270" s="190"/>
      <c r="T270" s="191"/>
      <c r="U270" s="187"/>
      <c r="V270" s="187"/>
      <c r="W270" s="187"/>
      <c r="X270" s="187"/>
      <c r="Y270" s="187"/>
      <c r="Z270" s="187"/>
      <c r="AA270" s="192"/>
      <c r="AT270" s="193" t="s">
        <v>188</v>
      </c>
      <c r="AU270" s="193" t="s">
        <v>95</v>
      </c>
      <c r="AV270" s="12" t="s">
        <v>95</v>
      </c>
      <c r="AW270" s="12" t="s">
        <v>40</v>
      </c>
      <c r="AX270" s="12" t="s">
        <v>83</v>
      </c>
      <c r="AY270" s="193" t="s">
        <v>180</v>
      </c>
    </row>
    <row r="271" spans="2:51" s="11" customFormat="1" ht="20.45" customHeight="1">
      <c r="B271" s="178"/>
      <c r="C271" s="179"/>
      <c r="D271" s="179"/>
      <c r="E271" s="180" t="s">
        <v>5</v>
      </c>
      <c r="F271" s="303" t="s">
        <v>384</v>
      </c>
      <c r="G271" s="304"/>
      <c r="H271" s="304"/>
      <c r="I271" s="304"/>
      <c r="J271" s="179"/>
      <c r="K271" s="181" t="s">
        <v>5</v>
      </c>
      <c r="L271" s="179"/>
      <c r="M271" s="179"/>
      <c r="N271" s="179"/>
      <c r="O271" s="179"/>
      <c r="P271" s="179"/>
      <c r="Q271" s="179"/>
      <c r="R271" s="182"/>
      <c r="T271" s="183"/>
      <c r="U271" s="179"/>
      <c r="V271" s="179"/>
      <c r="W271" s="179"/>
      <c r="X271" s="179"/>
      <c r="Y271" s="179"/>
      <c r="Z271" s="179"/>
      <c r="AA271" s="184"/>
      <c r="AT271" s="185" t="s">
        <v>188</v>
      </c>
      <c r="AU271" s="185" t="s">
        <v>95</v>
      </c>
      <c r="AV271" s="11" t="s">
        <v>90</v>
      </c>
      <c r="AW271" s="11" t="s">
        <v>40</v>
      </c>
      <c r="AX271" s="11" t="s">
        <v>83</v>
      </c>
      <c r="AY271" s="185" t="s">
        <v>180</v>
      </c>
    </row>
    <row r="272" spans="2:51" s="12" customFormat="1" ht="20.45" customHeight="1">
      <c r="B272" s="186"/>
      <c r="C272" s="187"/>
      <c r="D272" s="187"/>
      <c r="E272" s="188" t="s">
        <v>5</v>
      </c>
      <c r="F272" s="290" t="s">
        <v>674</v>
      </c>
      <c r="G272" s="291"/>
      <c r="H272" s="291"/>
      <c r="I272" s="291"/>
      <c r="J272" s="187"/>
      <c r="K272" s="189">
        <v>0.07</v>
      </c>
      <c r="L272" s="187"/>
      <c r="M272" s="187"/>
      <c r="N272" s="187"/>
      <c r="O272" s="187"/>
      <c r="P272" s="187"/>
      <c r="Q272" s="187"/>
      <c r="R272" s="190"/>
      <c r="T272" s="191"/>
      <c r="U272" s="187"/>
      <c r="V272" s="187"/>
      <c r="W272" s="187"/>
      <c r="X272" s="187"/>
      <c r="Y272" s="187"/>
      <c r="Z272" s="187"/>
      <c r="AA272" s="192"/>
      <c r="AT272" s="193" t="s">
        <v>188</v>
      </c>
      <c r="AU272" s="193" t="s">
        <v>95</v>
      </c>
      <c r="AV272" s="12" t="s">
        <v>95</v>
      </c>
      <c r="AW272" s="12" t="s">
        <v>40</v>
      </c>
      <c r="AX272" s="12" t="s">
        <v>83</v>
      </c>
      <c r="AY272" s="193" t="s">
        <v>180</v>
      </c>
    </row>
    <row r="273" spans="2:51" s="11" customFormat="1" ht="20.45" customHeight="1">
      <c r="B273" s="178"/>
      <c r="C273" s="179"/>
      <c r="D273" s="179"/>
      <c r="E273" s="180" t="s">
        <v>5</v>
      </c>
      <c r="F273" s="303" t="s">
        <v>386</v>
      </c>
      <c r="G273" s="304"/>
      <c r="H273" s="304"/>
      <c r="I273" s="304"/>
      <c r="J273" s="179"/>
      <c r="K273" s="181" t="s">
        <v>5</v>
      </c>
      <c r="L273" s="179"/>
      <c r="M273" s="179"/>
      <c r="N273" s="179"/>
      <c r="O273" s="179"/>
      <c r="P273" s="179"/>
      <c r="Q273" s="179"/>
      <c r="R273" s="182"/>
      <c r="T273" s="183"/>
      <c r="U273" s="179"/>
      <c r="V273" s="179"/>
      <c r="W273" s="179"/>
      <c r="X273" s="179"/>
      <c r="Y273" s="179"/>
      <c r="Z273" s="179"/>
      <c r="AA273" s="184"/>
      <c r="AT273" s="185" t="s">
        <v>188</v>
      </c>
      <c r="AU273" s="185" t="s">
        <v>95</v>
      </c>
      <c r="AV273" s="11" t="s">
        <v>90</v>
      </c>
      <c r="AW273" s="11" t="s">
        <v>40</v>
      </c>
      <c r="AX273" s="11" t="s">
        <v>83</v>
      </c>
      <c r="AY273" s="185" t="s">
        <v>180</v>
      </c>
    </row>
    <row r="274" spans="2:51" s="12" customFormat="1" ht="20.45" customHeight="1">
      <c r="B274" s="186"/>
      <c r="C274" s="187"/>
      <c r="D274" s="187"/>
      <c r="E274" s="188" t="s">
        <v>5</v>
      </c>
      <c r="F274" s="290" t="s">
        <v>437</v>
      </c>
      <c r="G274" s="291"/>
      <c r="H274" s="291"/>
      <c r="I274" s="291"/>
      <c r="J274" s="187"/>
      <c r="K274" s="189">
        <v>0.02</v>
      </c>
      <c r="L274" s="187"/>
      <c r="M274" s="187"/>
      <c r="N274" s="187"/>
      <c r="O274" s="187"/>
      <c r="P274" s="187"/>
      <c r="Q274" s="187"/>
      <c r="R274" s="190"/>
      <c r="T274" s="191"/>
      <c r="U274" s="187"/>
      <c r="V274" s="187"/>
      <c r="W274" s="187"/>
      <c r="X274" s="187"/>
      <c r="Y274" s="187"/>
      <c r="Z274" s="187"/>
      <c r="AA274" s="192"/>
      <c r="AT274" s="193" t="s">
        <v>188</v>
      </c>
      <c r="AU274" s="193" t="s">
        <v>95</v>
      </c>
      <c r="AV274" s="12" t="s">
        <v>95</v>
      </c>
      <c r="AW274" s="12" t="s">
        <v>40</v>
      </c>
      <c r="AX274" s="12" t="s">
        <v>83</v>
      </c>
      <c r="AY274" s="193" t="s">
        <v>180</v>
      </c>
    </row>
    <row r="275" spans="2:51" s="11" customFormat="1" ht="20.45" customHeight="1">
      <c r="B275" s="178"/>
      <c r="C275" s="179"/>
      <c r="D275" s="179"/>
      <c r="E275" s="180" t="s">
        <v>5</v>
      </c>
      <c r="F275" s="303" t="s">
        <v>387</v>
      </c>
      <c r="G275" s="304"/>
      <c r="H275" s="304"/>
      <c r="I275" s="304"/>
      <c r="J275" s="179"/>
      <c r="K275" s="181" t="s">
        <v>5</v>
      </c>
      <c r="L275" s="179"/>
      <c r="M275" s="179"/>
      <c r="N275" s="179"/>
      <c r="O275" s="179"/>
      <c r="P275" s="179"/>
      <c r="Q275" s="179"/>
      <c r="R275" s="182"/>
      <c r="T275" s="183"/>
      <c r="U275" s="179"/>
      <c r="V275" s="179"/>
      <c r="W275" s="179"/>
      <c r="X275" s="179"/>
      <c r="Y275" s="179"/>
      <c r="Z275" s="179"/>
      <c r="AA275" s="184"/>
      <c r="AT275" s="185" t="s">
        <v>188</v>
      </c>
      <c r="AU275" s="185" t="s">
        <v>95</v>
      </c>
      <c r="AV275" s="11" t="s">
        <v>90</v>
      </c>
      <c r="AW275" s="11" t="s">
        <v>40</v>
      </c>
      <c r="AX275" s="11" t="s">
        <v>83</v>
      </c>
      <c r="AY275" s="185" t="s">
        <v>180</v>
      </c>
    </row>
    <row r="276" spans="2:51" s="12" customFormat="1" ht="20.45" customHeight="1">
      <c r="B276" s="186"/>
      <c r="C276" s="187"/>
      <c r="D276" s="187"/>
      <c r="E276" s="188" t="s">
        <v>5</v>
      </c>
      <c r="F276" s="290" t="s">
        <v>437</v>
      </c>
      <c r="G276" s="291"/>
      <c r="H276" s="291"/>
      <c r="I276" s="291"/>
      <c r="J276" s="187"/>
      <c r="K276" s="189">
        <v>0.02</v>
      </c>
      <c r="L276" s="187"/>
      <c r="M276" s="187"/>
      <c r="N276" s="187"/>
      <c r="O276" s="187"/>
      <c r="P276" s="187"/>
      <c r="Q276" s="187"/>
      <c r="R276" s="190"/>
      <c r="T276" s="191"/>
      <c r="U276" s="187"/>
      <c r="V276" s="187"/>
      <c r="W276" s="187"/>
      <c r="X276" s="187"/>
      <c r="Y276" s="187"/>
      <c r="Z276" s="187"/>
      <c r="AA276" s="192"/>
      <c r="AT276" s="193" t="s">
        <v>188</v>
      </c>
      <c r="AU276" s="193" t="s">
        <v>95</v>
      </c>
      <c r="AV276" s="12" t="s">
        <v>95</v>
      </c>
      <c r="AW276" s="12" t="s">
        <v>40</v>
      </c>
      <c r="AX276" s="12" t="s">
        <v>83</v>
      </c>
      <c r="AY276" s="193" t="s">
        <v>180</v>
      </c>
    </row>
    <row r="277" spans="2:51" s="13" customFormat="1" ht="20.45" customHeight="1">
      <c r="B277" s="194"/>
      <c r="C277" s="195"/>
      <c r="D277" s="195"/>
      <c r="E277" s="196" t="s">
        <v>5</v>
      </c>
      <c r="F277" s="292" t="s">
        <v>190</v>
      </c>
      <c r="G277" s="293"/>
      <c r="H277" s="293"/>
      <c r="I277" s="293"/>
      <c r="J277" s="195"/>
      <c r="K277" s="197">
        <v>0.986</v>
      </c>
      <c r="L277" s="195"/>
      <c r="M277" s="195"/>
      <c r="N277" s="195"/>
      <c r="O277" s="195"/>
      <c r="P277" s="195"/>
      <c r="Q277" s="195"/>
      <c r="R277" s="198"/>
      <c r="T277" s="199"/>
      <c r="U277" s="195"/>
      <c r="V277" s="195"/>
      <c r="W277" s="195"/>
      <c r="X277" s="195"/>
      <c r="Y277" s="195"/>
      <c r="Z277" s="195"/>
      <c r="AA277" s="200"/>
      <c r="AT277" s="201" t="s">
        <v>188</v>
      </c>
      <c r="AU277" s="201" t="s">
        <v>95</v>
      </c>
      <c r="AV277" s="13" t="s">
        <v>185</v>
      </c>
      <c r="AW277" s="13" t="s">
        <v>40</v>
      </c>
      <c r="AX277" s="13" t="s">
        <v>90</v>
      </c>
      <c r="AY277" s="201" t="s">
        <v>180</v>
      </c>
    </row>
    <row r="278" spans="2:63" s="10" customFormat="1" ht="29.85" customHeight="1">
      <c r="B278" s="160"/>
      <c r="C278" s="161"/>
      <c r="D278" s="170" t="s">
        <v>156</v>
      </c>
      <c r="E278" s="170"/>
      <c r="F278" s="170"/>
      <c r="G278" s="170"/>
      <c r="H278" s="170"/>
      <c r="I278" s="170"/>
      <c r="J278" s="170"/>
      <c r="K278" s="170"/>
      <c r="L278" s="170"/>
      <c r="M278" s="170"/>
      <c r="N278" s="286">
        <f>BK278</f>
        <v>0</v>
      </c>
      <c r="O278" s="287"/>
      <c r="P278" s="287"/>
      <c r="Q278" s="287"/>
      <c r="R278" s="163"/>
      <c r="T278" s="164"/>
      <c r="U278" s="161"/>
      <c r="V278" s="161"/>
      <c r="W278" s="165">
        <f>W279</f>
        <v>0</v>
      </c>
      <c r="X278" s="161"/>
      <c r="Y278" s="165">
        <f>Y279</f>
        <v>0</v>
      </c>
      <c r="Z278" s="161"/>
      <c r="AA278" s="166">
        <f>AA279</f>
        <v>0</v>
      </c>
      <c r="AR278" s="167" t="s">
        <v>90</v>
      </c>
      <c r="AT278" s="168" t="s">
        <v>82</v>
      </c>
      <c r="AU278" s="168" t="s">
        <v>90</v>
      </c>
      <c r="AY278" s="167" t="s">
        <v>180</v>
      </c>
      <c r="BK278" s="169">
        <f>BK279</f>
        <v>0</v>
      </c>
    </row>
    <row r="279" spans="2:65" s="1" customFormat="1" ht="28.9" customHeight="1">
      <c r="B279" s="142"/>
      <c r="C279" s="171" t="s">
        <v>350</v>
      </c>
      <c r="D279" s="171" t="s">
        <v>181</v>
      </c>
      <c r="E279" s="172" t="s">
        <v>595</v>
      </c>
      <c r="F279" s="294" t="s">
        <v>596</v>
      </c>
      <c r="G279" s="294"/>
      <c r="H279" s="294"/>
      <c r="I279" s="294"/>
      <c r="J279" s="173" t="s">
        <v>242</v>
      </c>
      <c r="K279" s="174">
        <v>145.109</v>
      </c>
      <c r="L279" s="295">
        <v>0</v>
      </c>
      <c r="M279" s="295"/>
      <c r="N279" s="296">
        <f>ROUND(L279*K279,2)</f>
        <v>0</v>
      </c>
      <c r="O279" s="296"/>
      <c r="P279" s="296"/>
      <c r="Q279" s="296"/>
      <c r="R279" s="145"/>
      <c r="T279" s="175" t="s">
        <v>5</v>
      </c>
      <c r="U279" s="48" t="s">
        <v>48</v>
      </c>
      <c r="V279" s="40"/>
      <c r="W279" s="176">
        <f>V279*K279</f>
        <v>0</v>
      </c>
      <c r="X279" s="176">
        <v>0</v>
      </c>
      <c r="Y279" s="176">
        <f>X279*K279</f>
        <v>0</v>
      </c>
      <c r="Z279" s="176">
        <v>0</v>
      </c>
      <c r="AA279" s="177">
        <f>Z279*K279</f>
        <v>0</v>
      </c>
      <c r="AR279" s="22" t="s">
        <v>185</v>
      </c>
      <c r="AT279" s="22" t="s">
        <v>181</v>
      </c>
      <c r="AU279" s="22" t="s">
        <v>95</v>
      </c>
      <c r="AY279" s="22" t="s">
        <v>180</v>
      </c>
      <c r="BE279" s="118">
        <f>IF(U279="základní",N279,0)</f>
        <v>0</v>
      </c>
      <c r="BF279" s="118">
        <f>IF(U279="snížená",N279,0)</f>
        <v>0</v>
      </c>
      <c r="BG279" s="118">
        <f>IF(U279="zákl. přenesená",N279,0)</f>
        <v>0</v>
      </c>
      <c r="BH279" s="118">
        <f>IF(U279="sníž. přenesená",N279,0)</f>
        <v>0</v>
      </c>
      <c r="BI279" s="118">
        <f>IF(U279="nulová",N279,0)</f>
        <v>0</v>
      </c>
      <c r="BJ279" s="22" t="s">
        <v>90</v>
      </c>
      <c r="BK279" s="118">
        <f>ROUND(L279*K279,2)</f>
        <v>0</v>
      </c>
      <c r="BL279" s="22" t="s">
        <v>185</v>
      </c>
      <c r="BM279" s="22" t="s">
        <v>675</v>
      </c>
    </row>
    <row r="280" spans="2:63" s="10" customFormat="1" ht="37.35" customHeight="1">
      <c r="B280" s="160"/>
      <c r="C280" s="161"/>
      <c r="D280" s="162" t="s">
        <v>494</v>
      </c>
      <c r="E280" s="162"/>
      <c r="F280" s="162"/>
      <c r="G280" s="162"/>
      <c r="H280" s="162"/>
      <c r="I280" s="162"/>
      <c r="J280" s="162"/>
      <c r="K280" s="162"/>
      <c r="L280" s="162"/>
      <c r="M280" s="162"/>
      <c r="N280" s="331">
        <f>BK280</f>
        <v>0</v>
      </c>
      <c r="O280" s="332"/>
      <c r="P280" s="332"/>
      <c r="Q280" s="332"/>
      <c r="R280" s="163"/>
      <c r="T280" s="164"/>
      <c r="U280" s="161"/>
      <c r="V280" s="161"/>
      <c r="W280" s="165">
        <f>W281</f>
        <v>0</v>
      </c>
      <c r="X280" s="161"/>
      <c r="Y280" s="165">
        <f>Y281</f>
        <v>0.0135</v>
      </c>
      <c r="Z280" s="161"/>
      <c r="AA280" s="166">
        <f>AA281</f>
        <v>0.31698000000000004</v>
      </c>
      <c r="AR280" s="167" t="s">
        <v>95</v>
      </c>
      <c r="AT280" s="168" t="s">
        <v>82</v>
      </c>
      <c r="AU280" s="168" t="s">
        <v>83</v>
      </c>
      <c r="AY280" s="167" t="s">
        <v>180</v>
      </c>
      <c r="BK280" s="169">
        <f>BK281</f>
        <v>0</v>
      </c>
    </row>
    <row r="281" spans="2:63" s="10" customFormat="1" ht="19.9" customHeight="1">
      <c r="B281" s="160"/>
      <c r="C281" s="161"/>
      <c r="D281" s="170" t="s">
        <v>610</v>
      </c>
      <c r="E281" s="170"/>
      <c r="F281" s="170"/>
      <c r="G281" s="170"/>
      <c r="H281" s="170"/>
      <c r="I281" s="170"/>
      <c r="J281" s="170"/>
      <c r="K281" s="170"/>
      <c r="L281" s="170"/>
      <c r="M281" s="170"/>
      <c r="N281" s="286">
        <f>BK281</f>
        <v>0</v>
      </c>
      <c r="O281" s="287"/>
      <c r="P281" s="287"/>
      <c r="Q281" s="287"/>
      <c r="R281" s="163"/>
      <c r="T281" s="164"/>
      <c r="U281" s="161"/>
      <c r="V281" s="161"/>
      <c r="W281" s="165">
        <f>SUM(W282:W286)</f>
        <v>0</v>
      </c>
      <c r="X281" s="161"/>
      <c r="Y281" s="165">
        <f>SUM(Y282:Y286)</f>
        <v>0.0135</v>
      </c>
      <c r="Z281" s="161"/>
      <c r="AA281" s="166">
        <f>SUM(AA282:AA286)</f>
        <v>0.31698000000000004</v>
      </c>
      <c r="AR281" s="167" t="s">
        <v>95</v>
      </c>
      <c r="AT281" s="168" t="s">
        <v>82</v>
      </c>
      <c r="AU281" s="168" t="s">
        <v>90</v>
      </c>
      <c r="AY281" s="167" t="s">
        <v>180</v>
      </c>
      <c r="BK281" s="169">
        <f>SUM(BK282:BK286)</f>
        <v>0</v>
      </c>
    </row>
    <row r="282" spans="2:65" s="1" customFormat="1" ht="40.15" customHeight="1">
      <c r="B282" s="142"/>
      <c r="C282" s="171" t="s">
        <v>354</v>
      </c>
      <c r="D282" s="171" t="s">
        <v>181</v>
      </c>
      <c r="E282" s="172" t="s">
        <v>676</v>
      </c>
      <c r="F282" s="294" t="s">
        <v>677</v>
      </c>
      <c r="G282" s="294"/>
      <c r="H282" s="294"/>
      <c r="I282" s="294"/>
      <c r="J282" s="173" t="s">
        <v>321</v>
      </c>
      <c r="K282" s="174">
        <v>9</v>
      </c>
      <c r="L282" s="295">
        <v>0</v>
      </c>
      <c r="M282" s="295"/>
      <c r="N282" s="296">
        <f>ROUND(L282*K282,2)</f>
        <v>0</v>
      </c>
      <c r="O282" s="296"/>
      <c r="P282" s="296"/>
      <c r="Q282" s="296"/>
      <c r="R282" s="145"/>
      <c r="T282" s="175" t="s">
        <v>5</v>
      </c>
      <c r="U282" s="48" t="s">
        <v>48</v>
      </c>
      <c r="V282" s="40"/>
      <c r="W282" s="176">
        <f>V282*K282</f>
        <v>0</v>
      </c>
      <c r="X282" s="176">
        <v>0.0015</v>
      </c>
      <c r="Y282" s="176">
        <f>X282*K282</f>
        <v>0.0135</v>
      </c>
      <c r="Z282" s="176">
        <v>0</v>
      </c>
      <c r="AA282" s="177">
        <f>Z282*K282</f>
        <v>0</v>
      </c>
      <c r="AR282" s="22" t="s">
        <v>274</v>
      </c>
      <c r="AT282" s="22" t="s">
        <v>181</v>
      </c>
      <c r="AU282" s="22" t="s">
        <v>95</v>
      </c>
      <c r="AY282" s="22" t="s">
        <v>180</v>
      </c>
      <c r="BE282" s="118">
        <f>IF(U282="základní",N282,0)</f>
        <v>0</v>
      </c>
      <c r="BF282" s="118">
        <f>IF(U282="snížená",N282,0)</f>
        <v>0</v>
      </c>
      <c r="BG282" s="118">
        <f>IF(U282="zákl. přenesená",N282,0)</f>
        <v>0</v>
      </c>
      <c r="BH282" s="118">
        <f>IF(U282="sníž. přenesená",N282,0)</f>
        <v>0</v>
      </c>
      <c r="BI282" s="118">
        <f>IF(U282="nulová",N282,0)</f>
        <v>0</v>
      </c>
      <c r="BJ282" s="22" t="s">
        <v>90</v>
      </c>
      <c r="BK282" s="118">
        <f>ROUND(L282*K282,2)</f>
        <v>0</v>
      </c>
      <c r="BL282" s="22" t="s">
        <v>274</v>
      </c>
      <c r="BM282" s="22" t="s">
        <v>678</v>
      </c>
    </row>
    <row r="283" spans="2:65" s="1" customFormat="1" ht="28.9" customHeight="1">
      <c r="B283" s="142"/>
      <c r="C283" s="171" t="s">
        <v>360</v>
      </c>
      <c r="D283" s="171" t="s">
        <v>181</v>
      </c>
      <c r="E283" s="172" t="s">
        <v>679</v>
      </c>
      <c r="F283" s="294" t="s">
        <v>680</v>
      </c>
      <c r="G283" s="294"/>
      <c r="H283" s="294"/>
      <c r="I283" s="294"/>
      <c r="J283" s="173" t="s">
        <v>321</v>
      </c>
      <c r="K283" s="174">
        <v>9</v>
      </c>
      <c r="L283" s="295">
        <v>0</v>
      </c>
      <c r="M283" s="295"/>
      <c r="N283" s="296">
        <f>ROUND(L283*K283,2)</f>
        <v>0</v>
      </c>
      <c r="O283" s="296"/>
      <c r="P283" s="296"/>
      <c r="Q283" s="296"/>
      <c r="R283" s="145"/>
      <c r="T283" s="175" t="s">
        <v>5</v>
      </c>
      <c r="U283" s="48" t="s">
        <v>48</v>
      </c>
      <c r="V283" s="40"/>
      <c r="W283" s="176">
        <f>V283*K283</f>
        <v>0</v>
      </c>
      <c r="X283" s="176">
        <v>0</v>
      </c>
      <c r="Y283" s="176">
        <f>X283*K283</f>
        <v>0</v>
      </c>
      <c r="Z283" s="176">
        <v>0.03522</v>
      </c>
      <c r="AA283" s="177">
        <f>Z283*K283</f>
        <v>0.31698000000000004</v>
      </c>
      <c r="AR283" s="22" t="s">
        <v>274</v>
      </c>
      <c r="AT283" s="22" t="s">
        <v>181</v>
      </c>
      <c r="AU283" s="22" t="s">
        <v>95</v>
      </c>
      <c r="AY283" s="22" t="s">
        <v>180</v>
      </c>
      <c r="BE283" s="118">
        <f>IF(U283="základní",N283,0)</f>
        <v>0</v>
      </c>
      <c r="BF283" s="118">
        <f>IF(U283="snížená",N283,0)</f>
        <v>0</v>
      </c>
      <c r="BG283" s="118">
        <f>IF(U283="zákl. přenesená",N283,0)</f>
        <v>0</v>
      </c>
      <c r="BH283" s="118">
        <f>IF(U283="sníž. přenesená",N283,0)</f>
        <v>0</v>
      </c>
      <c r="BI283" s="118">
        <f>IF(U283="nulová",N283,0)</f>
        <v>0</v>
      </c>
      <c r="BJ283" s="22" t="s">
        <v>90</v>
      </c>
      <c r="BK283" s="118">
        <f>ROUND(L283*K283,2)</f>
        <v>0</v>
      </c>
      <c r="BL283" s="22" t="s">
        <v>274</v>
      </c>
      <c r="BM283" s="22" t="s">
        <v>681</v>
      </c>
    </row>
    <row r="284" spans="2:51" s="12" customFormat="1" ht="20.45" customHeight="1">
      <c r="B284" s="186"/>
      <c r="C284" s="187"/>
      <c r="D284" s="187"/>
      <c r="E284" s="188" t="s">
        <v>5</v>
      </c>
      <c r="F284" s="297" t="s">
        <v>234</v>
      </c>
      <c r="G284" s="298"/>
      <c r="H284" s="298"/>
      <c r="I284" s="298"/>
      <c r="J284" s="187"/>
      <c r="K284" s="189">
        <v>9</v>
      </c>
      <c r="L284" s="187"/>
      <c r="M284" s="187"/>
      <c r="N284" s="187"/>
      <c r="O284" s="187"/>
      <c r="P284" s="187"/>
      <c r="Q284" s="187"/>
      <c r="R284" s="190"/>
      <c r="T284" s="191"/>
      <c r="U284" s="187"/>
      <c r="V284" s="187"/>
      <c r="W284" s="187"/>
      <c r="X284" s="187"/>
      <c r="Y284" s="187"/>
      <c r="Z284" s="187"/>
      <c r="AA284" s="192"/>
      <c r="AT284" s="193" t="s">
        <v>188</v>
      </c>
      <c r="AU284" s="193" t="s">
        <v>95</v>
      </c>
      <c r="AV284" s="12" t="s">
        <v>95</v>
      </c>
      <c r="AW284" s="12" t="s">
        <v>40</v>
      </c>
      <c r="AX284" s="12" t="s">
        <v>83</v>
      </c>
      <c r="AY284" s="193" t="s">
        <v>180</v>
      </c>
    </row>
    <row r="285" spans="2:51" s="13" customFormat="1" ht="20.45" customHeight="1">
      <c r="B285" s="194"/>
      <c r="C285" s="195"/>
      <c r="D285" s="195"/>
      <c r="E285" s="196" t="s">
        <v>5</v>
      </c>
      <c r="F285" s="292" t="s">
        <v>190</v>
      </c>
      <c r="G285" s="293"/>
      <c r="H285" s="293"/>
      <c r="I285" s="293"/>
      <c r="J285" s="195"/>
      <c r="K285" s="197">
        <v>9</v>
      </c>
      <c r="L285" s="195"/>
      <c r="M285" s="195"/>
      <c r="N285" s="195"/>
      <c r="O285" s="195"/>
      <c r="P285" s="195"/>
      <c r="Q285" s="195"/>
      <c r="R285" s="198"/>
      <c r="T285" s="199"/>
      <c r="U285" s="195"/>
      <c r="V285" s="195"/>
      <c r="W285" s="195"/>
      <c r="X285" s="195"/>
      <c r="Y285" s="195"/>
      <c r="Z285" s="195"/>
      <c r="AA285" s="200"/>
      <c r="AT285" s="201" t="s">
        <v>188</v>
      </c>
      <c r="AU285" s="201" t="s">
        <v>95</v>
      </c>
      <c r="AV285" s="13" t="s">
        <v>185</v>
      </c>
      <c r="AW285" s="13" t="s">
        <v>40</v>
      </c>
      <c r="AX285" s="13" t="s">
        <v>90</v>
      </c>
      <c r="AY285" s="201" t="s">
        <v>180</v>
      </c>
    </row>
    <row r="286" spans="2:65" s="1" customFormat="1" ht="28.9" customHeight="1">
      <c r="B286" s="142"/>
      <c r="C286" s="171" t="s">
        <v>367</v>
      </c>
      <c r="D286" s="171" t="s">
        <v>181</v>
      </c>
      <c r="E286" s="172" t="s">
        <v>682</v>
      </c>
      <c r="F286" s="294" t="s">
        <v>683</v>
      </c>
      <c r="G286" s="294"/>
      <c r="H286" s="294"/>
      <c r="I286" s="294"/>
      <c r="J286" s="173" t="s">
        <v>242</v>
      </c>
      <c r="K286" s="174">
        <v>0.014</v>
      </c>
      <c r="L286" s="295">
        <v>0</v>
      </c>
      <c r="M286" s="295"/>
      <c r="N286" s="296">
        <f>ROUND(L286*K286,2)</f>
        <v>0</v>
      </c>
      <c r="O286" s="296"/>
      <c r="P286" s="296"/>
      <c r="Q286" s="296"/>
      <c r="R286" s="145"/>
      <c r="T286" s="175" t="s">
        <v>5</v>
      </c>
      <c r="U286" s="48" t="s">
        <v>48</v>
      </c>
      <c r="V286" s="40"/>
      <c r="W286" s="176">
        <f>V286*K286</f>
        <v>0</v>
      </c>
      <c r="X286" s="176">
        <v>0</v>
      </c>
      <c r="Y286" s="176">
        <f>X286*K286</f>
        <v>0</v>
      </c>
      <c r="Z286" s="176">
        <v>0</v>
      </c>
      <c r="AA286" s="177">
        <f>Z286*K286</f>
        <v>0</v>
      </c>
      <c r="AR286" s="22" t="s">
        <v>274</v>
      </c>
      <c r="AT286" s="22" t="s">
        <v>181</v>
      </c>
      <c r="AU286" s="22" t="s">
        <v>95</v>
      </c>
      <c r="AY286" s="22" t="s">
        <v>180</v>
      </c>
      <c r="BE286" s="118">
        <f>IF(U286="základní",N286,0)</f>
        <v>0</v>
      </c>
      <c r="BF286" s="118">
        <f>IF(U286="snížená",N286,0)</f>
        <v>0</v>
      </c>
      <c r="BG286" s="118">
        <f>IF(U286="zákl. přenesená",N286,0)</f>
        <v>0</v>
      </c>
      <c r="BH286" s="118">
        <f>IF(U286="sníž. přenesená",N286,0)</f>
        <v>0</v>
      </c>
      <c r="BI286" s="118">
        <f>IF(U286="nulová",N286,0)</f>
        <v>0</v>
      </c>
      <c r="BJ286" s="22" t="s">
        <v>90</v>
      </c>
      <c r="BK286" s="118">
        <f>ROUND(L286*K286,2)</f>
        <v>0</v>
      </c>
      <c r="BL286" s="22" t="s">
        <v>274</v>
      </c>
      <c r="BM286" s="22" t="s">
        <v>684</v>
      </c>
    </row>
    <row r="287" spans="2:63" s="1" customFormat="1" ht="49.9" customHeight="1">
      <c r="B287" s="39"/>
      <c r="C287" s="40"/>
      <c r="D287" s="162" t="s">
        <v>491</v>
      </c>
      <c r="E287" s="40"/>
      <c r="F287" s="40"/>
      <c r="G287" s="40"/>
      <c r="H287" s="40"/>
      <c r="I287" s="40"/>
      <c r="J287" s="40"/>
      <c r="K287" s="40"/>
      <c r="L287" s="40"/>
      <c r="M287" s="40"/>
      <c r="N287" s="301">
        <f aca="true" t="shared" si="5" ref="N287:N292">BK287</f>
        <v>0</v>
      </c>
      <c r="O287" s="302"/>
      <c r="P287" s="302"/>
      <c r="Q287" s="302"/>
      <c r="R287" s="41"/>
      <c r="T287" s="214"/>
      <c r="U287" s="40"/>
      <c r="V287" s="40"/>
      <c r="W287" s="40"/>
      <c r="X287" s="40"/>
      <c r="Y287" s="40"/>
      <c r="Z287" s="40"/>
      <c r="AA287" s="78"/>
      <c r="AT287" s="22" t="s">
        <v>82</v>
      </c>
      <c r="AU287" s="22" t="s">
        <v>83</v>
      </c>
      <c r="AY287" s="22" t="s">
        <v>492</v>
      </c>
      <c r="BK287" s="118">
        <f>SUM(BK288:BK292)</f>
        <v>0</v>
      </c>
    </row>
    <row r="288" spans="2:63" s="1" customFormat="1" ht="22.35" customHeight="1">
      <c r="B288" s="39"/>
      <c r="C288" s="215" t="s">
        <v>5</v>
      </c>
      <c r="D288" s="215" t="s">
        <v>181</v>
      </c>
      <c r="E288" s="216" t="s">
        <v>5</v>
      </c>
      <c r="F288" s="299" t="s">
        <v>5</v>
      </c>
      <c r="G288" s="299"/>
      <c r="H288" s="299"/>
      <c r="I288" s="299"/>
      <c r="J288" s="217" t="s">
        <v>5</v>
      </c>
      <c r="K288" s="218"/>
      <c r="L288" s="295"/>
      <c r="M288" s="300"/>
      <c r="N288" s="300">
        <f t="shared" si="5"/>
        <v>0</v>
      </c>
      <c r="O288" s="300"/>
      <c r="P288" s="300"/>
      <c r="Q288" s="300"/>
      <c r="R288" s="41"/>
      <c r="T288" s="175" t="s">
        <v>5</v>
      </c>
      <c r="U288" s="219" t="s">
        <v>48</v>
      </c>
      <c r="V288" s="40"/>
      <c r="W288" s="40"/>
      <c r="X288" s="40"/>
      <c r="Y288" s="40"/>
      <c r="Z288" s="40"/>
      <c r="AA288" s="78"/>
      <c r="AT288" s="22" t="s">
        <v>492</v>
      </c>
      <c r="AU288" s="22" t="s">
        <v>90</v>
      </c>
      <c r="AY288" s="22" t="s">
        <v>492</v>
      </c>
      <c r="BE288" s="118">
        <f>IF(U288="základní",N288,0)</f>
        <v>0</v>
      </c>
      <c r="BF288" s="118">
        <f>IF(U288="snížená",N288,0)</f>
        <v>0</v>
      </c>
      <c r="BG288" s="118">
        <f>IF(U288="zákl. přenesená",N288,0)</f>
        <v>0</v>
      </c>
      <c r="BH288" s="118">
        <f>IF(U288="sníž. přenesená",N288,0)</f>
        <v>0</v>
      </c>
      <c r="BI288" s="118">
        <f>IF(U288="nulová",N288,0)</f>
        <v>0</v>
      </c>
      <c r="BJ288" s="22" t="s">
        <v>90</v>
      </c>
      <c r="BK288" s="118">
        <f>L288*K288</f>
        <v>0</v>
      </c>
    </row>
    <row r="289" spans="2:63" s="1" customFormat="1" ht="22.35" customHeight="1">
      <c r="B289" s="39"/>
      <c r="C289" s="215" t="s">
        <v>5</v>
      </c>
      <c r="D289" s="215" t="s">
        <v>181</v>
      </c>
      <c r="E289" s="216" t="s">
        <v>5</v>
      </c>
      <c r="F289" s="299" t="s">
        <v>5</v>
      </c>
      <c r="G289" s="299"/>
      <c r="H289" s="299"/>
      <c r="I289" s="299"/>
      <c r="J289" s="217" t="s">
        <v>5</v>
      </c>
      <c r="K289" s="218"/>
      <c r="L289" s="295"/>
      <c r="M289" s="300"/>
      <c r="N289" s="300">
        <f t="shared" si="5"/>
        <v>0</v>
      </c>
      <c r="O289" s="300"/>
      <c r="P289" s="300"/>
      <c r="Q289" s="300"/>
      <c r="R289" s="41"/>
      <c r="T289" s="175" t="s">
        <v>5</v>
      </c>
      <c r="U289" s="219" t="s">
        <v>48</v>
      </c>
      <c r="V289" s="40"/>
      <c r="W289" s="40"/>
      <c r="X289" s="40"/>
      <c r="Y289" s="40"/>
      <c r="Z289" s="40"/>
      <c r="AA289" s="78"/>
      <c r="AT289" s="22" t="s">
        <v>492</v>
      </c>
      <c r="AU289" s="22" t="s">
        <v>90</v>
      </c>
      <c r="AY289" s="22" t="s">
        <v>492</v>
      </c>
      <c r="BE289" s="118">
        <f>IF(U289="základní",N289,0)</f>
        <v>0</v>
      </c>
      <c r="BF289" s="118">
        <f>IF(U289="snížená",N289,0)</f>
        <v>0</v>
      </c>
      <c r="BG289" s="118">
        <f>IF(U289="zákl. přenesená",N289,0)</f>
        <v>0</v>
      </c>
      <c r="BH289" s="118">
        <f>IF(U289="sníž. přenesená",N289,0)</f>
        <v>0</v>
      </c>
      <c r="BI289" s="118">
        <f>IF(U289="nulová",N289,0)</f>
        <v>0</v>
      </c>
      <c r="BJ289" s="22" t="s">
        <v>90</v>
      </c>
      <c r="BK289" s="118">
        <f>L289*K289</f>
        <v>0</v>
      </c>
    </row>
    <row r="290" spans="2:63" s="1" customFormat="1" ht="22.35" customHeight="1">
      <c r="B290" s="39"/>
      <c r="C290" s="215" t="s">
        <v>5</v>
      </c>
      <c r="D290" s="215" t="s">
        <v>181</v>
      </c>
      <c r="E290" s="216" t="s">
        <v>5</v>
      </c>
      <c r="F290" s="299" t="s">
        <v>5</v>
      </c>
      <c r="G290" s="299"/>
      <c r="H290" s="299"/>
      <c r="I290" s="299"/>
      <c r="J290" s="217" t="s">
        <v>5</v>
      </c>
      <c r="K290" s="218"/>
      <c r="L290" s="295"/>
      <c r="M290" s="300"/>
      <c r="N290" s="300">
        <f t="shared" si="5"/>
        <v>0</v>
      </c>
      <c r="O290" s="300"/>
      <c r="P290" s="300"/>
      <c r="Q290" s="300"/>
      <c r="R290" s="41"/>
      <c r="T290" s="175" t="s">
        <v>5</v>
      </c>
      <c r="U290" s="219" t="s">
        <v>48</v>
      </c>
      <c r="V290" s="40"/>
      <c r="W290" s="40"/>
      <c r="X290" s="40"/>
      <c r="Y290" s="40"/>
      <c r="Z290" s="40"/>
      <c r="AA290" s="78"/>
      <c r="AT290" s="22" t="s">
        <v>492</v>
      </c>
      <c r="AU290" s="22" t="s">
        <v>90</v>
      </c>
      <c r="AY290" s="22" t="s">
        <v>492</v>
      </c>
      <c r="BE290" s="118">
        <f>IF(U290="základní",N290,0)</f>
        <v>0</v>
      </c>
      <c r="BF290" s="118">
        <f>IF(U290="snížená",N290,0)</f>
        <v>0</v>
      </c>
      <c r="BG290" s="118">
        <f>IF(U290="zákl. přenesená",N290,0)</f>
        <v>0</v>
      </c>
      <c r="BH290" s="118">
        <f>IF(U290="sníž. přenesená",N290,0)</f>
        <v>0</v>
      </c>
      <c r="BI290" s="118">
        <f>IF(U290="nulová",N290,0)</f>
        <v>0</v>
      </c>
      <c r="BJ290" s="22" t="s">
        <v>90</v>
      </c>
      <c r="BK290" s="118">
        <f>L290*K290</f>
        <v>0</v>
      </c>
    </row>
    <row r="291" spans="2:63" s="1" customFormat="1" ht="22.35" customHeight="1">
      <c r="B291" s="39"/>
      <c r="C291" s="215" t="s">
        <v>5</v>
      </c>
      <c r="D291" s="215" t="s">
        <v>181</v>
      </c>
      <c r="E291" s="216" t="s">
        <v>5</v>
      </c>
      <c r="F291" s="299" t="s">
        <v>5</v>
      </c>
      <c r="G291" s="299"/>
      <c r="H291" s="299"/>
      <c r="I291" s="299"/>
      <c r="J291" s="217" t="s">
        <v>5</v>
      </c>
      <c r="K291" s="218"/>
      <c r="L291" s="295"/>
      <c r="M291" s="300"/>
      <c r="N291" s="300">
        <f t="shared" si="5"/>
        <v>0</v>
      </c>
      <c r="O291" s="300"/>
      <c r="P291" s="300"/>
      <c r="Q291" s="300"/>
      <c r="R291" s="41"/>
      <c r="T291" s="175" t="s">
        <v>5</v>
      </c>
      <c r="U291" s="219" t="s">
        <v>48</v>
      </c>
      <c r="V291" s="40"/>
      <c r="W291" s="40"/>
      <c r="X291" s="40"/>
      <c r="Y291" s="40"/>
      <c r="Z291" s="40"/>
      <c r="AA291" s="78"/>
      <c r="AT291" s="22" t="s">
        <v>492</v>
      </c>
      <c r="AU291" s="22" t="s">
        <v>90</v>
      </c>
      <c r="AY291" s="22" t="s">
        <v>492</v>
      </c>
      <c r="BE291" s="118">
        <f>IF(U291="základní",N291,0)</f>
        <v>0</v>
      </c>
      <c r="BF291" s="118">
        <f>IF(U291="snížená",N291,0)</f>
        <v>0</v>
      </c>
      <c r="BG291" s="118">
        <f>IF(U291="zákl. přenesená",N291,0)</f>
        <v>0</v>
      </c>
      <c r="BH291" s="118">
        <f>IF(U291="sníž. přenesená",N291,0)</f>
        <v>0</v>
      </c>
      <c r="BI291" s="118">
        <f>IF(U291="nulová",N291,0)</f>
        <v>0</v>
      </c>
      <c r="BJ291" s="22" t="s">
        <v>90</v>
      </c>
      <c r="BK291" s="118">
        <f>L291*K291</f>
        <v>0</v>
      </c>
    </row>
    <row r="292" spans="2:63" s="1" customFormat="1" ht="22.35" customHeight="1">
      <c r="B292" s="39"/>
      <c r="C292" s="215" t="s">
        <v>5</v>
      </c>
      <c r="D292" s="215" t="s">
        <v>181</v>
      </c>
      <c r="E292" s="216" t="s">
        <v>5</v>
      </c>
      <c r="F292" s="299" t="s">
        <v>5</v>
      </c>
      <c r="G292" s="299"/>
      <c r="H292" s="299"/>
      <c r="I292" s="299"/>
      <c r="J292" s="217" t="s">
        <v>5</v>
      </c>
      <c r="K292" s="218"/>
      <c r="L292" s="295"/>
      <c r="M292" s="300"/>
      <c r="N292" s="300">
        <f t="shared" si="5"/>
        <v>0</v>
      </c>
      <c r="O292" s="300"/>
      <c r="P292" s="300"/>
      <c r="Q292" s="300"/>
      <c r="R292" s="41"/>
      <c r="T292" s="175" t="s">
        <v>5</v>
      </c>
      <c r="U292" s="219" t="s">
        <v>48</v>
      </c>
      <c r="V292" s="60"/>
      <c r="W292" s="60"/>
      <c r="X292" s="60"/>
      <c r="Y292" s="60"/>
      <c r="Z292" s="60"/>
      <c r="AA292" s="62"/>
      <c r="AT292" s="22" t="s">
        <v>492</v>
      </c>
      <c r="AU292" s="22" t="s">
        <v>90</v>
      </c>
      <c r="AY292" s="22" t="s">
        <v>492</v>
      </c>
      <c r="BE292" s="118">
        <f>IF(U292="základní",N292,0)</f>
        <v>0</v>
      </c>
      <c r="BF292" s="118">
        <f>IF(U292="snížená",N292,0)</f>
        <v>0</v>
      </c>
      <c r="BG292" s="118">
        <f>IF(U292="zákl. přenesená",N292,0)</f>
        <v>0</v>
      </c>
      <c r="BH292" s="118">
        <f>IF(U292="sníž. přenesená",N292,0)</f>
        <v>0</v>
      </c>
      <c r="BI292" s="118">
        <f>IF(U292="nulová",N292,0)</f>
        <v>0</v>
      </c>
      <c r="BJ292" s="22" t="s">
        <v>90</v>
      </c>
      <c r="BK292" s="118">
        <f>L292*K292</f>
        <v>0</v>
      </c>
    </row>
    <row r="293" spans="2:18" s="1" customFormat="1" ht="6.95" customHeight="1">
      <c r="B293" s="63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5"/>
    </row>
  </sheetData>
  <mergeCells count="321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2:Q102"/>
    <mergeCell ref="D103:H103"/>
    <mergeCell ref="N103:Q103"/>
    <mergeCell ref="D104:H104"/>
    <mergeCell ref="N104:Q104"/>
    <mergeCell ref="D105:H105"/>
    <mergeCell ref="N105:Q105"/>
    <mergeCell ref="D106:H106"/>
    <mergeCell ref="N106:Q106"/>
    <mergeCell ref="D107:H107"/>
    <mergeCell ref="N107:Q107"/>
    <mergeCell ref="N108:Q108"/>
    <mergeCell ref="L110:Q110"/>
    <mergeCell ref="C116:Q116"/>
    <mergeCell ref="F118:P118"/>
    <mergeCell ref="F119:P119"/>
    <mergeCell ref="F120:P120"/>
    <mergeCell ref="M122:P122"/>
    <mergeCell ref="M124:Q124"/>
    <mergeCell ref="M125:Q125"/>
    <mergeCell ref="F127:I127"/>
    <mergeCell ref="L127:M127"/>
    <mergeCell ref="N127:Q127"/>
    <mergeCell ref="F131:I131"/>
    <mergeCell ref="L131:M131"/>
    <mergeCell ref="N131:Q131"/>
    <mergeCell ref="F132:I132"/>
    <mergeCell ref="F133:I133"/>
    <mergeCell ref="F134:I134"/>
    <mergeCell ref="F135:I135"/>
    <mergeCell ref="L135:M135"/>
    <mergeCell ref="N135:Q135"/>
    <mergeCell ref="F136:I136"/>
    <mergeCell ref="F137:I137"/>
    <mergeCell ref="F138:I138"/>
    <mergeCell ref="F139:I139"/>
    <mergeCell ref="L139:M139"/>
    <mergeCell ref="N139:Q139"/>
    <mergeCell ref="F140:I140"/>
    <mergeCell ref="F141:I141"/>
    <mergeCell ref="F142:I142"/>
    <mergeCell ref="F143:I143"/>
    <mergeCell ref="L143:M143"/>
    <mergeCell ref="N143:Q143"/>
    <mergeCell ref="F144:I144"/>
    <mergeCell ref="F145:I145"/>
    <mergeCell ref="F146:I146"/>
    <mergeCell ref="F147:I147"/>
    <mergeCell ref="L147:M147"/>
    <mergeCell ref="N147:Q147"/>
    <mergeCell ref="F148:I148"/>
    <mergeCell ref="F149:I149"/>
    <mergeCell ref="F150:I150"/>
    <mergeCell ref="F151:I151"/>
    <mergeCell ref="L151:M151"/>
    <mergeCell ref="N151:Q151"/>
    <mergeCell ref="F152:I152"/>
    <mergeCell ref="F153:I153"/>
    <mergeCell ref="F154:I154"/>
    <mergeCell ref="F155:I155"/>
    <mergeCell ref="F156:I156"/>
    <mergeCell ref="L156:M156"/>
    <mergeCell ref="N156:Q156"/>
    <mergeCell ref="F157:I157"/>
    <mergeCell ref="F158:I158"/>
    <mergeCell ref="F159:I159"/>
    <mergeCell ref="F160:I160"/>
    <mergeCell ref="F162:I162"/>
    <mergeCell ref="L162:M162"/>
    <mergeCell ref="N162:Q162"/>
    <mergeCell ref="F163:I163"/>
    <mergeCell ref="F164:I164"/>
    <mergeCell ref="F165:I165"/>
    <mergeCell ref="F166:I166"/>
    <mergeCell ref="F167:I167"/>
    <mergeCell ref="F168:I168"/>
    <mergeCell ref="F169:I169"/>
    <mergeCell ref="F171:I171"/>
    <mergeCell ref="L171:M171"/>
    <mergeCell ref="N171:Q171"/>
    <mergeCell ref="F172:I172"/>
    <mergeCell ref="F173:I173"/>
    <mergeCell ref="F174:I174"/>
    <mergeCell ref="F176:I176"/>
    <mergeCell ref="L176:M176"/>
    <mergeCell ref="N176:Q176"/>
    <mergeCell ref="F177:I177"/>
    <mergeCell ref="F178:I178"/>
    <mergeCell ref="F179:I179"/>
    <mergeCell ref="F180:I180"/>
    <mergeCell ref="L180:M180"/>
    <mergeCell ref="N180:Q180"/>
    <mergeCell ref="F181:I181"/>
    <mergeCell ref="F182:I182"/>
    <mergeCell ref="F183:I183"/>
    <mergeCell ref="F184:I184"/>
    <mergeCell ref="L184:M184"/>
    <mergeCell ref="N184:Q184"/>
    <mergeCell ref="F185:I185"/>
    <mergeCell ref="F186:I186"/>
    <mergeCell ref="F187:I187"/>
    <mergeCell ref="F188:I188"/>
    <mergeCell ref="L188:M188"/>
    <mergeCell ref="N188:Q188"/>
    <mergeCell ref="F189:I189"/>
    <mergeCell ref="F190:I190"/>
    <mergeCell ref="F191:I191"/>
    <mergeCell ref="F193:I193"/>
    <mergeCell ref="L193:M193"/>
    <mergeCell ref="N193:Q193"/>
    <mergeCell ref="F194:I194"/>
    <mergeCell ref="F195:I195"/>
    <mergeCell ref="F196:I196"/>
    <mergeCell ref="F197:I197"/>
    <mergeCell ref="L197:M197"/>
    <mergeCell ref="N197:Q197"/>
    <mergeCell ref="F198:I198"/>
    <mergeCell ref="F199:I199"/>
    <mergeCell ref="F200:I200"/>
    <mergeCell ref="F201:I201"/>
    <mergeCell ref="L201:M201"/>
    <mergeCell ref="N201:Q201"/>
    <mergeCell ref="F202:I202"/>
    <mergeCell ref="F203:I203"/>
    <mergeCell ref="F204:I204"/>
    <mergeCell ref="L204:M204"/>
    <mergeCell ref="N204:Q204"/>
    <mergeCell ref="F205:I205"/>
    <mergeCell ref="F206:I206"/>
    <mergeCell ref="F207:I207"/>
    <mergeCell ref="L207:M207"/>
    <mergeCell ref="N207:Q207"/>
    <mergeCell ref="F208:I208"/>
    <mergeCell ref="F209:I209"/>
    <mergeCell ref="F210:I210"/>
    <mergeCell ref="L210:M210"/>
    <mergeCell ref="N210:Q210"/>
    <mergeCell ref="F211:I211"/>
    <mergeCell ref="F212:I212"/>
    <mergeCell ref="F213:I213"/>
    <mergeCell ref="L213:M213"/>
    <mergeCell ref="N213:Q213"/>
    <mergeCell ref="F214:I214"/>
    <mergeCell ref="F215:I215"/>
    <mergeCell ref="F217:I217"/>
    <mergeCell ref="L217:M217"/>
    <mergeCell ref="N217:Q217"/>
    <mergeCell ref="F218:I218"/>
    <mergeCell ref="F219:I219"/>
    <mergeCell ref="F220:I220"/>
    <mergeCell ref="F221:I221"/>
    <mergeCell ref="L221:M221"/>
    <mergeCell ref="N221:Q221"/>
    <mergeCell ref="F222:I222"/>
    <mergeCell ref="F223:I223"/>
    <mergeCell ref="F224:I224"/>
    <mergeCell ref="F225:I225"/>
    <mergeCell ref="L225:M225"/>
    <mergeCell ref="N225:Q225"/>
    <mergeCell ref="F226:I226"/>
    <mergeCell ref="F227:I227"/>
    <mergeCell ref="F228:I228"/>
    <mergeCell ref="F229:I229"/>
    <mergeCell ref="L229:M229"/>
    <mergeCell ref="N229:Q229"/>
    <mergeCell ref="F230:I230"/>
    <mergeCell ref="F231:I231"/>
    <mergeCell ref="F232:I232"/>
    <mergeCell ref="F233:I233"/>
    <mergeCell ref="F234:I234"/>
    <mergeCell ref="F235:I235"/>
    <mergeCell ref="F236:I236"/>
    <mergeCell ref="F237:I237"/>
    <mergeCell ref="F238:I238"/>
    <mergeCell ref="F239:I239"/>
    <mergeCell ref="F240:I240"/>
    <mergeCell ref="F241:I241"/>
    <mergeCell ref="F242:I242"/>
    <mergeCell ref="F243:I243"/>
    <mergeCell ref="L243:M243"/>
    <mergeCell ref="N243:Q243"/>
    <mergeCell ref="F244:I244"/>
    <mergeCell ref="F245:I245"/>
    <mergeCell ref="F246:I246"/>
    <mergeCell ref="F247:I247"/>
    <mergeCell ref="L247:M247"/>
    <mergeCell ref="N247:Q247"/>
    <mergeCell ref="F248:I248"/>
    <mergeCell ref="F249:I249"/>
    <mergeCell ref="F250:I250"/>
    <mergeCell ref="F251:I251"/>
    <mergeCell ref="L251:M251"/>
    <mergeCell ref="N251:Q251"/>
    <mergeCell ref="F252:I252"/>
    <mergeCell ref="F253:I253"/>
    <mergeCell ref="F254:I254"/>
    <mergeCell ref="F255:I255"/>
    <mergeCell ref="L255:M255"/>
    <mergeCell ref="N255:Q255"/>
    <mergeCell ref="F256:I256"/>
    <mergeCell ref="F257:I257"/>
    <mergeCell ref="F258:I258"/>
    <mergeCell ref="L258:M258"/>
    <mergeCell ref="N258:Q258"/>
    <mergeCell ref="F259:I259"/>
    <mergeCell ref="F260:I260"/>
    <mergeCell ref="F261:I261"/>
    <mergeCell ref="L261:M261"/>
    <mergeCell ref="N261:Q261"/>
    <mergeCell ref="F262:I262"/>
    <mergeCell ref="F263:I263"/>
    <mergeCell ref="F264:I264"/>
    <mergeCell ref="L264:M264"/>
    <mergeCell ref="N264:Q264"/>
    <mergeCell ref="F265:I265"/>
    <mergeCell ref="F266:I266"/>
    <mergeCell ref="F267:I267"/>
    <mergeCell ref="F268:I268"/>
    <mergeCell ref="F269:I269"/>
    <mergeCell ref="F270:I270"/>
    <mergeCell ref="F271:I271"/>
    <mergeCell ref="F272:I272"/>
    <mergeCell ref="F273:I273"/>
    <mergeCell ref="F274:I274"/>
    <mergeCell ref="F275:I275"/>
    <mergeCell ref="F276:I276"/>
    <mergeCell ref="F277:I277"/>
    <mergeCell ref="F279:I279"/>
    <mergeCell ref="L279:M279"/>
    <mergeCell ref="N279:Q279"/>
    <mergeCell ref="F282:I282"/>
    <mergeCell ref="L282:M282"/>
    <mergeCell ref="N282:Q282"/>
    <mergeCell ref="L291:M291"/>
    <mergeCell ref="N291:Q291"/>
    <mergeCell ref="F283:I283"/>
    <mergeCell ref="L283:M283"/>
    <mergeCell ref="N283:Q283"/>
    <mergeCell ref="F284:I284"/>
    <mergeCell ref="F285:I285"/>
    <mergeCell ref="F286:I286"/>
    <mergeCell ref="L286:M286"/>
    <mergeCell ref="N286:Q286"/>
    <mergeCell ref="F288:I288"/>
    <mergeCell ref="L288:M288"/>
    <mergeCell ref="N288:Q288"/>
    <mergeCell ref="H1:K1"/>
    <mergeCell ref="S2:AC2"/>
    <mergeCell ref="F292:I292"/>
    <mergeCell ref="L292:M292"/>
    <mergeCell ref="N292:Q292"/>
    <mergeCell ref="N128:Q128"/>
    <mergeCell ref="N129:Q129"/>
    <mergeCell ref="N130:Q130"/>
    <mergeCell ref="N161:Q161"/>
    <mergeCell ref="N170:Q170"/>
    <mergeCell ref="N175:Q175"/>
    <mergeCell ref="N192:Q192"/>
    <mergeCell ref="N216:Q216"/>
    <mergeCell ref="N278:Q278"/>
    <mergeCell ref="N280:Q280"/>
    <mergeCell ref="N281:Q281"/>
    <mergeCell ref="N287:Q287"/>
    <mergeCell ref="F289:I289"/>
    <mergeCell ref="L289:M289"/>
    <mergeCell ref="N289:Q289"/>
    <mergeCell ref="F290:I290"/>
    <mergeCell ref="L290:M290"/>
    <mergeCell ref="N290:Q290"/>
    <mergeCell ref="F291:I291"/>
  </mergeCells>
  <dataValidations count="2">
    <dataValidation type="list" allowBlank="1" showInputMessage="1" showErrorMessage="1" error="Povoleny jsou hodnoty K, M." sqref="D288:D293">
      <formula1>"K, M"</formula1>
    </dataValidation>
    <dataValidation type="list" allowBlank="1" showInputMessage="1" showErrorMessage="1" error="Povoleny jsou hodnoty základní, snížená, zákl. přenesená, sníž. přenesená, nulová." sqref="U288:U293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7" display="2) Rekapitulace rozpočtu"/>
    <hyperlink ref="L1" location="C127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6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7" width="9.5" style="0" customWidth="1"/>
    <col min="8" max="8" width="10.66015625" style="0" customWidth="1"/>
    <col min="9" max="9" width="6" style="0" customWidth="1"/>
    <col min="10" max="10" width="4.5" style="0" customWidth="1"/>
    <col min="11" max="11" width="9.83203125" style="0" customWidth="1"/>
    <col min="12" max="12" width="10.33203125" style="0" customWidth="1"/>
    <col min="13" max="14" width="5.16015625" style="0" customWidth="1"/>
    <col min="15" max="15" width="1.66796875" style="0" customWidth="1"/>
    <col min="16" max="16" width="10.66015625" style="0" customWidth="1"/>
    <col min="17" max="17" width="3.5" style="0" customWidth="1"/>
    <col min="18" max="18" width="1.5" style="0" customWidth="1"/>
    <col min="19" max="19" width="7" style="0" customWidth="1"/>
    <col min="20" max="20" width="25.5" style="0" hidden="1" customWidth="1"/>
    <col min="21" max="21" width="14" style="0" hidden="1" customWidth="1"/>
    <col min="22" max="22" width="10.5" style="0" hidden="1" customWidth="1"/>
    <col min="23" max="23" width="14" style="0" hidden="1" customWidth="1"/>
    <col min="24" max="24" width="10.5" style="0" hidden="1" customWidth="1"/>
    <col min="25" max="25" width="12.83203125" style="0" hidden="1" customWidth="1"/>
    <col min="26" max="26" width="9.5" style="0" hidden="1" customWidth="1"/>
    <col min="27" max="27" width="12.83203125" style="0" hidden="1" customWidth="1"/>
    <col min="28" max="28" width="14" style="0" hidden="1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66" ht="21.75" customHeight="1">
      <c r="A1" s="126"/>
      <c r="B1" s="16"/>
      <c r="C1" s="16"/>
      <c r="D1" s="17" t="s">
        <v>1</v>
      </c>
      <c r="E1" s="16"/>
      <c r="F1" s="18" t="s">
        <v>132</v>
      </c>
      <c r="G1" s="18"/>
      <c r="H1" s="281" t="s">
        <v>133</v>
      </c>
      <c r="I1" s="281"/>
      <c r="J1" s="281"/>
      <c r="K1" s="281"/>
      <c r="L1" s="18" t="s">
        <v>134</v>
      </c>
      <c r="M1" s="16"/>
      <c r="N1" s="16"/>
      <c r="O1" s="17" t="s">
        <v>135</v>
      </c>
      <c r="P1" s="16"/>
      <c r="Q1" s="16"/>
      <c r="R1" s="16"/>
      <c r="S1" s="18" t="s">
        <v>136</v>
      </c>
      <c r="T1" s="18"/>
      <c r="U1" s="126"/>
      <c r="V1" s="126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3:46" ht="36.95" customHeight="1">
      <c r="C2" s="268" t="s">
        <v>7</v>
      </c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S2" s="234" t="s">
        <v>8</v>
      </c>
      <c r="T2" s="235"/>
      <c r="U2" s="235"/>
      <c r="V2" s="235"/>
      <c r="W2" s="235"/>
      <c r="X2" s="235"/>
      <c r="Y2" s="235"/>
      <c r="Z2" s="235"/>
      <c r="AA2" s="235"/>
      <c r="AB2" s="235"/>
      <c r="AC2" s="235"/>
      <c r="AT2" s="22" t="s">
        <v>105</v>
      </c>
    </row>
    <row r="3" spans="2:46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95</v>
      </c>
    </row>
    <row r="4" spans="2:46" ht="36.95" customHeight="1">
      <c r="B4" s="26"/>
      <c r="C4" s="242" t="s">
        <v>137</v>
      </c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7"/>
      <c r="T4" s="28" t="s">
        <v>13</v>
      </c>
      <c r="AT4" s="22" t="s">
        <v>6</v>
      </c>
    </row>
    <row r="5" spans="2:18" ht="6.95" customHeight="1">
      <c r="B5" s="26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7"/>
    </row>
    <row r="6" spans="2:18" ht="25.35" customHeight="1">
      <c r="B6" s="26"/>
      <c r="C6" s="30"/>
      <c r="D6" s="34" t="s">
        <v>19</v>
      </c>
      <c r="E6" s="30"/>
      <c r="F6" s="310" t="str">
        <f>'Rekapitulace stavby'!K6</f>
        <v>Rekonstrukce komunikace - ul. Vančurova v Šumperku - II. etapa, CÚ 2017</v>
      </c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0"/>
      <c r="R6" s="27"/>
    </row>
    <row r="7" spans="2:18" ht="25.35" customHeight="1">
      <c r="B7" s="26"/>
      <c r="C7" s="30"/>
      <c r="D7" s="34" t="s">
        <v>138</v>
      </c>
      <c r="E7" s="30"/>
      <c r="F7" s="310" t="s">
        <v>139</v>
      </c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30"/>
      <c r="R7" s="27"/>
    </row>
    <row r="8" spans="2:18" s="1" customFormat="1" ht="32.85" customHeight="1">
      <c r="B8" s="39"/>
      <c r="C8" s="40"/>
      <c r="D8" s="33" t="s">
        <v>140</v>
      </c>
      <c r="E8" s="40"/>
      <c r="F8" s="274" t="s">
        <v>685</v>
      </c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40"/>
      <c r="R8" s="41"/>
    </row>
    <row r="9" spans="2:18" s="1" customFormat="1" ht="14.45" customHeight="1">
      <c r="B9" s="39"/>
      <c r="C9" s="40"/>
      <c r="D9" s="34" t="s">
        <v>21</v>
      </c>
      <c r="E9" s="40"/>
      <c r="F9" s="32" t="s">
        <v>5</v>
      </c>
      <c r="G9" s="40"/>
      <c r="H9" s="40"/>
      <c r="I9" s="40"/>
      <c r="J9" s="40"/>
      <c r="K9" s="40"/>
      <c r="L9" s="40"/>
      <c r="M9" s="34" t="s">
        <v>22</v>
      </c>
      <c r="N9" s="40"/>
      <c r="O9" s="32" t="s">
        <v>5</v>
      </c>
      <c r="P9" s="40"/>
      <c r="Q9" s="40"/>
      <c r="R9" s="41"/>
    </row>
    <row r="10" spans="2:18" s="1" customFormat="1" ht="14.45" customHeight="1">
      <c r="B10" s="39"/>
      <c r="C10" s="40"/>
      <c r="D10" s="34" t="s">
        <v>23</v>
      </c>
      <c r="E10" s="40"/>
      <c r="F10" s="32" t="s">
        <v>24</v>
      </c>
      <c r="G10" s="40"/>
      <c r="H10" s="40"/>
      <c r="I10" s="40"/>
      <c r="J10" s="40"/>
      <c r="K10" s="40"/>
      <c r="L10" s="40"/>
      <c r="M10" s="34" t="s">
        <v>25</v>
      </c>
      <c r="N10" s="40"/>
      <c r="O10" s="330" t="str">
        <f>'Rekapitulace stavby'!AN8</f>
        <v>14. 4. 2017</v>
      </c>
      <c r="P10" s="313"/>
      <c r="Q10" s="40"/>
      <c r="R10" s="41"/>
    </row>
    <row r="11" spans="2:18" s="1" customFormat="1" ht="10.9" customHeight="1"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1"/>
    </row>
    <row r="12" spans="2:18" s="1" customFormat="1" ht="14.45" customHeight="1">
      <c r="B12" s="39"/>
      <c r="C12" s="40"/>
      <c r="D12" s="34" t="s">
        <v>27</v>
      </c>
      <c r="E12" s="40"/>
      <c r="F12" s="40"/>
      <c r="G12" s="40"/>
      <c r="H12" s="40"/>
      <c r="I12" s="40"/>
      <c r="J12" s="40"/>
      <c r="K12" s="40"/>
      <c r="L12" s="40"/>
      <c r="M12" s="34" t="s">
        <v>28</v>
      </c>
      <c r="N12" s="40"/>
      <c r="O12" s="272" t="s">
        <v>29</v>
      </c>
      <c r="P12" s="272"/>
      <c r="Q12" s="40"/>
      <c r="R12" s="41"/>
    </row>
    <row r="13" spans="2:18" s="1" customFormat="1" ht="18" customHeight="1">
      <c r="B13" s="39"/>
      <c r="C13" s="40"/>
      <c r="D13" s="40"/>
      <c r="E13" s="32" t="s">
        <v>31</v>
      </c>
      <c r="F13" s="40"/>
      <c r="G13" s="40"/>
      <c r="H13" s="40"/>
      <c r="I13" s="40"/>
      <c r="J13" s="40"/>
      <c r="K13" s="40"/>
      <c r="L13" s="40"/>
      <c r="M13" s="34" t="s">
        <v>32</v>
      </c>
      <c r="N13" s="40"/>
      <c r="O13" s="272" t="s">
        <v>33</v>
      </c>
      <c r="P13" s="272"/>
      <c r="Q13" s="40"/>
      <c r="R13" s="41"/>
    </row>
    <row r="14" spans="2:18" s="1" customFormat="1" ht="6.95" customHeight="1"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1"/>
    </row>
    <row r="15" spans="2:18" s="1" customFormat="1" ht="14.45" customHeight="1">
      <c r="B15" s="39"/>
      <c r="C15" s="40"/>
      <c r="D15" s="34" t="s">
        <v>34</v>
      </c>
      <c r="E15" s="40"/>
      <c r="F15" s="40"/>
      <c r="G15" s="40"/>
      <c r="H15" s="40"/>
      <c r="I15" s="40"/>
      <c r="J15" s="40"/>
      <c r="K15" s="40"/>
      <c r="L15" s="40"/>
      <c r="M15" s="34" t="s">
        <v>28</v>
      </c>
      <c r="N15" s="40"/>
      <c r="O15" s="328" t="str">
        <f>IF('Rekapitulace stavby'!AN13="","",'Rekapitulace stavby'!AN13)</f>
        <v>Vyplň údaj</v>
      </c>
      <c r="P15" s="272"/>
      <c r="Q15" s="40"/>
      <c r="R15" s="41"/>
    </row>
    <row r="16" spans="2:18" s="1" customFormat="1" ht="18" customHeight="1">
      <c r="B16" s="39"/>
      <c r="C16" s="40"/>
      <c r="D16" s="40"/>
      <c r="E16" s="328" t="str">
        <f>IF('Rekapitulace stavby'!E14="","",'Rekapitulace stavby'!E14)</f>
        <v>Vyplň údaj</v>
      </c>
      <c r="F16" s="329"/>
      <c r="G16" s="329"/>
      <c r="H16" s="329"/>
      <c r="I16" s="329"/>
      <c r="J16" s="329"/>
      <c r="K16" s="329"/>
      <c r="L16" s="329"/>
      <c r="M16" s="34" t="s">
        <v>32</v>
      </c>
      <c r="N16" s="40"/>
      <c r="O16" s="328" t="str">
        <f>IF('Rekapitulace stavby'!AN14="","",'Rekapitulace stavby'!AN14)</f>
        <v>Vyplň údaj</v>
      </c>
      <c r="P16" s="272"/>
      <c r="Q16" s="40"/>
      <c r="R16" s="41"/>
    </row>
    <row r="17" spans="2:18" s="1" customFormat="1" ht="6.95" customHeight="1"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1"/>
    </row>
    <row r="18" spans="2:18" s="1" customFormat="1" ht="14.45" customHeight="1">
      <c r="B18" s="39"/>
      <c r="C18" s="40"/>
      <c r="D18" s="34" t="s">
        <v>36</v>
      </c>
      <c r="E18" s="40"/>
      <c r="F18" s="40"/>
      <c r="G18" s="40"/>
      <c r="H18" s="40"/>
      <c r="I18" s="40"/>
      <c r="J18" s="40"/>
      <c r="K18" s="40"/>
      <c r="L18" s="40"/>
      <c r="M18" s="34" t="s">
        <v>28</v>
      </c>
      <c r="N18" s="40"/>
      <c r="O18" s="272" t="s">
        <v>37</v>
      </c>
      <c r="P18" s="272"/>
      <c r="Q18" s="40"/>
      <c r="R18" s="41"/>
    </row>
    <row r="19" spans="2:18" s="1" customFormat="1" ht="18" customHeight="1">
      <c r="B19" s="39"/>
      <c r="C19" s="40"/>
      <c r="D19" s="40"/>
      <c r="E19" s="32" t="s">
        <v>38</v>
      </c>
      <c r="F19" s="40"/>
      <c r="G19" s="40"/>
      <c r="H19" s="40"/>
      <c r="I19" s="40"/>
      <c r="J19" s="40"/>
      <c r="K19" s="40"/>
      <c r="L19" s="40"/>
      <c r="M19" s="34" t="s">
        <v>32</v>
      </c>
      <c r="N19" s="40"/>
      <c r="O19" s="272" t="s">
        <v>39</v>
      </c>
      <c r="P19" s="272"/>
      <c r="Q19" s="40"/>
      <c r="R19" s="41"/>
    </row>
    <row r="20" spans="2:18" s="1" customFormat="1" ht="6.95" customHeight="1"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1"/>
    </row>
    <row r="21" spans="2:18" s="1" customFormat="1" ht="14.45" customHeight="1">
      <c r="B21" s="39"/>
      <c r="C21" s="40"/>
      <c r="D21" s="34" t="s">
        <v>41</v>
      </c>
      <c r="E21" s="40"/>
      <c r="F21" s="40"/>
      <c r="G21" s="40"/>
      <c r="H21" s="40"/>
      <c r="I21" s="40"/>
      <c r="J21" s="40"/>
      <c r="K21" s="40"/>
      <c r="L21" s="40"/>
      <c r="M21" s="34" t="s">
        <v>28</v>
      </c>
      <c r="N21" s="40"/>
      <c r="O21" s="272" t="s">
        <v>5</v>
      </c>
      <c r="P21" s="272"/>
      <c r="Q21" s="40"/>
      <c r="R21" s="41"/>
    </row>
    <row r="22" spans="2:18" s="1" customFormat="1" ht="18" customHeight="1">
      <c r="B22" s="39"/>
      <c r="C22" s="40"/>
      <c r="D22" s="40"/>
      <c r="E22" s="32" t="s">
        <v>42</v>
      </c>
      <c r="F22" s="40"/>
      <c r="G22" s="40"/>
      <c r="H22" s="40"/>
      <c r="I22" s="40"/>
      <c r="J22" s="40"/>
      <c r="K22" s="40"/>
      <c r="L22" s="40"/>
      <c r="M22" s="34" t="s">
        <v>32</v>
      </c>
      <c r="N22" s="40"/>
      <c r="O22" s="272" t="s">
        <v>5</v>
      </c>
      <c r="P22" s="272"/>
      <c r="Q22" s="40"/>
      <c r="R22" s="41"/>
    </row>
    <row r="23" spans="2:18" s="1" customFormat="1" ht="6.95" customHeight="1"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1"/>
    </row>
    <row r="24" spans="2:18" s="1" customFormat="1" ht="14.45" customHeight="1">
      <c r="B24" s="39"/>
      <c r="C24" s="40"/>
      <c r="D24" s="34" t="s">
        <v>43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1"/>
    </row>
    <row r="25" spans="2:18" s="1" customFormat="1" ht="20.45" customHeight="1">
      <c r="B25" s="39"/>
      <c r="C25" s="40"/>
      <c r="D25" s="40"/>
      <c r="E25" s="277" t="s">
        <v>5</v>
      </c>
      <c r="F25" s="277"/>
      <c r="G25" s="277"/>
      <c r="H25" s="277"/>
      <c r="I25" s="277"/>
      <c r="J25" s="277"/>
      <c r="K25" s="277"/>
      <c r="L25" s="277"/>
      <c r="M25" s="40"/>
      <c r="N25" s="40"/>
      <c r="O25" s="40"/>
      <c r="P25" s="40"/>
      <c r="Q25" s="40"/>
      <c r="R25" s="41"/>
    </row>
    <row r="26" spans="2:18" s="1" customFormat="1" ht="6.95" customHeight="1"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1"/>
    </row>
    <row r="27" spans="2:18" s="1" customFormat="1" ht="6.95" customHeight="1">
      <c r="B27" s="39"/>
      <c r="C27" s="40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40"/>
      <c r="R27" s="41"/>
    </row>
    <row r="28" spans="2:18" s="1" customFormat="1" ht="14.45" customHeight="1">
      <c r="B28" s="39"/>
      <c r="C28" s="40"/>
      <c r="D28" s="127" t="s">
        <v>142</v>
      </c>
      <c r="E28" s="40"/>
      <c r="F28" s="40"/>
      <c r="G28" s="40"/>
      <c r="H28" s="40"/>
      <c r="I28" s="40"/>
      <c r="J28" s="40"/>
      <c r="K28" s="40"/>
      <c r="L28" s="40"/>
      <c r="M28" s="278">
        <f>N89</f>
        <v>0</v>
      </c>
      <c r="N28" s="278"/>
      <c r="O28" s="278"/>
      <c r="P28" s="278"/>
      <c r="Q28" s="40"/>
      <c r="R28" s="41"/>
    </row>
    <row r="29" spans="2:18" s="1" customFormat="1" ht="14.45" customHeight="1">
      <c r="B29" s="39"/>
      <c r="C29" s="40"/>
      <c r="D29" s="38" t="s">
        <v>119</v>
      </c>
      <c r="E29" s="40"/>
      <c r="F29" s="40"/>
      <c r="G29" s="40"/>
      <c r="H29" s="40"/>
      <c r="I29" s="40"/>
      <c r="J29" s="40"/>
      <c r="K29" s="40"/>
      <c r="L29" s="40"/>
      <c r="M29" s="278">
        <f>N100</f>
        <v>0</v>
      </c>
      <c r="N29" s="278"/>
      <c r="O29" s="278"/>
      <c r="P29" s="278"/>
      <c r="Q29" s="40"/>
      <c r="R29" s="41"/>
    </row>
    <row r="30" spans="2:18" s="1" customFormat="1" ht="6.95" customHeight="1"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1"/>
    </row>
    <row r="31" spans="2:18" s="1" customFormat="1" ht="25.35" customHeight="1">
      <c r="B31" s="39"/>
      <c r="C31" s="40"/>
      <c r="D31" s="128" t="s">
        <v>46</v>
      </c>
      <c r="E31" s="40"/>
      <c r="F31" s="40"/>
      <c r="G31" s="40"/>
      <c r="H31" s="40"/>
      <c r="I31" s="40"/>
      <c r="J31" s="40"/>
      <c r="K31" s="40"/>
      <c r="L31" s="40"/>
      <c r="M31" s="327">
        <f>ROUND(M28+M29,2)</f>
        <v>0</v>
      </c>
      <c r="N31" s="312"/>
      <c r="O31" s="312"/>
      <c r="P31" s="312"/>
      <c r="Q31" s="40"/>
      <c r="R31" s="41"/>
    </row>
    <row r="32" spans="2:18" s="1" customFormat="1" ht="6.95" customHeight="1">
      <c r="B32" s="39"/>
      <c r="C32" s="40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40"/>
      <c r="R32" s="41"/>
    </row>
    <row r="33" spans="2:18" s="1" customFormat="1" ht="14.45" customHeight="1">
      <c r="B33" s="39"/>
      <c r="C33" s="40"/>
      <c r="D33" s="46" t="s">
        <v>47</v>
      </c>
      <c r="E33" s="46" t="s">
        <v>48</v>
      </c>
      <c r="F33" s="47">
        <v>0.21</v>
      </c>
      <c r="G33" s="129" t="s">
        <v>49</v>
      </c>
      <c r="H33" s="324">
        <f>ROUND((((SUM(BE100:BE107)+SUM(BE126:BE259))+SUM(BE261:BE265))),2)</f>
        <v>0</v>
      </c>
      <c r="I33" s="312"/>
      <c r="J33" s="312"/>
      <c r="K33" s="40"/>
      <c r="L33" s="40"/>
      <c r="M33" s="324">
        <f>ROUND(((ROUND((SUM(BE100:BE107)+SUM(BE126:BE259)),2)*F33)+SUM(BE261:BE265)*F33),2)</f>
        <v>0</v>
      </c>
      <c r="N33" s="312"/>
      <c r="O33" s="312"/>
      <c r="P33" s="312"/>
      <c r="Q33" s="40"/>
      <c r="R33" s="41"/>
    </row>
    <row r="34" spans="2:18" s="1" customFormat="1" ht="14.45" customHeight="1">
      <c r="B34" s="39"/>
      <c r="C34" s="40"/>
      <c r="D34" s="40"/>
      <c r="E34" s="46" t="s">
        <v>50</v>
      </c>
      <c r="F34" s="47">
        <v>0.15</v>
      </c>
      <c r="G34" s="129" t="s">
        <v>49</v>
      </c>
      <c r="H34" s="324">
        <f>ROUND((((SUM(BF100:BF107)+SUM(BF126:BF259))+SUM(BF261:BF265))),2)</f>
        <v>0</v>
      </c>
      <c r="I34" s="312"/>
      <c r="J34" s="312"/>
      <c r="K34" s="40"/>
      <c r="L34" s="40"/>
      <c r="M34" s="324">
        <f>ROUND(((ROUND((SUM(BF100:BF107)+SUM(BF126:BF259)),2)*F34)+SUM(BF261:BF265)*F34),2)</f>
        <v>0</v>
      </c>
      <c r="N34" s="312"/>
      <c r="O34" s="312"/>
      <c r="P34" s="312"/>
      <c r="Q34" s="40"/>
      <c r="R34" s="41"/>
    </row>
    <row r="35" spans="2:18" s="1" customFormat="1" ht="14.45" customHeight="1" hidden="1">
      <c r="B35" s="39"/>
      <c r="C35" s="40"/>
      <c r="D35" s="40"/>
      <c r="E35" s="46" t="s">
        <v>51</v>
      </c>
      <c r="F35" s="47">
        <v>0.21</v>
      </c>
      <c r="G35" s="129" t="s">
        <v>49</v>
      </c>
      <c r="H35" s="324">
        <f>ROUND((((SUM(BG100:BG107)+SUM(BG126:BG259))+SUM(BG261:BG265))),2)</f>
        <v>0</v>
      </c>
      <c r="I35" s="312"/>
      <c r="J35" s="312"/>
      <c r="K35" s="40"/>
      <c r="L35" s="40"/>
      <c r="M35" s="324">
        <v>0</v>
      </c>
      <c r="N35" s="312"/>
      <c r="O35" s="312"/>
      <c r="P35" s="312"/>
      <c r="Q35" s="40"/>
      <c r="R35" s="41"/>
    </row>
    <row r="36" spans="2:18" s="1" customFormat="1" ht="14.45" customHeight="1" hidden="1">
      <c r="B36" s="39"/>
      <c r="C36" s="40"/>
      <c r="D36" s="40"/>
      <c r="E36" s="46" t="s">
        <v>52</v>
      </c>
      <c r="F36" s="47">
        <v>0.15</v>
      </c>
      <c r="G36" s="129" t="s">
        <v>49</v>
      </c>
      <c r="H36" s="324">
        <f>ROUND((((SUM(BH100:BH107)+SUM(BH126:BH259))+SUM(BH261:BH265))),2)</f>
        <v>0</v>
      </c>
      <c r="I36" s="312"/>
      <c r="J36" s="312"/>
      <c r="K36" s="40"/>
      <c r="L36" s="40"/>
      <c r="M36" s="324">
        <v>0</v>
      </c>
      <c r="N36" s="312"/>
      <c r="O36" s="312"/>
      <c r="P36" s="312"/>
      <c r="Q36" s="40"/>
      <c r="R36" s="41"/>
    </row>
    <row r="37" spans="2:18" s="1" customFormat="1" ht="14.45" customHeight="1" hidden="1">
      <c r="B37" s="39"/>
      <c r="C37" s="40"/>
      <c r="D37" s="40"/>
      <c r="E37" s="46" t="s">
        <v>53</v>
      </c>
      <c r="F37" s="47">
        <v>0</v>
      </c>
      <c r="G37" s="129" t="s">
        <v>49</v>
      </c>
      <c r="H37" s="324">
        <f>ROUND((((SUM(BI100:BI107)+SUM(BI126:BI259))+SUM(BI261:BI265))),2)</f>
        <v>0</v>
      </c>
      <c r="I37" s="312"/>
      <c r="J37" s="312"/>
      <c r="K37" s="40"/>
      <c r="L37" s="40"/>
      <c r="M37" s="324">
        <v>0</v>
      </c>
      <c r="N37" s="312"/>
      <c r="O37" s="312"/>
      <c r="P37" s="312"/>
      <c r="Q37" s="40"/>
      <c r="R37" s="41"/>
    </row>
    <row r="38" spans="2:18" s="1" customFormat="1" ht="6.95" customHeight="1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1"/>
    </row>
    <row r="39" spans="2:18" s="1" customFormat="1" ht="25.35" customHeight="1">
      <c r="B39" s="39"/>
      <c r="C39" s="125"/>
      <c r="D39" s="130" t="s">
        <v>54</v>
      </c>
      <c r="E39" s="79"/>
      <c r="F39" s="79"/>
      <c r="G39" s="131" t="s">
        <v>55</v>
      </c>
      <c r="H39" s="132" t="s">
        <v>56</v>
      </c>
      <c r="I39" s="79"/>
      <c r="J39" s="79"/>
      <c r="K39" s="79"/>
      <c r="L39" s="325">
        <f>SUM(M31:M37)</f>
        <v>0</v>
      </c>
      <c r="M39" s="325"/>
      <c r="N39" s="325"/>
      <c r="O39" s="325"/>
      <c r="P39" s="326"/>
      <c r="Q39" s="125"/>
      <c r="R39" s="41"/>
    </row>
    <row r="40" spans="2:18" s="1" customFormat="1" ht="14.45" customHeight="1"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2:18" s="1" customFormat="1" ht="14.45" customHeight="1"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1"/>
    </row>
    <row r="42" spans="2:18" ht="13.5">
      <c r="B42" s="26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7"/>
    </row>
    <row r="43" spans="2:18" ht="13.5">
      <c r="B43" s="26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7"/>
    </row>
    <row r="44" spans="2:18" ht="13.5">
      <c r="B44" s="26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7"/>
    </row>
    <row r="45" spans="2:18" ht="13.5">
      <c r="B45" s="26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7"/>
    </row>
    <row r="46" spans="2:18" ht="13.5">
      <c r="B46" s="26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7"/>
    </row>
    <row r="47" spans="2:18" ht="13.5">
      <c r="B47" s="26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7"/>
    </row>
    <row r="48" spans="2:18" ht="13.5">
      <c r="B48" s="26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7"/>
    </row>
    <row r="49" spans="2:18" ht="13.5">
      <c r="B49" s="26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7"/>
    </row>
    <row r="50" spans="2:18" s="1" customFormat="1" ht="15">
      <c r="B50" s="39"/>
      <c r="C50" s="40"/>
      <c r="D50" s="54" t="s">
        <v>57</v>
      </c>
      <c r="E50" s="55"/>
      <c r="F50" s="55"/>
      <c r="G50" s="55"/>
      <c r="H50" s="56"/>
      <c r="I50" s="40"/>
      <c r="J50" s="54" t="s">
        <v>58</v>
      </c>
      <c r="K50" s="55"/>
      <c r="L50" s="55"/>
      <c r="M50" s="55"/>
      <c r="N50" s="55"/>
      <c r="O50" s="55"/>
      <c r="P50" s="56"/>
      <c r="Q50" s="40"/>
      <c r="R50" s="41"/>
    </row>
    <row r="51" spans="2:18" ht="13.5">
      <c r="B51" s="26"/>
      <c r="C51" s="30"/>
      <c r="D51" s="57"/>
      <c r="E51" s="30"/>
      <c r="F51" s="30"/>
      <c r="G51" s="30"/>
      <c r="H51" s="58"/>
      <c r="I51" s="30"/>
      <c r="J51" s="57"/>
      <c r="K51" s="30"/>
      <c r="L51" s="30"/>
      <c r="M51" s="30"/>
      <c r="N51" s="30"/>
      <c r="O51" s="30"/>
      <c r="P51" s="58"/>
      <c r="Q51" s="30"/>
      <c r="R51" s="27"/>
    </row>
    <row r="52" spans="2:18" ht="13.5">
      <c r="B52" s="26"/>
      <c r="C52" s="30"/>
      <c r="D52" s="57"/>
      <c r="E52" s="30"/>
      <c r="F52" s="30"/>
      <c r="G52" s="30"/>
      <c r="H52" s="58"/>
      <c r="I52" s="30"/>
      <c r="J52" s="57"/>
      <c r="K52" s="30"/>
      <c r="L52" s="30"/>
      <c r="M52" s="30"/>
      <c r="N52" s="30"/>
      <c r="O52" s="30"/>
      <c r="P52" s="58"/>
      <c r="Q52" s="30"/>
      <c r="R52" s="27"/>
    </row>
    <row r="53" spans="2:18" ht="13.5">
      <c r="B53" s="26"/>
      <c r="C53" s="30"/>
      <c r="D53" s="57"/>
      <c r="E53" s="30"/>
      <c r="F53" s="30"/>
      <c r="G53" s="30"/>
      <c r="H53" s="58"/>
      <c r="I53" s="30"/>
      <c r="J53" s="57"/>
      <c r="K53" s="30"/>
      <c r="L53" s="30"/>
      <c r="M53" s="30"/>
      <c r="N53" s="30"/>
      <c r="O53" s="30"/>
      <c r="P53" s="58"/>
      <c r="Q53" s="30"/>
      <c r="R53" s="27"/>
    </row>
    <row r="54" spans="2:18" ht="13.5">
      <c r="B54" s="26"/>
      <c r="C54" s="30"/>
      <c r="D54" s="57"/>
      <c r="E54" s="30"/>
      <c r="F54" s="30"/>
      <c r="G54" s="30"/>
      <c r="H54" s="58"/>
      <c r="I54" s="30"/>
      <c r="J54" s="57"/>
      <c r="K54" s="30"/>
      <c r="L54" s="30"/>
      <c r="M54" s="30"/>
      <c r="N54" s="30"/>
      <c r="O54" s="30"/>
      <c r="P54" s="58"/>
      <c r="Q54" s="30"/>
      <c r="R54" s="27"/>
    </row>
    <row r="55" spans="2:18" ht="13.5">
      <c r="B55" s="26"/>
      <c r="C55" s="30"/>
      <c r="D55" s="57"/>
      <c r="E55" s="30"/>
      <c r="F55" s="30"/>
      <c r="G55" s="30"/>
      <c r="H55" s="58"/>
      <c r="I55" s="30"/>
      <c r="J55" s="57"/>
      <c r="K55" s="30"/>
      <c r="L55" s="30"/>
      <c r="M55" s="30"/>
      <c r="N55" s="30"/>
      <c r="O55" s="30"/>
      <c r="P55" s="58"/>
      <c r="Q55" s="30"/>
      <c r="R55" s="27"/>
    </row>
    <row r="56" spans="2:18" ht="13.5">
      <c r="B56" s="26"/>
      <c r="C56" s="30"/>
      <c r="D56" s="57"/>
      <c r="E56" s="30"/>
      <c r="F56" s="30"/>
      <c r="G56" s="30"/>
      <c r="H56" s="58"/>
      <c r="I56" s="30"/>
      <c r="J56" s="57"/>
      <c r="K56" s="30"/>
      <c r="L56" s="30"/>
      <c r="M56" s="30"/>
      <c r="N56" s="30"/>
      <c r="O56" s="30"/>
      <c r="P56" s="58"/>
      <c r="Q56" s="30"/>
      <c r="R56" s="27"/>
    </row>
    <row r="57" spans="2:18" ht="13.5">
      <c r="B57" s="26"/>
      <c r="C57" s="30"/>
      <c r="D57" s="57"/>
      <c r="E57" s="30"/>
      <c r="F57" s="30"/>
      <c r="G57" s="30"/>
      <c r="H57" s="58"/>
      <c r="I57" s="30"/>
      <c r="J57" s="57"/>
      <c r="K57" s="30"/>
      <c r="L57" s="30"/>
      <c r="M57" s="30"/>
      <c r="N57" s="30"/>
      <c r="O57" s="30"/>
      <c r="P57" s="58"/>
      <c r="Q57" s="30"/>
      <c r="R57" s="27"/>
    </row>
    <row r="58" spans="2:18" ht="13.5">
      <c r="B58" s="26"/>
      <c r="C58" s="30"/>
      <c r="D58" s="57"/>
      <c r="E58" s="30"/>
      <c r="F58" s="30"/>
      <c r="G58" s="30"/>
      <c r="H58" s="58"/>
      <c r="I58" s="30"/>
      <c r="J58" s="57"/>
      <c r="K58" s="30"/>
      <c r="L58" s="30"/>
      <c r="M58" s="30"/>
      <c r="N58" s="30"/>
      <c r="O58" s="30"/>
      <c r="P58" s="58"/>
      <c r="Q58" s="30"/>
      <c r="R58" s="27"/>
    </row>
    <row r="59" spans="2:18" s="1" customFormat="1" ht="15">
      <c r="B59" s="39"/>
      <c r="C59" s="40"/>
      <c r="D59" s="59" t="s">
        <v>59</v>
      </c>
      <c r="E59" s="60"/>
      <c r="F59" s="60"/>
      <c r="G59" s="61" t="s">
        <v>60</v>
      </c>
      <c r="H59" s="62"/>
      <c r="I59" s="40"/>
      <c r="J59" s="59" t="s">
        <v>59</v>
      </c>
      <c r="K59" s="60"/>
      <c r="L59" s="60"/>
      <c r="M59" s="60"/>
      <c r="N59" s="61" t="s">
        <v>60</v>
      </c>
      <c r="O59" s="60"/>
      <c r="P59" s="62"/>
      <c r="Q59" s="40"/>
      <c r="R59" s="41"/>
    </row>
    <row r="60" spans="2:18" ht="13.5">
      <c r="B60" s="26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7"/>
    </row>
    <row r="61" spans="2:18" s="1" customFormat="1" ht="15">
      <c r="B61" s="39"/>
      <c r="C61" s="40"/>
      <c r="D61" s="54" t="s">
        <v>61</v>
      </c>
      <c r="E61" s="55"/>
      <c r="F61" s="55"/>
      <c r="G61" s="55"/>
      <c r="H61" s="56"/>
      <c r="I61" s="40"/>
      <c r="J61" s="54" t="s">
        <v>62</v>
      </c>
      <c r="K61" s="55"/>
      <c r="L61" s="55"/>
      <c r="M61" s="55"/>
      <c r="N61" s="55"/>
      <c r="O61" s="55"/>
      <c r="P61" s="56"/>
      <c r="Q61" s="40"/>
      <c r="R61" s="41"/>
    </row>
    <row r="62" spans="2:18" ht="13.5">
      <c r="B62" s="26"/>
      <c r="C62" s="30"/>
      <c r="D62" s="57"/>
      <c r="E62" s="30"/>
      <c r="F62" s="30"/>
      <c r="G62" s="30"/>
      <c r="H62" s="58"/>
      <c r="I62" s="30"/>
      <c r="J62" s="57"/>
      <c r="K62" s="30"/>
      <c r="L62" s="30"/>
      <c r="M62" s="30"/>
      <c r="N62" s="30"/>
      <c r="O62" s="30"/>
      <c r="P62" s="58"/>
      <c r="Q62" s="30"/>
      <c r="R62" s="27"/>
    </row>
    <row r="63" spans="2:18" ht="13.5">
      <c r="B63" s="26"/>
      <c r="C63" s="30"/>
      <c r="D63" s="57"/>
      <c r="E63" s="30"/>
      <c r="F63" s="30"/>
      <c r="G63" s="30"/>
      <c r="H63" s="58"/>
      <c r="I63" s="30"/>
      <c r="J63" s="57"/>
      <c r="K63" s="30"/>
      <c r="L63" s="30"/>
      <c r="M63" s="30"/>
      <c r="N63" s="30"/>
      <c r="O63" s="30"/>
      <c r="P63" s="58"/>
      <c r="Q63" s="30"/>
      <c r="R63" s="27"/>
    </row>
    <row r="64" spans="2:18" ht="13.5">
      <c r="B64" s="26"/>
      <c r="C64" s="30"/>
      <c r="D64" s="57"/>
      <c r="E64" s="30"/>
      <c r="F64" s="30"/>
      <c r="G64" s="30"/>
      <c r="H64" s="58"/>
      <c r="I64" s="30"/>
      <c r="J64" s="57"/>
      <c r="K64" s="30"/>
      <c r="L64" s="30"/>
      <c r="M64" s="30"/>
      <c r="N64" s="30"/>
      <c r="O64" s="30"/>
      <c r="P64" s="58"/>
      <c r="Q64" s="30"/>
      <c r="R64" s="27"/>
    </row>
    <row r="65" spans="2:18" ht="13.5">
      <c r="B65" s="26"/>
      <c r="C65" s="30"/>
      <c r="D65" s="57"/>
      <c r="E65" s="30"/>
      <c r="F65" s="30"/>
      <c r="G65" s="30"/>
      <c r="H65" s="58"/>
      <c r="I65" s="30"/>
      <c r="J65" s="57"/>
      <c r="K65" s="30"/>
      <c r="L65" s="30"/>
      <c r="M65" s="30"/>
      <c r="N65" s="30"/>
      <c r="O65" s="30"/>
      <c r="P65" s="58"/>
      <c r="Q65" s="30"/>
      <c r="R65" s="27"/>
    </row>
    <row r="66" spans="2:18" ht="13.5">
      <c r="B66" s="26"/>
      <c r="C66" s="30"/>
      <c r="D66" s="57"/>
      <c r="E66" s="30"/>
      <c r="F66" s="30"/>
      <c r="G66" s="30"/>
      <c r="H66" s="58"/>
      <c r="I66" s="30"/>
      <c r="J66" s="57"/>
      <c r="K66" s="30"/>
      <c r="L66" s="30"/>
      <c r="M66" s="30"/>
      <c r="N66" s="30"/>
      <c r="O66" s="30"/>
      <c r="P66" s="58"/>
      <c r="Q66" s="30"/>
      <c r="R66" s="27"/>
    </row>
    <row r="67" spans="2:18" ht="13.5">
      <c r="B67" s="26"/>
      <c r="C67" s="30"/>
      <c r="D67" s="57"/>
      <c r="E67" s="30"/>
      <c r="F67" s="30"/>
      <c r="G67" s="30"/>
      <c r="H67" s="58"/>
      <c r="I67" s="30"/>
      <c r="J67" s="57"/>
      <c r="K67" s="30"/>
      <c r="L67" s="30"/>
      <c r="M67" s="30"/>
      <c r="N67" s="30"/>
      <c r="O67" s="30"/>
      <c r="P67" s="58"/>
      <c r="Q67" s="30"/>
      <c r="R67" s="27"/>
    </row>
    <row r="68" spans="2:18" ht="13.5">
      <c r="B68" s="26"/>
      <c r="C68" s="30"/>
      <c r="D68" s="57"/>
      <c r="E68" s="30"/>
      <c r="F68" s="30"/>
      <c r="G68" s="30"/>
      <c r="H68" s="58"/>
      <c r="I68" s="30"/>
      <c r="J68" s="57"/>
      <c r="K68" s="30"/>
      <c r="L68" s="30"/>
      <c r="M68" s="30"/>
      <c r="N68" s="30"/>
      <c r="O68" s="30"/>
      <c r="P68" s="58"/>
      <c r="Q68" s="30"/>
      <c r="R68" s="27"/>
    </row>
    <row r="69" spans="2:18" ht="13.5">
      <c r="B69" s="26"/>
      <c r="C69" s="30"/>
      <c r="D69" s="57"/>
      <c r="E69" s="30"/>
      <c r="F69" s="30"/>
      <c r="G69" s="30"/>
      <c r="H69" s="58"/>
      <c r="I69" s="30"/>
      <c r="J69" s="57"/>
      <c r="K69" s="30"/>
      <c r="L69" s="30"/>
      <c r="M69" s="30"/>
      <c r="N69" s="30"/>
      <c r="O69" s="30"/>
      <c r="P69" s="58"/>
      <c r="Q69" s="30"/>
      <c r="R69" s="27"/>
    </row>
    <row r="70" spans="2:18" s="1" customFormat="1" ht="15">
      <c r="B70" s="39"/>
      <c r="C70" s="40"/>
      <c r="D70" s="59" t="s">
        <v>59</v>
      </c>
      <c r="E70" s="60"/>
      <c r="F70" s="60"/>
      <c r="G70" s="61" t="s">
        <v>60</v>
      </c>
      <c r="H70" s="62"/>
      <c r="I70" s="40"/>
      <c r="J70" s="59" t="s">
        <v>59</v>
      </c>
      <c r="K70" s="60"/>
      <c r="L70" s="60"/>
      <c r="M70" s="60"/>
      <c r="N70" s="61" t="s">
        <v>60</v>
      </c>
      <c r="O70" s="60"/>
      <c r="P70" s="62"/>
      <c r="Q70" s="40"/>
      <c r="R70" s="41"/>
    </row>
    <row r="71" spans="2:18" s="1" customFormat="1" ht="14.45" customHeight="1"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</row>
    <row r="75" spans="2:18" s="1" customFormat="1" ht="6.95" customHeight="1">
      <c r="B75" s="66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8"/>
    </row>
    <row r="76" spans="2:18" s="1" customFormat="1" ht="36.95" customHeight="1">
      <c r="B76" s="39"/>
      <c r="C76" s="242" t="s">
        <v>143</v>
      </c>
      <c r="D76" s="243"/>
      <c r="E76" s="243"/>
      <c r="F76" s="243"/>
      <c r="G76" s="243"/>
      <c r="H76" s="243"/>
      <c r="I76" s="243"/>
      <c r="J76" s="243"/>
      <c r="K76" s="243"/>
      <c r="L76" s="243"/>
      <c r="M76" s="243"/>
      <c r="N76" s="243"/>
      <c r="O76" s="243"/>
      <c r="P76" s="243"/>
      <c r="Q76" s="243"/>
      <c r="R76" s="41"/>
    </row>
    <row r="77" spans="2:18" s="1" customFormat="1" ht="6.95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1"/>
    </row>
    <row r="78" spans="2:18" s="1" customFormat="1" ht="30" customHeight="1">
      <c r="B78" s="39"/>
      <c r="C78" s="34" t="s">
        <v>19</v>
      </c>
      <c r="D78" s="40"/>
      <c r="E78" s="40"/>
      <c r="F78" s="310" t="str">
        <f>F6</f>
        <v>Rekonstrukce komunikace - ul. Vančurova v Šumperku - II. etapa, CÚ 2017</v>
      </c>
      <c r="G78" s="311"/>
      <c r="H78" s="311"/>
      <c r="I78" s="311"/>
      <c r="J78" s="311"/>
      <c r="K78" s="311"/>
      <c r="L78" s="311"/>
      <c r="M78" s="311"/>
      <c r="N78" s="311"/>
      <c r="O78" s="311"/>
      <c r="P78" s="311"/>
      <c r="Q78" s="40"/>
      <c r="R78" s="41"/>
    </row>
    <row r="79" spans="2:18" ht="30" customHeight="1">
      <c r="B79" s="26"/>
      <c r="C79" s="34" t="s">
        <v>138</v>
      </c>
      <c r="D79" s="30"/>
      <c r="E79" s="30"/>
      <c r="F79" s="310" t="s">
        <v>139</v>
      </c>
      <c r="G79" s="273"/>
      <c r="H79" s="273"/>
      <c r="I79" s="273"/>
      <c r="J79" s="273"/>
      <c r="K79" s="273"/>
      <c r="L79" s="273"/>
      <c r="M79" s="273"/>
      <c r="N79" s="273"/>
      <c r="O79" s="273"/>
      <c r="P79" s="273"/>
      <c r="Q79" s="30"/>
      <c r="R79" s="27"/>
    </row>
    <row r="80" spans="2:18" s="1" customFormat="1" ht="36.95" customHeight="1">
      <c r="B80" s="39"/>
      <c r="C80" s="73" t="s">
        <v>140</v>
      </c>
      <c r="D80" s="40"/>
      <c r="E80" s="40"/>
      <c r="F80" s="254" t="str">
        <f>F8</f>
        <v>SO 161 - Plochy pro odpad</v>
      </c>
      <c r="G80" s="312"/>
      <c r="H80" s="312"/>
      <c r="I80" s="312"/>
      <c r="J80" s="312"/>
      <c r="K80" s="312"/>
      <c r="L80" s="312"/>
      <c r="M80" s="312"/>
      <c r="N80" s="312"/>
      <c r="O80" s="312"/>
      <c r="P80" s="312"/>
      <c r="Q80" s="40"/>
      <c r="R80" s="41"/>
    </row>
    <row r="81" spans="2:18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1"/>
    </row>
    <row r="82" spans="2:18" s="1" customFormat="1" ht="18" customHeight="1">
      <c r="B82" s="39"/>
      <c r="C82" s="34" t="s">
        <v>23</v>
      </c>
      <c r="D82" s="40"/>
      <c r="E82" s="40"/>
      <c r="F82" s="32" t="str">
        <f>F10</f>
        <v>Šumperk</v>
      </c>
      <c r="G82" s="40"/>
      <c r="H82" s="40"/>
      <c r="I82" s="40"/>
      <c r="J82" s="40"/>
      <c r="K82" s="34" t="s">
        <v>25</v>
      </c>
      <c r="L82" s="40"/>
      <c r="M82" s="313" t="str">
        <f>IF(O10="","",O10)</f>
        <v>14. 4. 2017</v>
      </c>
      <c r="N82" s="313"/>
      <c r="O82" s="313"/>
      <c r="P82" s="313"/>
      <c r="Q82" s="40"/>
      <c r="R82" s="41"/>
    </row>
    <row r="83" spans="2:18" s="1" customFormat="1" ht="6.95" customHeight="1"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1"/>
    </row>
    <row r="84" spans="2:18" s="1" customFormat="1" ht="15">
      <c r="B84" s="39"/>
      <c r="C84" s="34" t="s">
        <v>27</v>
      </c>
      <c r="D84" s="40"/>
      <c r="E84" s="40"/>
      <c r="F84" s="32" t="str">
        <f>E13</f>
        <v>Město Šumperk, nám. Míru 1, 787 01 Šumperk</v>
      </c>
      <c r="G84" s="40"/>
      <c r="H84" s="40"/>
      <c r="I84" s="40"/>
      <c r="J84" s="40"/>
      <c r="K84" s="34" t="s">
        <v>36</v>
      </c>
      <c r="L84" s="40"/>
      <c r="M84" s="272" t="str">
        <f>E19</f>
        <v>Cekr CZ s.r.o. , Mazalova 57/2, Šumperk</v>
      </c>
      <c r="N84" s="272"/>
      <c r="O84" s="272"/>
      <c r="P84" s="272"/>
      <c r="Q84" s="272"/>
      <c r="R84" s="41"/>
    </row>
    <row r="85" spans="2:18" s="1" customFormat="1" ht="14.45" customHeight="1">
      <c r="B85" s="39"/>
      <c r="C85" s="34" t="s">
        <v>34</v>
      </c>
      <c r="D85" s="40"/>
      <c r="E85" s="40"/>
      <c r="F85" s="32" t="str">
        <f>IF(E16="","",E16)</f>
        <v>Vyplň údaj</v>
      </c>
      <c r="G85" s="40"/>
      <c r="H85" s="40"/>
      <c r="I85" s="40"/>
      <c r="J85" s="40"/>
      <c r="K85" s="34" t="s">
        <v>41</v>
      </c>
      <c r="L85" s="40"/>
      <c r="M85" s="272" t="str">
        <f>E22</f>
        <v>Sv. Čech</v>
      </c>
      <c r="N85" s="272"/>
      <c r="O85" s="272"/>
      <c r="P85" s="272"/>
      <c r="Q85" s="272"/>
      <c r="R85" s="41"/>
    </row>
    <row r="86" spans="2:18" s="1" customFormat="1" ht="10.35" customHeight="1"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1"/>
    </row>
    <row r="87" spans="2:18" s="1" customFormat="1" ht="29.25" customHeight="1">
      <c r="B87" s="39"/>
      <c r="C87" s="322" t="s">
        <v>144</v>
      </c>
      <c r="D87" s="323"/>
      <c r="E87" s="323"/>
      <c r="F87" s="323"/>
      <c r="G87" s="323"/>
      <c r="H87" s="125"/>
      <c r="I87" s="125"/>
      <c r="J87" s="125"/>
      <c r="K87" s="125"/>
      <c r="L87" s="125"/>
      <c r="M87" s="125"/>
      <c r="N87" s="322" t="s">
        <v>145</v>
      </c>
      <c r="O87" s="323"/>
      <c r="P87" s="323"/>
      <c r="Q87" s="323"/>
      <c r="R87" s="41"/>
    </row>
    <row r="88" spans="2:18" s="1" customFormat="1" ht="10.35" customHeight="1"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1"/>
    </row>
    <row r="89" spans="2:47" s="1" customFormat="1" ht="29.25" customHeight="1">
      <c r="B89" s="39"/>
      <c r="C89" s="133" t="s">
        <v>146</v>
      </c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247">
        <f>N126</f>
        <v>0</v>
      </c>
      <c r="O89" s="320"/>
      <c r="P89" s="320"/>
      <c r="Q89" s="320"/>
      <c r="R89" s="41"/>
      <c r="AU89" s="22" t="s">
        <v>147</v>
      </c>
    </row>
    <row r="90" spans="2:18" s="7" customFormat="1" ht="24.95" customHeight="1">
      <c r="B90" s="134"/>
      <c r="C90" s="135"/>
      <c r="D90" s="136" t="s">
        <v>148</v>
      </c>
      <c r="E90" s="135"/>
      <c r="F90" s="135"/>
      <c r="G90" s="135"/>
      <c r="H90" s="135"/>
      <c r="I90" s="135"/>
      <c r="J90" s="135"/>
      <c r="K90" s="135"/>
      <c r="L90" s="135"/>
      <c r="M90" s="135"/>
      <c r="N90" s="285">
        <f>N127</f>
        <v>0</v>
      </c>
      <c r="O90" s="319"/>
      <c r="P90" s="319"/>
      <c r="Q90" s="319"/>
      <c r="R90" s="137"/>
    </row>
    <row r="91" spans="2:18" s="8" customFormat="1" ht="19.9" customHeight="1">
      <c r="B91" s="138"/>
      <c r="C91" s="103"/>
      <c r="D91" s="114" t="s">
        <v>149</v>
      </c>
      <c r="E91" s="103"/>
      <c r="F91" s="103"/>
      <c r="G91" s="103"/>
      <c r="H91" s="103"/>
      <c r="I91" s="103"/>
      <c r="J91" s="103"/>
      <c r="K91" s="103"/>
      <c r="L91" s="103"/>
      <c r="M91" s="103"/>
      <c r="N91" s="237">
        <f>N128</f>
        <v>0</v>
      </c>
      <c r="O91" s="241"/>
      <c r="P91" s="241"/>
      <c r="Q91" s="241"/>
      <c r="R91" s="139"/>
    </row>
    <row r="92" spans="2:18" s="8" customFormat="1" ht="19.9" customHeight="1">
      <c r="B92" s="138"/>
      <c r="C92" s="103"/>
      <c r="D92" s="114" t="s">
        <v>150</v>
      </c>
      <c r="E92" s="103"/>
      <c r="F92" s="103"/>
      <c r="G92" s="103"/>
      <c r="H92" s="103"/>
      <c r="I92" s="103"/>
      <c r="J92" s="103"/>
      <c r="K92" s="103"/>
      <c r="L92" s="103"/>
      <c r="M92" s="103"/>
      <c r="N92" s="237">
        <f>N170</f>
        <v>0</v>
      </c>
      <c r="O92" s="241"/>
      <c r="P92" s="241"/>
      <c r="Q92" s="241"/>
      <c r="R92" s="139"/>
    </row>
    <row r="93" spans="2:18" s="8" customFormat="1" ht="19.9" customHeight="1">
      <c r="B93" s="138"/>
      <c r="C93" s="103"/>
      <c r="D93" s="114" t="s">
        <v>686</v>
      </c>
      <c r="E93" s="103"/>
      <c r="F93" s="103"/>
      <c r="G93" s="103"/>
      <c r="H93" s="103"/>
      <c r="I93" s="103"/>
      <c r="J93" s="103"/>
      <c r="K93" s="103"/>
      <c r="L93" s="103"/>
      <c r="M93" s="103"/>
      <c r="N93" s="237">
        <f>N175</f>
        <v>0</v>
      </c>
      <c r="O93" s="241"/>
      <c r="P93" s="241"/>
      <c r="Q93" s="241"/>
      <c r="R93" s="139"/>
    </row>
    <row r="94" spans="2:18" s="8" customFormat="1" ht="19.9" customHeight="1">
      <c r="B94" s="138"/>
      <c r="C94" s="103"/>
      <c r="D94" s="114" t="s">
        <v>152</v>
      </c>
      <c r="E94" s="103"/>
      <c r="F94" s="103"/>
      <c r="G94" s="103"/>
      <c r="H94" s="103"/>
      <c r="I94" s="103"/>
      <c r="J94" s="103"/>
      <c r="K94" s="103"/>
      <c r="L94" s="103"/>
      <c r="M94" s="103"/>
      <c r="N94" s="237">
        <f>N176</f>
        <v>0</v>
      </c>
      <c r="O94" s="241"/>
      <c r="P94" s="241"/>
      <c r="Q94" s="241"/>
      <c r="R94" s="139"/>
    </row>
    <row r="95" spans="2:18" s="8" customFormat="1" ht="19.9" customHeight="1">
      <c r="B95" s="138"/>
      <c r="C95" s="103"/>
      <c r="D95" s="114" t="s">
        <v>154</v>
      </c>
      <c r="E95" s="103"/>
      <c r="F95" s="103"/>
      <c r="G95" s="103"/>
      <c r="H95" s="103"/>
      <c r="I95" s="103"/>
      <c r="J95" s="103"/>
      <c r="K95" s="103"/>
      <c r="L95" s="103"/>
      <c r="M95" s="103"/>
      <c r="N95" s="237">
        <f>N189</f>
        <v>0</v>
      </c>
      <c r="O95" s="241"/>
      <c r="P95" s="241"/>
      <c r="Q95" s="241"/>
      <c r="R95" s="139"/>
    </row>
    <row r="96" spans="2:18" s="8" customFormat="1" ht="19.9" customHeight="1">
      <c r="B96" s="138"/>
      <c r="C96" s="103"/>
      <c r="D96" s="114" t="s">
        <v>155</v>
      </c>
      <c r="E96" s="103"/>
      <c r="F96" s="103"/>
      <c r="G96" s="103"/>
      <c r="H96" s="103"/>
      <c r="I96" s="103"/>
      <c r="J96" s="103"/>
      <c r="K96" s="103"/>
      <c r="L96" s="103"/>
      <c r="M96" s="103"/>
      <c r="N96" s="237">
        <f>N223</f>
        <v>0</v>
      </c>
      <c r="O96" s="241"/>
      <c r="P96" s="241"/>
      <c r="Q96" s="241"/>
      <c r="R96" s="139"/>
    </row>
    <row r="97" spans="2:18" s="8" customFormat="1" ht="19.9" customHeight="1">
      <c r="B97" s="138"/>
      <c r="C97" s="103"/>
      <c r="D97" s="114" t="s">
        <v>156</v>
      </c>
      <c r="E97" s="103"/>
      <c r="F97" s="103"/>
      <c r="G97" s="103"/>
      <c r="H97" s="103"/>
      <c r="I97" s="103"/>
      <c r="J97" s="103"/>
      <c r="K97" s="103"/>
      <c r="L97" s="103"/>
      <c r="M97" s="103"/>
      <c r="N97" s="237">
        <f>N258</f>
        <v>0</v>
      </c>
      <c r="O97" s="241"/>
      <c r="P97" s="241"/>
      <c r="Q97" s="241"/>
      <c r="R97" s="139"/>
    </row>
    <row r="98" spans="2:18" s="7" customFormat="1" ht="21.75" customHeight="1">
      <c r="B98" s="134"/>
      <c r="C98" s="135"/>
      <c r="D98" s="136" t="s">
        <v>157</v>
      </c>
      <c r="E98" s="135"/>
      <c r="F98" s="135"/>
      <c r="G98" s="135"/>
      <c r="H98" s="135"/>
      <c r="I98" s="135"/>
      <c r="J98" s="135"/>
      <c r="K98" s="135"/>
      <c r="L98" s="135"/>
      <c r="M98" s="135"/>
      <c r="N98" s="284">
        <f>N260</f>
        <v>0</v>
      </c>
      <c r="O98" s="319"/>
      <c r="P98" s="319"/>
      <c r="Q98" s="319"/>
      <c r="R98" s="137"/>
    </row>
    <row r="99" spans="2:18" s="1" customFormat="1" ht="21.75" customHeight="1"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1"/>
    </row>
    <row r="100" spans="2:21" s="1" customFormat="1" ht="29.25" customHeight="1">
      <c r="B100" s="39"/>
      <c r="C100" s="133" t="s">
        <v>158</v>
      </c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320">
        <f>ROUND(N101+N102+N103+N104+N105+N106,2)</f>
        <v>0</v>
      </c>
      <c r="O100" s="321"/>
      <c r="P100" s="321"/>
      <c r="Q100" s="321"/>
      <c r="R100" s="41"/>
      <c r="T100" s="140"/>
      <c r="U100" s="141" t="s">
        <v>47</v>
      </c>
    </row>
    <row r="101" spans="2:65" s="1" customFormat="1" ht="18" customHeight="1">
      <c r="B101" s="142"/>
      <c r="C101" s="143"/>
      <c r="D101" s="244" t="s">
        <v>159</v>
      </c>
      <c r="E101" s="317"/>
      <c r="F101" s="317"/>
      <c r="G101" s="317"/>
      <c r="H101" s="317"/>
      <c r="I101" s="143"/>
      <c r="J101" s="143"/>
      <c r="K101" s="143"/>
      <c r="L101" s="143"/>
      <c r="M101" s="143"/>
      <c r="N101" s="236">
        <f>ROUND(N89*T101,2)</f>
        <v>0</v>
      </c>
      <c r="O101" s="318"/>
      <c r="P101" s="318"/>
      <c r="Q101" s="318"/>
      <c r="R101" s="145"/>
      <c r="S101" s="143"/>
      <c r="T101" s="146"/>
      <c r="U101" s="147" t="s">
        <v>48</v>
      </c>
      <c r="V101" s="148"/>
      <c r="W101" s="148"/>
      <c r="X101" s="148"/>
      <c r="Y101" s="148"/>
      <c r="Z101" s="148"/>
      <c r="AA101" s="148"/>
      <c r="AB101" s="148"/>
      <c r="AC101" s="148"/>
      <c r="AD101" s="148"/>
      <c r="AE101" s="148"/>
      <c r="AF101" s="148"/>
      <c r="AG101" s="148"/>
      <c r="AH101" s="148"/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49" t="s">
        <v>122</v>
      </c>
      <c r="AZ101" s="148"/>
      <c r="BA101" s="148"/>
      <c r="BB101" s="148"/>
      <c r="BC101" s="148"/>
      <c r="BD101" s="148"/>
      <c r="BE101" s="150">
        <f aca="true" t="shared" si="0" ref="BE101:BE106">IF(U101="základní",N101,0)</f>
        <v>0</v>
      </c>
      <c r="BF101" s="150">
        <f aca="true" t="shared" si="1" ref="BF101:BF106">IF(U101="snížená",N101,0)</f>
        <v>0</v>
      </c>
      <c r="BG101" s="150">
        <f aca="true" t="shared" si="2" ref="BG101:BG106">IF(U101="zákl. přenesená",N101,0)</f>
        <v>0</v>
      </c>
      <c r="BH101" s="150">
        <f aca="true" t="shared" si="3" ref="BH101:BH106">IF(U101="sníž. přenesená",N101,0)</f>
        <v>0</v>
      </c>
      <c r="BI101" s="150">
        <f aca="true" t="shared" si="4" ref="BI101:BI106">IF(U101="nulová",N101,0)</f>
        <v>0</v>
      </c>
      <c r="BJ101" s="149" t="s">
        <v>90</v>
      </c>
      <c r="BK101" s="148"/>
      <c r="BL101" s="148"/>
      <c r="BM101" s="148"/>
    </row>
    <row r="102" spans="2:65" s="1" customFormat="1" ht="18" customHeight="1">
      <c r="B102" s="142"/>
      <c r="C102" s="143"/>
      <c r="D102" s="244" t="s">
        <v>160</v>
      </c>
      <c r="E102" s="317"/>
      <c r="F102" s="317"/>
      <c r="G102" s="317"/>
      <c r="H102" s="317"/>
      <c r="I102" s="143"/>
      <c r="J102" s="143"/>
      <c r="K102" s="143"/>
      <c r="L102" s="143"/>
      <c r="M102" s="143"/>
      <c r="N102" s="236">
        <f>ROUND(N89*T102,2)</f>
        <v>0</v>
      </c>
      <c r="O102" s="318"/>
      <c r="P102" s="318"/>
      <c r="Q102" s="318"/>
      <c r="R102" s="145"/>
      <c r="S102" s="143"/>
      <c r="T102" s="146"/>
      <c r="U102" s="147" t="s">
        <v>48</v>
      </c>
      <c r="V102" s="148"/>
      <c r="W102" s="148"/>
      <c r="X102" s="148"/>
      <c r="Y102" s="148"/>
      <c r="Z102" s="148"/>
      <c r="AA102" s="148"/>
      <c r="AB102" s="148"/>
      <c r="AC102" s="148"/>
      <c r="AD102" s="148"/>
      <c r="AE102" s="148"/>
      <c r="AF102" s="148"/>
      <c r="AG102" s="148"/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49" t="s">
        <v>122</v>
      </c>
      <c r="AZ102" s="148"/>
      <c r="BA102" s="148"/>
      <c r="BB102" s="148"/>
      <c r="BC102" s="148"/>
      <c r="BD102" s="148"/>
      <c r="BE102" s="150">
        <f t="shared" si="0"/>
        <v>0</v>
      </c>
      <c r="BF102" s="150">
        <f t="shared" si="1"/>
        <v>0</v>
      </c>
      <c r="BG102" s="150">
        <f t="shared" si="2"/>
        <v>0</v>
      </c>
      <c r="BH102" s="150">
        <f t="shared" si="3"/>
        <v>0</v>
      </c>
      <c r="BI102" s="150">
        <f t="shared" si="4"/>
        <v>0</v>
      </c>
      <c r="BJ102" s="149" t="s">
        <v>90</v>
      </c>
      <c r="BK102" s="148"/>
      <c r="BL102" s="148"/>
      <c r="BM102" s="148"/>
    </row>
    <row r="103" spans="2:65" s="1" customFormat="1" ht="18" customHeight="1">
      <c r="B103" s="142"/>
      <c r="C103" s="143"/>
      <c r="D103" s="244" t="s">
        <v>161</v>
      </c>
      <c r="E103" s="317"/>
      <c r="F103" s="317"/>
      <c r="G103" s="317"/>
      <c r="H103" s="317"/>
      <c r="I103" s="143"/>
      <c r="J103" s="143"/>
      <c r="K103" s="143"/>
      <c r="L103" s="143"/>
      <c r="M103" s="143"/>
      <c r="N103" s="236">
        <f>ROUND(N89*T103,2)</f>
        <v>0</v>
      </c>
      <c r="O103" s="318"/>
      <c r="P103" s="318"/>
      <c r="Q103" s="318"/>
      <c r="R103" s="145"/>
      <c r="S103" s="143"/>
      <c r="T103" s="146"/>
      <c r="U103" s="147" t="s">
        <v>48</v>
      </c>
      <c r="V103" s="148"/>
      <c r="W103" s="148"/>
      <c r="X103" s="148"/>
      <c r="Y103" s="148"/>
      <c r="Z103" s="148"/>
      <c r="AA103" s="148"/>
      <c r="AB103" s="148"/>
      <c r="AC103" s="148"/>
      <c r="AD103" s="148"/>
      <c r="AE103" s="148"/>
      <c r="AF103" s="148"/>
      <c r="AG103" s="148"/>
      <c r="AH103" s="148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  <c r="AT103" s="148"/>
      <c r="AU103" s="148"/>
      <c r="AV103" s="148"/>
      <c r="AW103" s="148"/>
      <c r="AX103" s="148"/>
      <c r="AY103" s="149" t="s">
        <v>122</v>
      </c>
      <c r="AZ103" s="148"/>
      <c r="BA103" s="148"/>
      <c r="BB103" s="148"/>
      <c r="BC103" s="148"/>
      <c r="BD103" s="148"/>
      <c r="BE103" s="150">
        <f t="shared" si="0"/>
        <v>0</v>
      </c>
      <c r="BF103" s="150">
        <f t="shared" si="1"/>
        <v>0</v>
      </c>
      <c r="BG103" s="150">
        <f t="shared" si="2"/>
        <v>0</v>
      </c>
      <c r="BH103" s="150">
        <f t="shared" si="3"/>
        <v>0</v>
      </c>
      <c r="BI103" s="150">
        <f t="shared" si="4"/>
        <v>0</v>
      </c>
      <c r="BJ103" s="149" t="s">
        <v>90</v>
      </c>
      <c r="BK103" s="148"/>
      <c r="BL103" s="148"/>
      <c r="BM103" s="148"/>
    </row>
    <row r="104" spans="2:65" s="1" customFormat="1" ht="18" customHeight="1">
      <c r="B104" s="142"/>
      <c r="C104" s="143"/>
      <c r="D104" s="244" t="s">
        <v>162</v>
      </c>
      <c r="E104" s="317"/>
      <c r="F104" s="317"/>
      <c r="G104" s="317"/>
      <c r="H104" s="317"/>
      <c r="I104" s="143"/>
      <c r="J104" s="143"/>
      <c r="K104" s="143"/>
      <c r="L104" s="143"/>
      <c r="M104" s="143"/>
      <c r="N104" s="236">
        <f>ROUND(N89*T104,2)</f>
        <v>0</v>
      </c>
      <c r="O104" s="318"/>
      <c r="P104" s="318"/>
      <c r="Q104" s="318"/>
      <c r="R104" s="145"/>
      <c r="S104" s="143"/>
      <c r="T104" s="146"/>
      <c r="U104" s="147" t="s">
        <v>48</v>
      </c>
      <c r="V104" s="148"/>
      <c r="W104" s="148"/>
      <c r="X104" s="148"/>
      <c r="Y104" s="148"/>
      <c r="Z104" s="148"/>
      <c r="AA104" s="148"/>
      <c r="AB104" s="148"/>
      <c r="AC104" s="148"/>
      <c r="AD104" s="148"/>
      <c r="AE104" s="148"/>
      <c r="AF104" s="148"/>
      <c r="AG104" s="148"/>
      <c r="AH104" s="148"/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  <c r="AY104" s="149" t="s">
        <v>122</v>
      </c>
      <c r="AZ104" s="148"/>
      <c r="BA104" s="148"/>
      <c r="BB104" s="148"/>
      <c r="BC104" s="148"/>
      <c r="BD104" s="148"/>
      <c r="BE104" s="150">
        <f t="shared" si="0"/>
        <v>0</v>
      </c>
      <c r="BF104" s="150">
        <f t="shared" si="1"/>
        <v>0</v>
      </c>
      <c r="BG104" s="150">
        <f t="shared" si="2"/>
        <v>0</v>
      </c>
      <c r="BH104" s="150">
        <f t="shared" si="3"/>
        <v>0</v>
      </c>
      <c r="BI104" s="150">
        <f t="shared" si="4"/>
        <v>0</v>
      </c>
      <c r="BJ104" s="149" t="s">
        <v>90</v>
      </c>
      <c r="BK104" s="148"/>
      <c r="BL104" s="148"/>
      <c r="BM104" s="148"/>
    </row>
    <row r="105" spans="2:65" s="1" customFormat="1" ht="18" customHeight="1">
      <c r="B105" s="142"/>
      <c r="C105" s="143"/>
      <c r="D105" s="244" t="s">
        <v>163</v>
      </c>
      <c r="E105" s="317"/>
      <c r="F105" s="317"/>
      <c r="G105" s="317"/>
      <c r="H105" s="317"/>
      <c r="I105" s="143"/>
      <c r="J105" s="143"/>
      <c r="K105" s="143"/>
      <c r="L105" s="143"/>
      <c r="M105" s="143"/>
      <c r="N105" s="236">
        <f>ROUND(N89*T105,2)</f>
        <v>0</v>
      </c>
      <c r="O105" s="318"/>
      <c r="P105" s="318"/>
      <c r="Q105" s="318"/>
      <c r="R105" s="145"/>
      <c r="S105" s="143"/>
      <c r="T105" s="146"/>
      <c r="U105" s="147" t="s">
        <v>48</v>
      </c>
      <c r="V105" s="148"/>
      <c r="W105" s="148"/>
      <c r="X105" s="148"/>
      <c r="Y105" s="148"/>
      <c r="Z105" s="148"/>
      <c r="AA105" s="148"/>
      <c r="AB105" s="148"/>
      <c r="AC105" s="148"/>
      <c r="AD105" s="148"/>
      <c r="AE105" s="148"/>
      <c r="AF105" s="148"/>
      <c r="AG105" s="148"/>
      <c r="AH105" s="148"/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  <c r="AT105" s="148"/>
      <c r="AU105" s="148"/>
      <c r="AV105" s="148"/>
      <c r="AW105" s="148"/>
      <c r="AX105" s="148"/>
      <c r="AY105" s="149" t="s">
        <v>122</v>
      </c>
      <c r="AZ105" s="148"/>
      <c r="BA105" s="148"/>
      <c r="BB105" s="148"/>
      <c r="BC105" s="148"/>
      <c r="BD105" s="148"/>
      <c r="BE105" s="150">
        <f t="shared" si="0"/>
        <v>0</v>
      </c>
      <c r="BF105" s="150">
        <f t="shared" si="1"/>
        <v>0</v>
      </c>
      <c r="BG105" s="150">
        <f t="shared" si="2"/>
        <v>0</v>
      </c>
      <c r="BH105" s="150">
        <f t="shared" si="3"/>
        <v>0</v>
      </c>
      <c r="BI105" s="150">
        <f t="shared" si="4"/>
        <v>0</v>
      </c>
      <c r="BJ105" s="149" t="s">
        <v>90</v>
      </c>
      <c r="BK105" s="148"/>
      <c r="BL105" s="148"/>
      <c r="BM105" s="148"/>
    </row>
    <row r="106" spans="2:65" s="1" customFormat="1" ht="18" customHeight="1">
      <c r="B106" s="142"/>
      <c r="C106" s="143"/>
      <c r="D106" s="144" t="s">
        <v>164</v>
      </c>
      <c r="E106" s="143"/>
      <c r="F106" s="143"/>
      <c r="G106" s="143"/>
      <c r="H106" s="143"/>
      <c r="I106" s="143"/>
      <c r="J106" s="143"/>
      <c r="K106" s="143"/>
      <c r="L106" s="143"/>
      <c r="M106" s="143"/>
      <c r="N106" s="236">
        <f>ROUND(N89*T106,2)</f>
        <v>0</v>
      </c>
      <c r="O106" s="318"/>
      <c r="P106" s="318"/>
      <c r="Q106" s="318"/>
      <c r="R106" s="145"/>
      <c r="S106" s="143"/>
      <c r="T106" s="151"/>
      <c r="U106" s="152" t="s">
        <v>48</v>
      </c>
      <c r="V106" s="148"/>
      <c r="W106" s="148"/>
      <c r="X106" s="148"/>
      <c r="Y106" s="148"/>
      <c r="Z106" s="148"/>
      <c r="AA106" s="148"/>
      <c r="AB106" s="148"/>
      <c r="AC106" s="148"/>
      <c r="AD106" s="148"/>
      <c r="AE106" s="148"/>
      <c r="AF106" s="148"/>
      <c r="AG106" s="148"/>
      <c r="AH106" s="148"/>
      <c r="AI106" s="148"/>
      <c r="AJ106" s="148"/>
      <c r="AK106" s="148"/>
      <c r="AL106" s="148"/>
      <c r="AM106" s="148"/>
      <c r="AN106" s="148"/>
      <c r="AO106" s="148"/>
      <c r="AP106" s="148"/>
      <c r="AQ106" s="148"/>
      <c r="AR106" s="148"/>
      <c r="AS106" s="148"/>
      <c r="AT106" s="148"/>
      <c r="AU106" s="148"/>
      <c r="AV106" s="148"/>
      <c r="AW106" s="148"/>
      <c r="AX106" s="148"/>
      <c r="AY106" s="149" t="s">
        <v>165</v>
      </c>
      <c r="AZ106" s="148"/>
      <c r="BA106" s="148"/>
      <c r="BB106" s="148"/>
      <c r="BC106" s="148"/>
      <c r="BD106" s="148"/>
      <c r="BE106" s="150">
        <f t="shared" si="0"/>
        <v>0</v>
      </c>
      <c r="BF106" s="150">
        <f t="shared" si="1"/>
        <v>0</v>
      </c>
      <c r="BG106" s="150">
        <f t="shared" si="2"/>
        <v>0</v>
      </c>
      <c r="BH106" s="150">
        <f t="shared" si="3"/>
        <v>0</v>
      </c>
      <c r="BI106" s="150">
        <f t="shared" si="4"/>
        <v>0</v>
      </c>
      <c r="BJ106" s="149" t="s">
        <v>90</v>
      </c>
      <c r="BK106" s="148"/>
      <c r="BL106" s="148"/>
      <c r="BM106" s="148"/>
    </row>
    <row r="107" spans="2:18" s="1" customFormat="1" ht="13.5"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1"/>
    </row>
    <row r="108" spans="2:18" s="1" customFormat="1" ht="29.25" customHeight="1">
      <c r="B108" s="39"/>
      <c r="C108" s="124" t="s">
        <v>131</v>
      </c>
      <c r="D108" s="125"/>
      <c r="E108" s="125"/>
      <c r="F108" s="125"/>
      <c r="G108" s="125"/>
      <c r="H108" s="125"/>
      <c r="I108" s="125"/>
      <c r="J108" s="125"/>
      <c r="K108" s="125"/>
      <c r="L108" s="233">
        <f>ROUND(SUM(N89+N100),2)</f>
        <v>0</v>
      </c>
      <c r="M108" s="233"/>
      <c r="N108" s="233"/>
      <c r="O108" s="233"/>
      <c r="P108" s="233"/>
      <c r="Q108" s="233"/>
      <c r="R108" s="41"/>
    </row>
    <row r="109" spans="2:18" s="1" customFormat="1" ht="6.95" customHeight="1">
      <c r="B109" s="63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5"/>
    </row>
    <row r="113" spans="2:18" s="1" customFormat="1" ht="6.95" customHeight="1">
      <c r="B113" s="66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8"/>
    </row>
    <row r="114" spans="2:18" s="1" customFormat="1" ht="36.95" customHeight="1">
      <c r="B114" s="39"/>
      <c r="C114" s="242" t="s">
        <v>166</v>
      </c>
      <c r="D114" s="312"/>
      <c r="E114" s="312"/>
      <c r="F114" s="312"/>
      <c r="G114" s="312"/>
      <c r="H114" s="312"/>
      <c r="I114" s="312"/>
      <c r="J114" s="312"/>
      <c r="K114" s="312"/>
      <c r="L114" s="312"/>
      <c r="M114" s="312"/>
      <c r="N114" s="312"/>
      <c r="O114" s="312"/>
      <c r="P114" s="312"/>
      <c r="Q114" s="312"/>
      <c r="R114" s="41"/>
    </row>
    <row r="115" spans="2:18" s="1" customFormat="1" ht="6.95" customHeight="1"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1"/>
    </row>
    <row r="116" spans="2:18" s="1" customFormat="1" ht="30" customHeight="1">
      <c r="B116" s="39"/>
      <c r="C116" s="34" t="s">
        <v>19</v>
      </c>
      <c r="D116" s="40"/>
      <c r="E116" s="40"/>
      <c r="F116" s="310" t="str">
        <f>F6</f>
        <v>Rekonstrukce komunikace - ul. Vančurova v Šumperku - II. etapa, CÚ 2017</v>
      </c>
      <c r="G116" s="311"/>
      <c r="H116" s="311"/>
      <c r="I116" s="311"/>
      <c r="J116" s="311"/>
      <c r="K116" s="311"/>
      <c r="L116" s="311"/>
      <c r="M116" s="311"/>
      <c r="N116" s="311"/>
      <c r="O116" s="311"/>
      <c r="P116" s="311"/>
      <c r="Q116" s="40"/>
      <c r="R116" s="41"/>
    </row>
    <row r="117" spans="2:18" ht="30" customHeight="1">
      <c r="B117" s="26"/>
      <c r="C117" s="34" t="s">
        <v>138</v>
      </c>
      <c r="D117" s="30"/>
      <c r="E117" s="30"/>
      <c r="F117" s="310" t="s">
        <v>139</v>
      </c>
      <c r="G117" s="273"/>
      <c r="H117" s="273"/>
      <c r="I117" s="273"/>
      <c r="J117" s="273"/>
      <c r="K117" s="273"/>
      <c r="L117" s="273"/>
      <c r="M117" s="273"/>
      <c r="N117" s="273"/>
      <c r="O117" s="273"/>
      <c r="P117" s="273"/>
      <c r="Q117" s="30"/>
      <c r="R117" s="27"/>
    </row>
    <row r="118" spans="2:18" s="1" customFormat="1" ht="36.95" customHeight="1">
      <c r="B118" s="39"/>
      <c r="C118" s="73" t="s">
        <v>140</v>
      </c>
      <c r="D118" s="40"/>
      <c r="E118" s="40"/>
      <c r="F118" s="254" t="str">
        <f>F8</f>
        <v>SO 161 - Plochy pro odpad</v>
      </c>
      <c r="G118" s="312"/>
      <c r="H118" s="312"/>
      <c r="I118" s="312"/>
      <c r="J118" s="312"/>
      <c r="K118" s="312"/>
      <c r="L118" s="312"/>
      <c r="M118" s="312"/>
      <c r="N118" s="312"/>
      <c r="O118" s="312"/>
      <c r="P118" s="312"/>
      <c r="Q118" s="40"/>
      <c r="R118" s="41"/>
    </row>
    <row r="119" spans="2:18" s="1" customFormat="1" ht="6.95" customHeight="1"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1"/>
    </row>
    <row r="120" spans="2:18" s="1" customFormat="1" ht="18" customHeight="1">
      <c r="B120" s="39"/>
      <c r="C120" s="34" t="s">
        <v>23</v>
      </c>
      <c r="D120" s="40"/>
      <c r="E120" s="40"/>
      <c r="F120" s="32" t="str">
        <f>F10</f>
        <v>Šumperk</v>
      </c>
      <c r="G120" s="40"/>
      <c r="H120" s="40"/>
      <c r="I120" s="40"/>
      <c r="J120" s="40"/>
      <c r="K120" s="34" t="s">
        <v>25</v>
      </c>
      <c r="L120" s="40"/>
      <c r="M120" s="313" t="str">
        <f>IF(O10="","",O10)</f>
        <v>14. 4. 2017</v>
      </c>
      <c r="N120" s="313"/>
      <c r="O120" s="313"/>
      <c r="P120" s="313"/>
      <c r="Q120" s="40"/>
      <c r="R120" s="41"/>
    </row>
    <row r="121" spans="2:18" s="1" customFormat="1" ht="6.95" customHeight="1"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1"/>
    </row>
    <row r="122" spans="2:18" s="1" customFormat="1" ht="15">
      <c r="B122" s="39"/>
      <c r="C122" s="34" t="s">
        <v>27</v>
      </c>
      <c r="D122" s="40"/>
      <c r="E122" s="40"/>
      <c r="F122" s="32" t="str">
        <f>E13</f>
        <v>Město Šumperk, nám. Míru 1, 787 01 Šumperk</v>
      </c>
      <c r="G122" s="40"/>
      <c r="H122" s="40"/>
      <c r="I122" s="40"/>
      <c r="J122" s="40"/>
      <c r="K122" s="34" t="s">
        <v>36</v>
      </c>
      <c r="L122" s="40"/>
      <c r="M122" s="272" t="str">
        <f>E19</f>
        <v>Cekr CZ s.r.o. , Mazalova 57/2, Šumperk</v>
      </c>
      <c r="N122" s="272"/>
      <c r="O122" s="272"/>
      <c r="P122" s="272"/>
      <c r="Q122" s="272"/>
      <c r="R122" s="41"/>
    </row>
    <row r="123" spans="2:18" s="1" customFormat="1" ht="14.45" customHeight="1">
      <c r="B123" s="39"/>
      <c r="C123" s="34" t="s">
        <v>34</v>
      </c>
      <c r="D123" s="40"/>
      <c r="E123" s="40"/>
      <c r="F123" s="32" t="str">
        <f>IF(E16="","",E16)</f>
        <v>Vyplň údaj</v>
      </c>
      <c r="G123" s="40"/>
      <c r="H123" s="40"/>
      <c r="I123" s="40"/>
      <c r="J123" s="40"/>
      <c r="K123" s="34" t="s">
        <v>41</v>
      </c>
      <c r="L123" s="40"/>
      <c r="M123" s="272" t="str">
        <f>E22</f>
        <v>Sv. Čech</v>
      </c>
      <c r="N123" s="272"/>
      <c r="O123" s="272"/>
      <c r="P123" s="272"/>
      <c r="Q123" s="272"/>
      <c r="R123" s="41"/>
    </row>
    <row r="124" spans="2:18" s="1" customFormat="1" ht="10.35" customHeight="1"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1"/>
    </row>
    <row r="125" spans="2:27" s="9" customFormat="1" ht="29.25" customHeight="1">
      <c r="B125" s="153"/>
      <c r="C125" s="154" t="s">
        <v>167</v>
      </c>
      <c r="D125" s="155" t="s">
        <v>168</v>
      </c>
      <c r="E125" s="155" t="s">
        <v>65</v>
      </c>
      <c r="F125" s="314" t="s">
        <v>169</v>
      </c>
      <c r="G125" s="314"/>
      <c r="H125" s="314"/>
      <c r="I125" s="314"/>
      <c r="J125" s="155" t="s">
        <v>170</v>
      </c>
      <c r="K125" s="155" t="s">
        <v>171</v>
      </c>
      <c r="L125" s="315" t="s">
        <v>172</v>
      </c>
      <c r="M125" s="315"/>
      <c r="N125" s="314" t="s">
        <v>145</v>
      </c>
      <c r="O125" s="314"/>
      <c r="P125" s="314"/>
      <c r="Q125" s="316"/>
      <c r="R125" s="156"/>
      <c r="T125" s="80" t="s">
        <v>173</v>
      </c>
      <c r="U125" s="81" t="s">
        <v>47</v>
      </c>
      <c r="V125" s="81" t="s">
        <v>174</v>
      </c>
      <c r="W125" s="81" t="s">
        <v>175</v>
      </c>
      <c r="X125" s="81" t="s">
        <v>176</v>
      </c>
      <c r="Y125" s="81" t="s">
        <v>177</v>
      </c>
      <c r="Z125" s="81" t="s">
        <v>178</v>
      </c>
      <c r="AA125" s="82" t="s">
        <v>179</v>
      </c>
    </row>
    <row r="126" spans="2:63" s="1" customFormat="1" ht="29.25" customHeight="1">
      <c r="B126" s="39"/>
      <c r="C126" s="84" t="s">
        <v>142</v>
      </c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282">
        <f>BK126</f>
        <v>0</v>
      </c>
      <c r="O126" s="283"/>
      <c r="P126" s="283"/>
      <c r="Q126" s="283"/>
      <c r="R126" s="41"/>
      <c r="T126" s="83"/>
      <c r="U126" s="55"/>
      <c r="V126" s="55"/>
      <c r="W126" s="157">
        <f>W127+W260</f>
        <v>0</v>
      </c>
      <c r="X126" s="55"/>
      <c r="Y126" s="157">
        <f>Y127+Y260</f>
        <v>11.259441</v>
      </c>
      <c r="Z126" s="55"/>
      <c r="AA126" s="158">
        <f>AA127+AA260</f>
        <v>9.500000000000002</v>
      </c>
      <c r="AT126" s="22" t="s">
        <v>82</v>
      </c>
      <c r="AU126" s="22" t="s">
        <v>147</v>
      </c>
      <c r="BK126" s="159">
        <f>BK127+BK260</f>
        <v>0</v>
      </c>
    </row>
    <row r="127" spans="2:63" s="10" customFormat="1" ht="37.35" customHeight="1">
      <c r="B127" s="160"/>
      <c r="C127" s="161"/>
      <c r="D127" s="162" t="s">
        <v>148</v>
      </c>
      <c r="E127" s="162"/>
      <c r="F127" s="162"/>
      <c r="G127" s="162"/>
      <c r="H127" s="162"/>
      <c r="I127" s="162"/>
      <c r="J127" s="162"/>
      <c r="K127" s="162"/>
      <c r="L127" s="162"/>
      <c r="M127" s="162"/>
      <c r="N127" s="284">
        <f>BK127</f>
        <v>0</v>
      </c>
      <c r="O127" s="285"/>
      <c r="P127" s="285"/>
      <c r="Q127" s="285"/>
      <c r="R127" s="163"/>
      <c r="T127" s="164"/>
      <c r="U127" s="161"/>
      <c r="V127" s="161"/>
      <c r="W127" s="165">
        <f>W128+W170+W175+W176+W189+W223+W258</f>
        <v>0</v>
      </c>
      <c r="X127" s="161"/>
      <c r="Y127" s="165">
        <f>Y128+Y170+Y175+Y176+Y189+Y223+Y258</f>
        <v>11.259441</v>
      </c>
      <c r="Z127" s="161"/>
      <c r="AA127" s="166">
        <f>AA128+AA170+AA175+AA176+AA189+AA223+AA258</f>
        <v>9.500000000000002</v>
      </c>
      <c r="AR127" s="167" t="s">
        <v>90</v>
      </c>
      <c r="AT127" s="168" t="s">
        <v>82</v>
      </c>
      <c r="AU127" s="168" t="s">
        <v>83</v>
      </c>
      <c r="AY127" s="167" t="s">
        <v>180</v>
      </c>
      <c r="BK127" s="169">
        <f>BK128+BK170+BK175+BK176+BK189+BK223+BK258</f>
        <v>0</v>
      </c>
    </row>
    <row r="128" spans="2:63" s="10" customFormat="1" ht="19.9" customHeight="1">
      <c r="B128" s="160"/>
      <c r="C128" s="161"/>
      <c r="D128" s="170" t="s">
        <v>149</v>
      </c>
      <c r="E128" s="170"/>
      <c r="F128" s="170"/>
      <c r="G128" s="170"/>
      <c r="H128" s="170"/>
      <c r="I128" s="170"/>
      <c r="J128" s="170"/>
      <c r="K128" s="170"/>
      <c r="L128" s="170"/>
      <c r="M128" s="170"/>
      <c r="N128" s="286">
        <f>BK128</f>
        <v>0</v>
      </c>
      <c r="O128" s="287"/>
      <c r="P128" s="287"/>
      <c r="Q128" s="287"/>
      <c r="R128" s="163"/>
      <c r="T128" s="164"/>
      <c r="U128" s="161"/>
      <c r="V128" s="161"/>
      <c r="W128" s="165">
        <f>SUM(W129:W169)</f>
        <v>0</v>
      </c>
      <c r="X128" s="161"/>
      <c r="Y128" s="165">
        <f>SUM(Y129:Y169)</f>
        <v>0.00016</v>
      </c>
      <c r="Z128" s="161"/>
      <c r="AA128" s="166">
        <f>SUM(AA129:AA169)</f>
        <v>9.500000000000002</v>
      </c>
      <c r="AR128" s="167" t="s">
        <v>90</v>
      </c>
      <c r="AT128" s="168" t="s">
        <v>82</v>
      </c>
      <c r="AU128" s="168" t="s">
        <v>90</v>
      </c>
      <c r="AY128" s="167" t="s">
        <v>180</v>
      </c>
      <c r="BK128" s="169">
        <f>SUM(BK129:BK169)</f>
        <v>0</v>
      </c>
    </row>
    <row r="129" spans="2:65" s="1" customFormat="1" ht="28.9" customHeight="1">
      <c r="B129" s="142"/>
      <c r="C129" s="171" t="s">
        <v>418</v>
      </c>
      <c r="D129" s="171" t="s">
        <v>181</v>
      </c>
      <c r="E129" s="172" t="s">
        <v>687</v>
      </c>
      <c r="F129" s="294" t="s">
        <v>688</v>
      </c>
      <c r="G129" s="294"/>
      <c r="H129" s="294"/>
      <c r="I129" s="294"/>
      <c r="J129" s="173" t="s">
        <v>321</v>
      </c>
      <c r="K129" s="174">
        <v>2</v>
      </c>
      <c r="L129" s="295">
        <v>0</v>
      </c>
      <c r="M129" s="295"/>
      <c r="N129" s="296">
        <f>ROUND(L129*K129,2)</f>
        <v>0</v>
      </c>
      <c r="O129" s="296"/>
      <c r="P129" s="296"/>
      <c r="Q129" s="296"/>
      <c r="R129" s="145"/>
      <c r="T129" s="175" t="s">
        <v>5</v>
      </c>
      <c r="U129" s="48" t="s">
        <v>48</v>
      </c>
      <c r="V129" s="40"/>
      <c r="W129" s="176">
        <f>V129*K129</f>
        <v>0</v>
      </c>
      <c r="X129" s="176">
        <v>0</v>
      </c>
      <c r="Y129" s="176">
        <f>X129*K129</f>
        <v>0</v>
      </c>
      <c r="Z129" s="176">
        <v>0</v>
      </c>
      <c r="AA129" s="177">
        <f>Z129*K129</f>
        <v>0</v>
      </c>
      <c r="AR129" s="22" t="s">
        <v>185</v>
      </c>
      <c r="AT129" s="22" t="s">
        <v>181</v>
      </c>
      <c r="AU129" s="22" t="s">
        <v>95</v>
      </c>
      <c r="AY129" s="22" t="s">
        <v>180</v>
      </c>
      <c r="BE129" s="118">
        <f>IF(U129="základní",N129,0)</f>
        <v>0</v>
      </c>
      <c r="BF129" s="118">
        <f>IF(U129="snížená",N129,0)</f>
        <v>0</v>
      </c>
      <c r="BG129" s="118">
        <f>IF(U129="zákl. přenesená",N129,0)</f>
        <v>0</v>
      </c>
      <c r="BH129" s="118">
        <f>IF(U129="sníž. přenesená",N129,0)</f>
        <v>0</v>
      </c>
      <c r="BI129" s="118">
        <f>IF(U129="nulová",N129,0)</f>
        <v>0</v>
      </c>
      <c r="BJ129" s="22" t="s">
        <v>90</v>
      </c>
      <c r="BK129" s="118">
        <f>ROUND(L129*K129,2)</f>
        <v>0</v>
      </c>
      <c r="BL129" s="22" t="s">
        <v>185</v>
      </c>
      <c r="BM129" s="22" t="s">
        <v>689</v>
      </c>
    </row>
    <row r="130" spans="2:51" s="11" customFormat="1" ht="20.45" customHeight="1">
      <c r="B130" s="178"/>
      <c r="C130" s="179"/>
      <c r="D130" s="179"/>
      <c r="E130" s="180" t="s">
        <v>5</v>
      </c>
      <c r="F130" s="288" t="s">
        <v>690</v>
      </c>
      <c r="G130" s="289"/>
      <c r="H130" s="289"/>
      <c r="I130" s="289"/>
      <c r="J130" s="179"/>
      <c r="K130" s="181" t="s">
        <v>5</v>
      </c>
      <c r="L130" s="179"/>
      <c r="M130" s="179"/>
      <c r="N130" s="179"/>
      <c r="O130" s="179"/>
      <c r="P130" s="179"/>
      <c r="Q130" s="179"/>
      <c r="R130" s="182"/>
      <c r="T130" s="183"/>
      <c r="U130" s="179"/>
      <c r="V130" s="179"/>
      <c r="W130" s="179"/>
      <c r="X130" s="179"/>
      <c r="Y130" s="179"/>
      <c r="Z130" s="179"/>
      <c r="AA130" s="184"/>
      <c r="AT130" s="185" t="s">
        <v>188</v>
      </c>
      <c r="AU130" s="185" t="s">
        <v>95</v>
      </c>
      <c r="AV130" s="11" t="s">
        <v>90</v>
      </c>
      <c r="AW130" s="11" t="s">
        <v>40</v>
      </c>
      <c r="AX130" s="11" t="s">
        <v>83</v>
      </c>
      <c r="AY130" s="185" t="s">
        <v>180</v>
      </c>
    </row>
    <row r="131" spans="2:51" s="12" customFormat="1" ht="20.45" customHeight="1">
      <c r="B131" s="186"/>
      <c r="C131" s="187"/>
      <c r="D131" s="187"/>
      <c r="E131" s="188" t="s">
        <v>5</v>
      </c>
      <c r="F131" s="290" t="s">
        <v>95</v>
      </c>
      <c r="G131" s="291"/>
      <c r="H131" s="291"/>
      <c r="I131" s="291"/>
      <c r="J131" s="187"/>
      <c r="K131" s="189">
        <v>2</v>
      </c>
      <c r="L131" s="187"/>
      <c r="M131" s="187"/>
      <c r="N131" s="187"/>
      <c r="O131" s="187"/>
      <c r="P131" s="187"/>
      <c r="Q131" s="187"/>
      <c r="R131" s="190"/>
      <c r="T131" s="191"/>
      <c r="U131" s="187"/>
      <c r="V131" s="187"/>
      <c r="W131" s="187"/>
      <c r="X131" s="187"/>
      <c r="Y131" s="187"/>
      <c r="Z131" s="187"/>
      <c r="AA131" s="192"/>
      <c r="AT131" s="193" t="s">
        <v>188</v>
      </c>
      <c r="AU131" s="193" t="s">
        <v>95</v>
      </c>
      <c r="AV131" s="12" t="s">
        <v>95</v>
      </c>
      <c r="AW131" s="12" t="s">
        <v>40</v>
      </c>
      <c r="AX131" s="12" t="s">
        <v>83</v>
      </c>
      <c r="AY131" s="193" t="s">
        <v>180</v>
      </c>
    </row>
    <row r="132" spans="2:51" s="13" customFormat="1" ht="20.45" customHeight="1">
      <c r="B132" s="194"/>
      <c r="C132" s="195"/>
      <c r="D132" s="195"/>
      <c r="E132" s="196" t="s">
        <v>5</v>
      </c>
      <c r="F132" s="292" t="s">
        <v>190</v>
      </c>
      <c r="G132" s="293"/>
      <c r="H132" s="293"/>
      <c r="I132" s="293"/>
      <c r="J132" s="195"/>
      <c r="K132" s="197">
        <v>2</v>
      </c>
      <c r="L132" s="195"/>
      <c r="M132" s="195"/>
      <c r="N132" s="195"/>
      <c r="O132" s="195"/>
      <c r="P132" s="195"/>
      <c r="Q132" s="195"/>
      <c r="R132" s="198"/>
      <c r="T132" s="199"/>
      <c r="U132" s="195"/>
      <c r="V132" s="195"/>
      <c r="W132" s="195"/>
      <c r="X132" s="195"/>
      <c r="Y132" s="195"/>
      <c r="Z132" s="195"/>
      <c r="AA132" s="200"/>
      <c r="AT132" s="201" t="s">
        <v>188</v>
      </c>
      <c r="AU132" s="201" t="s">
        <v>95</v>
      </c>
      <c r="AV132" s="13" t="s">
        <v>185</v>
      </c>
      <c r="AW132" s="13" t="s">
        <v>40</v>
      </c>
      <c r="AX132" s="13" t="s">
        <v>90</v>
      </c>
      <c r="AY132" s="201" t="s">
        <v>180</v>
      </c>
    </row>
    <row r="133" spans="2:65" s="1" customFormat="1" ht="20.45" customHeight="1">
      <c r="B133" s="142"/>
      <c r="C133" s="171" t="s">
        <v>422</v>
      </c>
      <c r="D133" s="171" t="s">
        <v>181</v>
      </c>
      <c r="E133" s="172" t="s">
        <v>691</v>
      </c>
      <c r="F133" s="294" t="s">
        <v>692</v>
      </c>
      <c r="G133" s="294"/>
      <c r="H133" s="294"/>
      <c r="I133" s="294"/>
      <c r="J133" s="173" t="s">
        <v>321</v>
      </c>
      <c r="K133" s="174">
        <v>2</v>
      </c>
      <c r="L133" s="295">
        <v>0</v>
      </c>
      <c r="M133" s="295"/>
      <c r="N133" s="296">
        <f>ROUND(L133*K133,2)</f>
        <v>0</v>
      </c>
      <c r="O133" s="296"/>
      <c r="P133" s="296"/>
      <c r="Q133" s="296"/>
      <c r="R133" s="145"/>
      <c r="T133" s="175" t="s">
        <v>5</v>
      </c>
      <c r="U133" s="48" t="s">
        <v>48</v>
      </c>
      <c r="V133" s="40"/>
      <c r="W133" s="176">
        <f>V133*K133</f>
        <v>0</v>
      </c>
      <c r="X133" s="176">
        <v>8E-05</v>
      </c>
      <c r="Y133" s="176">
        <f>X133*K133</f>
        <v>0.00016</v>
      </c>
      <c r="Z133" s="176">
        <v>0</v>
      </c>
      <c r="AA133" s="177">
        <f>Z133*K133</f>
        <v>0</v>
      </c>
      <c r="AR133" s="22" t="s">
        <v>185</v>
      </c>
      <c r="AT133" s="22" t="s">
        <v>181</v>
      </c>
      <c r="AU133" s="22" t="s">
        <v>95</v>
      </c>
      <c r="AY133" s="22" t="s">
        <v>180</v>
      </c>
      <c r="BE133" s="118">
        <f>IF(U133="základní",N133,0)</f>
        <v>0</v>
      </c>
      <c r="BF133" s="118">
        <f>IF(U133="snížená",N133,0)</f>
        <v>0</v>
      </c>
      <c r="BG133" s="118">
        <f>IF(U133="zákl. přenesená",N133,0)</f>
        <v>0</v>
      </c>
      <c r="BH133" s="118">
        <f>IF(U133="sníž. přenesená",N133,0)</f>
        <v>0</v>
      </c>
      <c r="BI133" s="118">
        <f>IF(U133="nulová",N133,0)</f>
        <v>0</v>
      </c>
      <c r="BJ133" s="22" t="s">
        <v>90</v>
      </c>
      <c r="BK133" s="118">
        <f>ROUND(L133*K133,2)</f>
        <v>0</v>
      </c>
      <c r="BL133" s="22" t="s">
        <v>185</v>
      </c>
      <c r="BM133" s="22" t="s">
        <v>693</v>
      </c>
    </row>
    <row r="134" spans="2:65" s="1" customFormat="1" ht="28.9" customHeight="1">
      <c r="B134" s="142"/>
      <c r="C134" s="171" t="s">
        <v>395</v>
      </c>
      <c r="D134" s="171" t="s">
        <v>181</v>
      </c>
      <c r="E134" s="172" t="s">
        <v>694</v>
      </c>
      <c r="F134" s="294" t="s">
        <v>695</v>
      </c>
      <c r="G134" s="294"/>
      <c r="H134" s="294"/>
      <c r="I134" s="294"/>
      <c r="J134" s="173" t="s">
        <v>184</v>
      </c>
      <c r="K134" s="174">
        <v>12</v>
      </c>
      <c r="L134" s="295">
        <v>0</v>
      </c>
      <c r="M134" s="295"/>
      <c r="N134" s="296">
        <f>ROUND(L134*K134,2)</f>
        <v>0</v>
      </c>
      <c r="O134" s="296"/>
      <c r="P134" s="296"/>
      <c r="Q134" s="296"/>
      <c r="R134" s="145"/>
      <c r="T134" s="175" t="s">
        <v>5</v>
      </c>
      <c r="U134" s="48" t="s">
        <v>48</v>
      </c>
      <c r="V134" s="40"/>
      <c r="W134" s="176">
        <f>V134*K134</f>
        <v>0</v>
      </c>
      <c r="X134" s="176">
        <v>0</v>
      </c>
      <c r="Y134" s="176">
        <f>X134*K134</f>
        <v>0</v>
      </c>
      <c r="Z134" s="176">
        <v>0.255</v>
      </c>
      <c r="AA134" s="177">
        <f>Z134*K134</f>
        <v>3.06</v>
      </c>
      <c r="AR134" s="22" t="s">
        <v>185</v>
      </c>
      <c r="AT134" s="22" t="s">
        <v>181</v>
      </c>
      <c r="AU134" s="22" t="s">
        <v>95</v>
      </c>
      <c r="AY134" s="22" t="s">
        <v>180</v>
      </c>
      <c r="BE134" s="118">
        <f>IF(U134="základní",N134,0)</f>
        <v>0</v>
      </c>
      <c r="BF134" s="118">
        <f>IF(U134="snížená",N134,0)</f>
        <v>0</v>
      </c>
      <c r="BG134" s="118">
        <f>IF(U134="zákl. přenesená",N134,0)</f>
        <v>0</v>
      </c>
      <c r="BH134" s="118">
        <f>IF(U134="sníž. přenesená",N134,0)</f>
        <v>0</v>
      </c>
      <c r="BI134" s="118">
        <f>IF(U134="nulová",N134,0)</f>
        <v>0</v>
      </c>
      <c r="BJ134" s="22" t="s">
        <v>90</v>
      </c>
      <c r="BK134" s="118">
        <f>ROUND(L134*K134,2)</f>
        <v>0</v>
      </c>
      <c r="BL134" s="22" t="s">
        <v>185</v>
      </c>
      <c r="BM134" s="22" t="s">
        <v>696</v>
      </c>
    </row>
    <row r="135" spans="2:51" s="11" customFormat="1" ht="20.45" customHeight="1">
      <c r="B135" s="178"/>
      <c r="C135" s="179"/>
      <c r="D135" s="179"/>
      <c r="E135" s="180" t="s">
        <v>5</v>
      </c>
      <c r="F135" s="288" t="s">
        <v>697</v>
      </c>
      <c r="G135" s="289"/>
      <c r="H135" s="289"/>
      <c r="I135" s="289"/>
      <c r="J135" s="179"/>
      <c r="K135" s="181" t="s">
        <v>5</v>
      </c>
      <c r="L135" s="179"/>
      <c r="M135" s="179"/>
      <c r="N135" s="179"/>
      <c r="O135" s="179"/>
      <c r="P135" s="179"/>
      <c r="Q135" s="179"/>
      <c r="R135" s="182"/>
      <c r="T135" s="183"/>
      <c r="U135" s="179"/>
      <c r="V135" s="179"/>
      <c r="W135" s="179"/>
      <c r="X135" s="179"/>
      <c r="Y135" s="179"/>
      <c r="Z135" s="179"/>
      <c r="AA135" s="184"/>
      <c r="AT135" s="185" t="s">
        <v>188</v>
      </c>
      <c r="AU135" s="185" t="s">
        <v>95</v>
      </c>
      <c r="AV135" s="11" t="s">
        <v>90</v>
      </c>
      <c r="AW135" s="11" t="s">
        <v>40</v>
      </c>
      <c r="AX135" s="11" t="s">
        <v>83</v>
      </c>
      <c r="AY135" s="185" t="s">
        <v>180</v>
      </c>
    </row>
    <row r="136" spans="2:51" s="12" customFormat="1" ht="20.45" customHeight="1">
      <c r="B136" s="186"/>
      <c r="C136" s="187"/>
      <c r="D136" s="187"/>
      <c r="E136" s="188" t="s">
        <v>5</v>
      </c>
      <c r="F136" s="290" t="s">
        <v>251</v>
      </c>
      <c r="G136" s="291"/>
      <c r="H136" s="291"/>
      <c r="I136" s="291"/>
      <c r="J136" s="187"/>
      <c r="K136" s="189">
        <v>12</v>
      </c>
      <c r="L136" s="187"/>
      <c r="M136" s="187"/>
      <c r="N136" s="187"/>
      <c r="O136" s="187"/>
      <c r="P136" s="187"/>
      <c r="Q136" s="187"/>
      <c r="R136" s="190"/>
      <c r="T136" s="191"/>
      <c r="U136" s="187"/>
      <c r="V136" s="187"/>
      <c r="W136" s="187"/>
      <c r="X136" s="187"/>
      <c r="Y136" s="187"/>
      <c r="Z136" s="187"/>
      <c r="AA136" s="192"/>
      <c r="AT136" s="193" t="s">
        <v>188</v>
      </c>
      <c r="AU136" s="193" t="s">
        <v>95</v>
      </c>
      <c r="AV136" s="12" t="s">
        <v>95</v>
      </c>
      <c r="AW136" s="12" t="s">
        <v>40</v>
      </c>
      <c r="AX136" s="12" t="s">
        <v>83</v>
      </c>
      <c r="AY136" s="193" t="s">
        <v>180</v>
      </c>
    </row>
    <row r="137" spans="2:51" s="13" customFormat="1" ht="20.45" customHeight="1">
      <c r="B137" s="194"/>
      <c r="C137" s="195"/>
      <c r="D137" s="195"/>
      <c r="E137" s="196" t="s">
        <v>5</v>
      </c>
      <c r="F137" s="292" t="s">
        <v>190</v>
      </c>
      <c r="G137" s="293"/>
      <c r="H137" s="293"/>
      <c r="I137" s="293"/>
      <c r="J137" s="195"/>
      <c r="K137" s="197">
        <v>12</v>
      </c>
      <c r="L137" s="195"/>
      <c r="M137" s="195"/>
      <c r="N137" s="195"/>
      <c r="O137" s="195"/>
      <c r="P137" s="195"/>
      <c r="Q137" s="195"/>
      <c r="R137" s="198"/>
      <c r="T137" s="199"/>
      <c r="U137" s="195"/>
      <c r="V137" s="195"/>
      <c r="W137" s="195"/>
      <c r="X137" s="195"/>
      <c r="Y137" s="195"/>
      <c r="Z137" s="195"/>
      <c r="AA137" s="200"/>
      <c r="AT137" s="201" t="s">
        <v>188</v>
      </c>
      <c r="AU137" s="201" t="s">
        <v>95</v>
      </c>
      <c r="AV137" s="13" t="s">
        <v>185</v>
      </c>
      <c r="AW137" s="13" t="s">
        <v>40</v>
      </c>
      <c r="AX137" s="13" t="s">
        <v>90</v>
      </c>
      <c r="AY137" s="201" t="s">
        <v>180</v>
      </c>
    </row>
    <row r="138" spans="2:65" s="1" customFormat="1" ht="28.9" customHeight="1">
      <c r="B138" s="142"/>
      <c r="C138" s="171" t="s">
        <v>698</v>
      </c>
      <c r="D138" s="171" t="s">
        <v>181</v>
      </c>
      <c r="E138" s="172" t="s">
        <v>507</v>
      </c>
      <c r="F138" s="294" t="s">
        <v>508</v>
      </c>
      <c r="G138" s="294"/>
      <c r="H138" s="294"/>
      <c r="I138" s="294"/>
      <c r="J138" s="173" t="s">
        <v>184</v>
      </c>
      <c r="K138" s="174">
        <v>12</v>
      </c>
      <c r="L138" s="295">
        <v>0</v>
      </c>
      <c r="M138" s="295"/>
      <c r="N138" s="296">
        <f>ROUND(L138*K138,2)</f>
        <v>0</v>
      </c>
      <c r="O138" s="296"/>
      <c r="P138" s="296"/>
      <c r="Q138" s="296"/>
      <c r="R138" s="145"/>
      <c r="T138" s="175" t="s">
        <v>5</v>
      </c>
      <c r="U138" s="48" t="s">
        <v>48</v>
      </c>
      <c r="V138" s="40"/>
      <c r="W138" s="176">
        <f>V138*K138</f>
        <v>0</v>
      </c>
      <c r="X138" s="176">
        <v>0</v>
      </c>
      <c r="Y138" s="176">
        <f>X138*K138</f>
        <v>0</v>
      </c>
      <c r="Z138" s="176">
        <v>0.4</v>
      </c>
      <c r="AA138" s="177">
        <f>Z138*K138</f>
        <v>4.800000000000001</v>
      </c>
      <c r="AR138" s="22" t="s">
        <v>185</v>
      </c>
      <c r="AT138" s="22" t="s">
        <v>181</v>
      </c>
      <c r="AU138" s="22" t="s">
        <v>95</v>
      </c>
      <c r="AY138" s="22" t="s">
        <v>180</v>
      </c>
      <c r="BE138" s="118">
        <f>IF(U138="základní",N138,0)</f>
        <v>0</v>
      </c>
      <c r="BF138" s="118">
        <f>IF(U138="snížená",N138,0)</f>
        <v>0</v>
      </c>
      <c r="BG138" s="118">
        <f>IF(U138="zákl. přenesená",N138,0)</f>
        <v>0</v>
      </c>
      <c r="BH138" s="118">
        <f>IF(U138="sníž. přenesená",N138,0)</f>
        <v>0</v>
      </c>
      <c r="BI138" s="118">
        <f>IF(U138="nulová",N138,0)</f>
        <v>0</v>
      </c>
      <c r="BJ138" s="22" t="s">
        <v>90</v>
      </c>
      <c r="BK138" s="118">
        <f>ROUND(L138*K138,2)</f>
        <v>0</v>
      </c>
      <c r="BL138" s="22" t="s">
        <v>185</v>
      </c>
      <c r="BM138" s="22" t="s">
        <v>699</v>
      </c>
    </row>
    <row r="139" spans="2:51" s="11" customFormat="1" ht="20.45" customHeight="1">
      <c r="B139" s="178"/>
      <c r="C139" s="179"/>
      <c r="D139" s="179"/>
      <c r="E139" s="180" t="s">
        <v>5</v>
      </c>
      <c r="F139" s="288" t="s">
        <v>700</v>
      </c>
      <c r="G139" s="289"/>
      <c r="H139" s="289"/>
      <c r="I139" s="289"/>
      <c r="J139" s="179"/>
      <c r="K139" s="181" t="s">
        <v>5</v>
      </c>
      <c r="L139" s="179"/>
      <c r="M139" s="179"/>
      <c r="N139" s="179"/>
      <c r="O139" s="179"/>
      <c r="P139" s="179"/>
      <c r="Q139" s="179"/>
      <c r="R139" s="182"/>
      <c r="T139" s="183"/>
      <c r="U139" s="179"/>
      <c r="V139" s="179"/>
      <c r="W139" s="179"/>
      <c r="X139" s="179"/>
      <c r="Y139" s="179"/>
      <c r="Z139" s="179"/>
      <c r="AA139" s="184"/>
      <c r="AT139" s="185" t="s">
        <v>188</v>
      </c>
      <c r="AU139" s="185" t="s">
        <v>95</v>
      </c>
      <c r="AV139" s="11" t="s">
        <v>90</v>
      </c>
      <c r="AW139" s="11" t="s">
        <v>40</v>
      </c>
      <c r="AX139" s="11" t="s">
        <v>83</v>
      </c>
      <c r="AY139" s="185" t="s">
        <v>180</v>
      </c>
    </row>
    <row r="140" spans="2:51" s="12" customFormat="1" ht="20.45" customHeight="1">
      <c r="B140" s="186"/>
      <c r="C140" s="187"/>
      <c r="D140" s="187"/>
      <c r="E140" s="188" t="s">
        <v>5</v>
      </c>
      <c r="F140" s="290" t="s">
        <v>251</v>
      </c>
      <c r="G140" s="291"/>
      <c r="H140" s="291"/>
      <c r="I140" s="291"/>
      <c r="J140" s="187"/>
      <c r="K140" s="189">
        <v>12</v>
      </c>
      <c r="L140" s="187"/>
      <c r="M140" s="187"/>
      <c r="N140" s="187"/>
      <c r="O140" s="187"/>
      <c r="P140" s="187"/>
      <c r="Q140" s="187"/>
      <c r="R140" s="190"/>
      <c r="T140" s="191"/>
      <c r="U140" s="187"/>
      <c r="V140" s="187"/>
      <c r="W140" s="187"/>
      <c r="X140" s="187"/>
      <c r="Y140" s="187"/>
      <c r="Z140" s="187"/>
      <c r="AA140" s="192"/>
      <c r="AT140" s="193" t="s">
        <v>188</v>
      </c>
      <c r="AU140" s="193" t="s">
        <v>95</v>
      </c>
      <c r="AV140" s="12" t="s">
        <v>95</v>
      </c>
      <c r="AW140" s="12" t="s">
        <v>40</v>
      </c>
      <c r="AX140" s="12" t="s">
        <v>83</v>
      </c>
      <c r="AY140" s="193" t="s">
        <v>180</v>
      </c>
    </row>
    <row r="141" spans="2:51" s="13" customFormat="1" ht="20.45" customHeight="1">
      <c r="B141" s="194"/>
      <c r="C141" s="195"/>
      <c r="D141" s="195"/>
      <c r="E141" s="196" t="s">
        <v>5</v>
      </c>
      <c r="F141" s="292" t="s">
        <v>190</v>
      </c>
      <c r="G141" s="293"/>
      <c r="H141" s="293"/>
      <c r="I141" s="293"/>
      <c r="J141" s="195"/>
      <c r="K141" s="197">
        <v>12</v>
      </c>
      <c r="L141" s="195"/>
      <c r="M141" s="195"/>
      <c r="N141" s="195"/>
      <c r="O141" s="195"/>
      <c r="P141" s="195"/>
      <c r="Q141" s="195"/>
      <c r="R141" s="198"/>
      <c r="T141" s="199"/>
      <c r="U141" s="195"/>
      <c r="V141" s="195"/>
      <c r="W141" s="195"/>
      <c r="X141" s="195"/>
      <c r="Y141" s="195"/>
      <c r="Z141" s="195"/>
      <c r="AA141" s="200"/>
      <c r="AT141" s="201" t="s">
        <v>188</v>
      </c>
      <c r="AU141" s="201" t="s">
        <v>95</v>
      </c>
      <c r="AV141" s="13" t="s">
        <v>185</v>
      </c>
      <c r="AW141" s="13" t="s">
        <v>40</v>
      </c>
      <c r="AX141" s="13" t="s">
        <v>90</v>
      </c>
      <c r="AY141" s="201" t="s">
        <v>180</v>
      </c>
    </row>
    <row r="142" spans="2:65" s="1" customFormat="1" ht="28.9" customHeight="1">
      <c r="B142" s="142"/>
      <c r="C142" s="171" t="s">
        <v>313</v>
      </c>
      <c r="D142" s="171" t="s">
        <v>181</v>
      </c>
      <c r="E142" s="172" t="s">
        <v>201</v>
      </c>
      <c r="F142" s="294" t="s">
        <v>202</v>
      </c>
      <c r="G142" s="294"/>
      <c r="H142" s="294"/>
      <c r="I142" s="294"/>
      <c r="J142" s="173" t="s">
        <v>203</v>
      </c>
      <c r="K142" s="174">
        <v>8</v>
      </c>
      <c r="L142" s="295">
        <v>0</v>
      </c>
      <c r="M142" s="295"/>
      <c r="N142" s="296">
        <f>ROUND(L142*K142,2)</f>
        <v>0</v>
      </c>
      <c r="O142" s="296"/>
      <c r="P142" s="296"/>
      <c r="Q142" s="296"/>
      <c r="R142" s="145"/>
      <c r="T142" s="175" t="s">
        <v>5</v>
      </c>
      <c r="U142" s="48" t="s">
        <v>48</v>
      </c>
      <c r="V142" s="40"/>
      <c r="W142" s="176">
        <f>V142*K142</f>
        <v>0</v>
      </c>
      <c r="X142" s="176">
        <v>0</v>
      </c>
      <c r="Y142" s="176">
        <f>X142*K142</f>
        <v>0</v>
      </c>
      <c r="Z142" s="176">
        <v>0.205</v>
      </c>
      <c r="AA142" s="177">
        <f>Z142*K142</f>
        <v>1.64</v>
      </c>
      <c r="AR142" s="22" t="s">
        <v>185</v>
      </c>
      <c r="AT142" s="22" t="s">
        <v>181</v>
      </c>
      <c r="AU142" s="22" t="s">
        <v>95</v>
      </c>
      <c r="AY142" s="22" t="s">
        <v>180</v>
      </c>
      <c r="BE142" s="118">
        <f>IF(U142="základní",N142,0)</f>
        <v>0</v>
      </c>
      <c r="BF142" s="118">
        <f>IF(U142="snížená",N142,0)</f>
        <v>0</v>
      </c>
      <c r="BG142" s="118">
        <f>IF(U142="zákl. přenesená",N142,0)</f>
        <v>0</v>
      </c>
      <c r="BH142" s="118">
        <f>IF(U142="sníž. přenesená",N142,0)</f>
        <v>0</v>
      </c>
      <c r="BI142" s="118">
        <f>IF(U142="nulová",N142,0)</f>
        <v>0</v>
      </c>
      <c r="BJ142" s="22" t="s">
        <v>90</v>
      </c>
      <c r="BK142" s="118">
        <f>ROUND(L142*K142,2)</f>
        <v>0</v>
      </c>
      <c r="BL142" s="22" t="s">
        <v>185</v>
      </c>
      <c r="BM142" s="22" t="s">
        <v>701</v>
      </c>
    </row>
    <row r="143" spans="2:51" s="11" customFormat="1" ht="20.45" customHeight="1">
      <c r="B143" s="178"/>
      <c r="C143" s="179"/>
      <c r="D143" s="179"/>
      <c r="E143" s="180" t="s">
        <v>5</v>
      </c>
      <c r="F143" s="288" t="s">
        <v>378</v>
      </c>
      <c r="G143" s="289"/>
      <c r="H143" s="289"/>
      <c r="I143" s="289"/>
      <c r="J143" s="179"/>
      <c r="K143" s="181" t="s">
        <v>5</v>
      </c>
      <c r="L143" s="179"/>
      <c r="M143" s="179"/>
      <c r="N143" s="179"/>
      <c r="O143" s="179"/>
      <c r="P143" s="179"/>
      <c r="Q143" s="179"/>
      <c r="R143" s="182"/>
      <c r="T143" s="183"/>
      <c r="U143" s="179"/>
      <c r="V143" s="179"/>
      <c r="W143" s="179"/>
      <c r="X143" s="179"/>
      <c r="Y143" s="179"/>
      <c r="Z143" s="179"/>
      <c r="AA143" s="184"/>
      <c r="AT143" s="185" t="s">
        <v>188</v>
      </c>
      <c r="AU143" s="185" t="s">
        <v>95</v>
      </c>
      <c r="AV143" s="11" t="s">
        <v>90</v>
      </c>
      <c r="AW143" s="11" t="s">
        <v>40</v>
      </c>
      <c r="AX143" s="11" t="s">
        <v>83</v>
      </c>
      <c r="AY143" s="185" t="s">
        <v>180</v>
      </c>
    </row>
    <row r="144" spans="2:51" s="12" customFormat="1" ht="20.45" customHeight="1">
      <c r="B144" s="186"/>
      <c r="C144" s="187"/>
      <c r="D144" s="187"/>
      <c r="E144" s="188" t="s">
        <v>5</v>
      </c>
      <c r="F144" s="290" t="s">
        <v>228</v>
      </c>
      <c r="G144" s="291"/>
      <c r="H144" s="291"/>
      <c r="I144" s="291"/>
      <c r="J144" s="187"/>
      <c r="K144" s="189">
        <v>8</v>
      </c>
      <c r="L144" s="187"/>
      <c r="M144" s="187"/>
      <c r="N144" s="187"/>
      <c r="O144" s="187"/>
      <c r="P144" s="187"/>
      <c r="Q144" s="187"/>
      <c r="R144" s="190"/>
      <c r="T144" s="191"/>
      <c r="U144" s="187"/>
      <c r="V144" s="187"/>
      <c r="W144" s="187"/>
      <c r="X144" s="187"/>
      <c r="Y144" s="187"/>
      <c r="Z144" s="187"/>
      <c r="AA144" s="192"/>
      <c r="AT144" s="193" t="s">
        <v>188</v>
      </c>
      <c r="AU144" s="193" t="s">
        <v>95</v>
      </c>
      <c r="AV144" s="12" t="s">
        <v>95</v>
      </c>
      <c r="AW144" s="12" t="s">
        <v>40</v>
      </c>
      <c r="AX144" s="12" t="s">
        <v>83</v>
      </c>
      <c r="AY144" s="193" t="s">
        <v>180</v>
      </c>
    </row>
    <row r="145" spans="2:51" s="13" customFormat="1" ht="20.45" customHeight="1">
      <c r="B145" s="194"/>
      <c r="C145" s="195"/>
      <c r="D145" s="195"/>
      <c r="E145" s="196" t="s">
        <v>5</v>
      </c>
      <c r="F145" s="292" t="s">
        <v>190</v>
      </c>
      <c r="G145" s="293"/>
      <c r="H145" s="293"/>
      <c r="I145" s="293"/>
      <c r="J145" s="195"/>
      <c r="K145" s="197">
        <v>8</v>
      </c>
      <c r="L145" s="195"/>
      <c r="M145" s="195"/>
      <c r="N145" s="195"/>
      <c r="O145" s="195"/>
      <c r="P145" s="195"/>
      <c r="Q145" s="195"/>
      <c r="R145" s="198"/>
      <c r="T145" s="199"/>
      <c r="U145" s="195"/>
      <c r="V145" s="195"/>
      <c r="W145" s="195"/>
      <c r="X145" s="195"/>
      <c r="Y145" s="195"/>
      <c r="Z145" s="195"/>
      <c r="AA145" s="200"/>
      <c r="AT145" s="201" t="s">
        <v>188</v>
      </c>
      <c r="AU145" s="201" t="s">
        <v>95</v>
      </c>
      <c r="AV145" s="13" t="s">
        <v>185</v>
      </c>
      <c r="AW145" s="13" t="s">
        <v>40</v>
      </c>
      <c r="AX145" s="13" t="s">
        <v>90</v>
      </c>
      <c r="AY145" s="201" t="s">
        <v>180</v>
      </c>
    </row>
    <row r="146" spans="2:65" s="1" customFormat="1" ht="28.9" customHeight="1">
      <c r="B146" s="142"/>
      <c r="C146" s="171" t="s">
        <v>196</v>
      </c>
      <c r="D146" s="171" t="s">
        <v>181</v>
      </c>
      <c r="E146" s="172" t="s">
        <v>702</v>
      </c>
      <c r="F146" s="294" t="s">
        <v>703</v>
      </c>
      <c r="G146" s="294"/>
      <c r="H146" s="294"/>
      <c r="I146" s="294"/>
      <c r="J146" s="173" t="s">
        <v>216</v>
      </c>
      <c r="K146" s="174">
        <v>2.835</v>
      </c>
      <c r="L146" s="295">
        <v>0</v>
      </c>
      <c r="M146" s="295"/>
      <c r="N146" s="296">
        <f>ROUND(L146*K146,2)</f>
        <v>0</v>
      </c>
      <c r="O146" s="296"/>
      <c r="P146" s="296"/>
      <c r="Q146" s="296"/>
      <c r="R146" s="145"/>
      <c r="T146" s="175" t="s">
        <v>5</v>
      </c>
      <c r="U146" s="48" t="s">
        <v>48</v>
      </c>
      <c r="V146" s="40"/>
      <c r="W146" s="176">
        <f>V146*K146</f>
        <v>0</v>
      </c>
      <c r="X146" s="176">
        <v>0</v>
      </c>
      <c r="Y146" s="176">
        <f>X146*K146</f>
        <v>0</v>
      </c>
      <c r="Z146" s="176">
        <v>0</v>
      </c>
      <c r="AA146" s="177">
        <f>Z146*K146</f>
        <v>0</v>
      </c>
      <c r="AR146" s="22" t="s">
        <v>185</v>
      </c>
      <c r="AT146" s="22" t="s">
        <v>181</v>
      </c>
      <c r="AU146" s="22" t="s">
        <v>95</v>
      </c>
      <c r="AY146" s="22" t="s">
        <v>180</v>
      </c>
      <c r="BE146" s="118">
        <f>IF(U146="základní",N146,0)</f>
        <v>0</v>
      </c>
      <c r="BF146" s="118">
        <f>IF(U146="snížená",N146,0)</f>
        <v>0</v>
      </c>
      <c r="BG146" s="118">
        <f>IF(U146="zákl. přenesená",N146,0)</f>
        <v>0</v>
      </c>
      <c r="BH146" s="118">
        <f>IF(U146="sníž. přenesená",N146,0)</f>
        <v>0</v>
      </c>
      <c r="BI146" s="118">
        <f>IF(U146="nulová",N146,0)</f>
        <v>0</v>
      </c>
      <c r="BJ146" s="22" t="s">
        <v>90</v>
      </c>
      <c r="BK146" s="118">
        <f>ROUND(L146*K146,2)</f>
        <v>0</v>
      </c>
      <c r="BL146" s="22" t="s">
        <v>185</v>
      </c>
      <c r="BM146" s="22" t="s">
        <v>704</v>
      </c>
    </row>
    <row r="147" spans="2:51" s="11" customFormat="1" ht="20.45" customHeight="1">
      <c r="B147" s="178"/>
      <c r="C147" s="179"/>
      <c r="D147" s="179"/>
      <c r="E147" s="180" t="s">
        <v>5</v>
      </c>
      <c r="F147" s="288" t="s">
        <v>705</v>
      </c>
      <c r="G147" s="289"/>
      <c r="H147" s="289"/>
      <c r="I147" s="289"/>
      <c r="J147" s="179"/>
      <c r="K147" s="181" t="s">
        <v>5</v>
      </c>
      <c r="L147" s="179"/>
      <c r="M147" s="179"/>
      <c r="N147" s="179"/>
      <c r="O147" s="179"/>
      <c r="P147" s="179"/>
      <c r="Q147" s="179"/>
      <c r="R147" s="182"/>
      <c r="T147" s="183"/>
      <c r="U147" s="179"/>
      <c r="V147" s="179"/>
      <c r="W147" s="179"/>
      <c r="X147" s="179"/>
      <c r="Y147" s="179"/>
      <c r="Z147" s="179"/>
      <c r="AA147" s="184"/>
      <c r="AT147" s="185" t="s">
        <v>188</v>
      </c>
      <c r="AU147" s="185" t="s">
        <v>95</v>
      </c>
      <c r="AV147" s="11" t="s">
        <v>90</v>
      </c>
      <c r="AW147" s="11" t="s">
        <v>40</v>
      </c>
      <c r="AX147" s="11" t="s">
        <v>83</v>
      </c>
      <c r="AY147" s="185" t="s">
        <v>180</v>
      </c>
    </row>
    <row r="148" spans="2:51" s="12" customFormat="1" ht="20.45" customHeight="1">
      <c r="B148" s="186"/>
      <c r="C148" s="187"/>
      <c r="D148" s="187"/>
      <c r="E148" s="188" t="s">
        <v>5</v>
      </c>
      <c r="F148" s="290" t="s">
        <v>706</v>
      </c>
      <c r="G148" s="291"/>
      <c r="H148" s="291"/>
      <c r="I148" s="291"/>
      <c r="J148" s="187"/>
      <c r="K148" s="189">
        <v>2.835</v>
      </c>
      <c r="L148" s="187"/>
      <c r="M148" s="187"/>
      <c r="N148" s="187"/>
      <c r="O148" s="187"/>
      <c r="P148" s="187"/>
      <c r="Q148" s="187"/>
      <c r="R148" s="190"/>
      <c r="T148" s="191"/>
      <c r="U148" s="187"/>
      <c r="V148" s="187"/>
      <c r="W148" s="187"/>
      <c r="X148" s="187"/>
      <c r="Y148" s="187"/>
      <c r="Z148" s="187"/>
      <c r="AA148" s="192"/>
      <c r="AT148" s="193" t="s">
        <v>188</v>
      </c>
      <c r="AU148" s="193" t="s">
        <v>95</v>
      </c>
      <c r="AV148" s="12" t="s">
        <v>95</v>
      </c>
      <c r="AW148" s="12" t="s">
        <v>40</v>
      </c>
      <c r="AX148" s="12" t="s">
        <v>83</v>
      </c>
      <c r="AY148" s="193" t="s">
        <v>180</v>
      </c>
    </row>
    <row r="149" spans="2:51" s="13" customFormat="1" ht="20.45" customHeight="1">
      <c r="B149" s="194"/>
      <c r="C149" s="195"/>
      <c r="D149" s="195"/>
      <c r="E149" s="196" t="s">
        <v>5</v>
      </c>
      <c r="F149" s="292" t="s">
        <v>190</v>
      </c>
      <c r="G149" s="293"/>
      <c r="H149" s="293"/>
      <c r="I149" s="293"/>
      <c r="J149" s="195"/>
      <c r="K149" s="197">
        <v>2.835</v>
      </c>
      <c r="L149" s="195"/>
      <c r="M149" s="195"/>
      <c r="N149" s="195"/>
      <c r="O149" s="195"/>
      <c r="P149" s="195"/>
      <c r="Q149" s="195"/>
      <c r="R149" s="198"/>
      <c r="T149" s="199"/>
      <c r="U149" s="195"/>
      <c r="V149" s="195"/>
      <c r="W149" s="195"/>
      <c r="X149" s="195"/>
      <c r="Y149" s="195"/>
      <c r="Z149" s="195"/>
      <c r="AA149" s="200"/>
      <c r="AT149" s="201" t="s">
        <v>188</v>
      </c>
      <c r="AU149" s="201" t="s">
        <v>95</v>
      </c>
      <c r="AV149" s="13" t="s">
        <v>185</v>
      </c>
      <c r="AW149" s="13" t="s">
        <v>40</v>
      </c>
      <c r="AX149" s="13" t="s">
        <v>90</v>
      </c>
      <c r="AY149" s="201" t="s">
        <v>180</v>
      </c>
    </row>
    <row r="150" spans="2:65" s="1" customFormat="1" ht="28.9" customHeight="1">
      <c r="B150" s="142"/>
      <c r="C150" s="171" t="s">
        <v>185</v>
      </c>
      <c r="D150" s="171" t="s">
        <v>181</v>
      </c>
      <c r="E150" s="172" t="s">
        <v>707</v>
      </c>
      <c r="F150" s="294" t="s">
        <v>708</v>
      </c>
      <c r="G150" s="294"/>
      <c r="H150" s="294"/>
      <c r="I150" s="294"/>
      <c r="J150" s="173" t="s">
        <v>216</v>
      </c>
      <c r="K150" s="174">
        <v>0.378</v>
      </c>
      <c r="L150" s="295">
        <v>0</v>
      </c>
      <c r="M150" s="295"/>
      <c r="N150" s="296">
        <f>ROUND(L150*K150,2)</f>
        <v>0</v>
      </c>
      <c r="O150" s="296"/>
      <c r="P150" s="296"/>
      <c r="Q150" s="296"/>
      <c r="R150" s="145"/>
      <c r="T150" s="175" t="s">
        <v>5</v>
      </c>
      <c r="U150" s="48" t="s">
        <v>48</v>
      </c>
      <c r="V150" s="40"/>
      <c r="W150" s="176">
        <f>V150*K150</f>
        <v>0</v>
      </c>
      <c r="X150" s="176">
        <v>0</v>
      </c>
      <c r="Y150" s="176">
        <f>X150*K150</f>
        <v>0</v>
      </c>
      <c r="Z150" s="176">
        <v>0</v>
      </c>
      <c r="AA150" s="177">
        <f>Z150*K150</f>
        <v>0</v>
      </c>
      <c r="AR150" s="22" t="s">
        <v>185</v>
      </c>
      <c r="AT150" s="22" t="s">
        <v>181</v>
      </c>
      <c r="AU150" s="22" t="s">
        <v>95</v>
      </c>
      <c r="AY150" s="22" t="s">
        <v>180</v>
      </c>
      <c r="BE150" s="118">
        <f>IF(U150="základní",N150,0)</f>
        <v>0</v>
      </c>
      <c r="BF150" s="118">
        <f>IF(U150="snížená",N150,0)</f>
        <v>0</v>
      </c>
      <c r="BG150" s="118">
        <f>IF(U150="zákl. přenesená",N150,0)</f>
        <v>0</v>
      </c>
      <c r="BH150" s="118">
        <f>IF(U150="sníž. přenesená",N150,0)</f>
        <v>0</v>
      </c>
      <c r="BI150" s="118">
        <f>IF(U150="nulová",N150,0)</f>
        <v>0</v>
      </c>
      <c r="BJ150" s="22" t="s">
        <v>90</v>
      </c>
      <c r="BK150" s="118">
        <f>ROUND(L150*K150,2)</f>
        <v>0</v>
      </c>
      <c r="BL150" s="22" t="s">
        <v>185</v>
      </c>
      <c r="BM150" s="22" t="s">
        <v>709</v>
      </c>
    </row>
    <row r="151" spans="2:51" s="11" customFormat="1" ht="20.45" customHeight="1">
      <c r="B151" s="178"/>
      <c r="C151" s="179"/>
      <c r="D151" s="179"/>
      <c r="E151" s="180" t="s">
        <v>5</v>
      </c>
      <c r="F151" s="288" t="s">
        <v>710</v>
      </c>
      <c r="G151" s="289"/>
      <c r="H151" s="289"/>
      <c r="I151" s="289"/>
      <c r="J151" s="179"/>
      <c r="K151" s="181" t="s">
        <v>5</v>
      </c>
      <c r="L151" s="179"/>
      <c r="M151" s="179"/>
      <c r="N151" s="179"/>
      <c r="O151" s="179"/>
      <c r="P151" s="179"/>
      <c r="Q151" s="179"/>
      <c r="R151" s="182"/>
      <c r="T151" s="183"/>
      <c r="U151" s="179"/>
      <c r="V151" s="179"/>
      <c r="W151" s="179"/>
      <c r="X151" s="179"/>
      <c r="Y151" s="179"/>
      <c r="Z151" s="179"/>
      <c r="AA151" s="184"/>
      <c r="AT151" s="185" t="s">
        <v>188</v>
      </c>
      <c r="AU151" s="185" t="s">
        <v>95</v>
      </c>
      <c r="AV151" s="11" t="s">
        <v>90</v>
      </c>
      <c r="AW151" s="11" t="s">
        <v>40</v>
      </c>
      <c r="AX151" s="11" t="s">
        <v>83</v>
      </c>
      <c r="AY151" s="185" t="s">
        <v>180</v>
      </c>
    </row>
    <row r="152" spans="2:51" s="12" customFormat="1" ht="20.45" customHeight="1">
      <c r="B152" s="186"/>
      <c r="C152" s="187"/>
      <c r="D152" s="187"/>
      <c r="E152" s="188" t="s">
        <v>5</v>
      </c>
      <c r="F152" s="290" t="s">
        <v>711</v>
      </c>
      <c r="G152" s="291"/>
      <c r="H152" s="291"/>
      <c r="I152" s="291"/>
      <c r="J152" s="187"/>
      <c r="K152" s="189">
        <v>0.378</v>
      </c>
      <c r="L152" s="187"/>
      <c r="M152" s="187"/>
      <c r="N152" s="187"/>
      <c r="O152" s="187"/>
      <c r="P152" s="187"/>
      <c r="Q152" s="187"/>
      <c r="R152" s="190"/>
      <c r="T152" s="191"/>
      <c r="U152" s="187"/>
      <c r="V152" s="187"/>
      <c r="W152" s="187"/>
      <c r="X152" s="187"/>
      <c r="Y152" s="187"/>
      <c r="Z152" s="187"/>
      <c r="AA152" s="192"/>
      <c r="AT152" s="193" t="s">
        <v>188</v>
      </c>
      <c r="AU152" s="193" t="s">
        <v>95</v>
      </c>
      <c r="AV152" s="12" t="s">
        <v>95</v>
      </c>
      <c r="AW152" s="12" t="s">
        <v>40</v>
      </c>
      <c r="AX152" s="12" t="s">
        <v>83</v>
      </c>
      <c r="AY152" s="193" t="s">
        <v>180</v>
      </c>
    </row>
    <row r="153" spans="2:51" s="13" customFormat="1" ht="20.45" customHeight="1">
      <c r="B153" s="194"/>
      <c r="C153" s="195"/>
      <c r="D153" s="195"/>
      <c r="E153" s="196" t="s">
        <v>5</v>
      </c>
      <c r="F153" s="292" t="s">
        <v>190</v>
      </c>
      <c r="G153" s="293"/>
      <c r="H153" s="293"/>
      <c r="I153" s="293"/>
      <c r="J153" s="195"/>
      <c r="K153" s="197">
        <v>0.378</v>
      </c>
      <c r="L153" s="195"/>
      <c r="M153" s="195"/>
      <c r="N153" s="195"/>
      <c r="O153" s="195"/>
      <c r="P153" s="195"/>
      <c r="Q153" s="195"/>
      <c r="R153" s="198"/>
      <c r="T153" s="199"/>
      <c r="U153" s="195"/>
      <c r="V153" s="195"/>
      <c r="W153" s="195"/>
      <c r="X153" s="195"/>
      <c r="Y153" s="195"/>
      <c r="Z153" s="195"/>
      <c r="AA153" s="200"/>
      <c r="AT153" s="201" t="s">
        <v>188</v>
      </c>
      <c r="AU153" s="201" t="s">
        <v>95</v>
      </c>
      <c r="AV153" s="13" t="s">
        <v>185</v>
      </c>
      <c r="AW153" s="13" t="s">
        <v>40</v>
      </c>
      <c r="AX153" s="13" t="s">
        <v>90</v>
      </c>
      <c r="AY153" s="201" t="s">
        <v>180</v>
      </c>
    </row>
    <row r="154" spans="2:65" s="1" customFormat="1" ht="28.9" customHeight="1">
      <c r="B154" s="142"/>
      <c r="C154" s="171" t="s">
        <v>427</v>
      </c>
      <c r="D154" s="171" t="s">
        <v>181</v>
      </c>
      <c r="E154" s="172" t="s">
        <v>712</v>
      </c>
      <c r="F154" s="294" t="s">
        <v>713</v>
      </c>
      <c r="G154" s="294"/>
      <c r="H154" s="294"/>
      <c r="I154" s="294"/>
      <c r="J154" s="173" t="s">
        <v>321</v>
      </c>
      <c r="K154" s="174">
        <v>2</v>
      </c>
      <c r="L154" s="295">
        <v>0</v>
      </c>
      <c r="M154" s="295"/>
      <c r="N154" s="296">
        <f>ROUND(L154*K154,2)</f>
        <v>0</v>
      </c>
      <c r="O154" s="296"/>
      <c r="P154" s="296"/>
      <c r="Q154" s="296"/>
      <c r="R154" s="145"/>
      <c r="T154" s="175" t="s">
        <v>5</v>
      </c>
      <c r="U154" s="48" t="s">
        <v>48</v>
      </c>
      <c r="V154" s="40"/>
      <c r="W154" s="176">
        <f>V154*K154</f>
        <v>0</v>
      </c>
      <c r="X154" s="176">
        <v>0</v>
      </c>
      <c r="Y154" s="176">
        <f>X154*K154</f>
        <v>0</v>
      </c>
      <c r="Z154" s="176">
        <v>0</v>
      </c>
      <c r="AA154" s="177">
        <f>Z154*K154</f>
        <v>0</v>
      </c>
      <c r="AR154" s="22" t="s">
        <v>185</v>
      </c>
      <c r="AT154" s="22" t="s">
        <v>181</v>
      </c>
      <c r="AU154" s="22" t="s">
        <v>95</v>
      </c>
      <c r="AY154" s="22" t="s">
        <v>180</v>
      </c>
      <c r="BE154" s="118">
        <f>IF(U154="základní",N154,0)</f>
        <v>0</v>
      </c>
      <c r="BF154" s="118">
        <f>IF(U154="snížená",N154,0)</f>
        <v>0</v>
      </c>
      <c r="BG154" s="118">
        <f>IF(U154="zákl. přenesená",N154,0)</f>
        <v>0</v>
      </c>
      <c r="BH154" s="118">
        <f>IF(U154="sníž. přenesená",N154,0)</f>
        <v>0</v>
      </c>
      <c r="BI154" s="118">
        <f>IF(U154="nulová",N154,0)</f>
        <v>0</v>
      </c>
      <c r="BJ154" s="22" t="s">
        <v>90</v>
      </c>
      <c r="BK154" s="118">
        <f>ROUND(L154*K154,2)</f>
        <v>0</v>
      </c>
      <c r="BL154" s="22" t="s">
        <v>185</v>
      </c>
      <c r="BM154" s="22" t="s">
        <v>714</v>
      </c>
    </row>
    <row r="155" spans="2:65" s="1" customFormat="1" ht="28.9" customHeight="1">
      <c r="B155" s="142"/>
      <c r="C155" s="171" t="s">
        <v>438</v>
      </c>
      <c r="D155" s="171" t="s">
        <v>181</v>
      </c>
      <c r="E155" s="172" t="s">
        <v>715</v>
      </c>
      <c r="F155" s="294" t="s">
        <v>716</v>
      </c>
      <c r="G155" s="294"/>
      <c r="H155" s="294"/>
      <c r="I155" s="294"/>
      <c r="J155" s="173" t="s">
        <v>321</v>
      </c>
      <c r="K155" s="174">
        <v>2</v>
      </c>
      <c r="L155" s="295">
        <v>0</v>
      </c>
      <c r="M155" s="295"/>
      <c r="N155" s="296">
        <f>ROUND(L155*K155,2)</f>
        <v>0</v>
      </c>
      <c r="O155" s="296"/>
      <c r="P155" s="296"/>
      <c r="Q155" s="296"/>
      <c r="R155" s="145"/>
      <c r="T155" s="175" t="s">
        <v>5</v>
      </c>
      <c r="U155" s="48" t="s">
        <v>48</v>
      </c>
      <c r="V155" s="40"/>
      <c r="W155" s="176">
        <f>V155*K155</f>
        <v>0</v>
      </c>
      <c r="X155" s="176">
        <v>0</v>
      </c>
      <c r="Y155" s="176">
        <f>X155*K155</f>
        <v>0</v>
      </c>
      <c r="Z155" s="176">
        <v>0</v>
      </c>
      <c r="AA155" s="177">
        <f>Z155*K155</f>
        <v>0</v>
      </c>
      <c r="AR155" s="22" t="s">
        <v>185</v>
      </c>
      <c r="AT155" s="22" t="s">
        <v>181</v>
      </c>
      <c r="AU155" s="22" t="s">
        <v>95</v>
      </c>
      <c r="AY155" s="22" t="s">
        <v>180</v>
      </c>
      <c r="BE155" s="118">
        <f>IF(U155="základní",N155,0)</f>
        <v>0</v>
      </c>
      <c r="BF155" s="118">
        <f>IF(U155="snížená",N155,0)</f>
        <v>0</v>
      </c>
      <c r="BG155" s="118">
        <f>IF(U155="zákl. přenesená",N155,0)</f>
        <v>0</v>
      </c>
      <c r="BH155" s="118">
        <f>IF(U155="sníž. přenesená",N155,0)</f>
        <v>0</v>
      </c>
      <c r="BI155" s="118">
        <f>IF(U155="nulová",N155,0)</f>
        <v>0</v>
      </c>
      <c r="BJ155" s="22" t="s">
        <v>90</v>
      </c>
      <c r="BK155" s="118">
        <f>ROUND(L155*K155,2)</f>
        <v>0</v>
      </c>
      <c r="BL155" s="22" t="s">
        <v>185</v>
      </c>
      <c r="BM155" s="22" t="s">
        <v>717</v>
      </c>
    </row>
    <row r="156" spans="2:65" s="1" customFormat="1" ht="28.9" customHeight="1">
      <c r="B156" s="142"/>
      <c r="C156" s="171" t="s">
        <v>442</v>
      </c>
      <c r="D156" s="171" t="s">
        <v>181</v>
      </c>
      <c r="E156" s="172" t="s">
        <v>718</v>
      </c>
      <c r="F156" s="294" t="s">
        <v>719</v>
      </c>
      <c r="G156" s="294"/>
      <c r="H156" s="294"/>
      <c r="I156" s="294"/>
      <c r="J156" s="173" t="s">
        <v>321</v>
      </c>
      <c r="K156" s="174">
        <v>2</v>
      </c>
      <c r="L156" s="295">
        <v>0</v>
      </c>
      <c r="M156" s="295"/>
      <c r="N156" s="296">
        <f>ROUND(L156*K156,2)</f>
        <v>0</v>
      </c>
      <c r="O156" s="296"/>
      <c r="P156" s="296"/>
      <c r="Q156" s="296"/>
      <c r="R156" s="145"/>
      <c r="T156" s="175" t="s">
        <v>5</v>
      </c>
      <c r="U156" s="48" t="s">
        <v>48</v>
      </c>
      <c r="V156" s="40"/>
      <c r="W156" s="176">
        <f>V156*K156</f>
        <v>0</v>
      </c>
      <c r="X156" s="176">
        <v>0</v>
      </c>
      <c r="Y156" s="176">
        <f>X156*K156</f>
        <v>0</v>
      </c>
      <c r="Z156" s="176">
        <v>0</v>
      </c>
      <c r="AA156" s="177">
        <f>Z156*K156</f>
        <v>0</v>
      </c>
      <c r="AR156" s="22" t="s">
        <v>185</v>
      </c>
      <c r="AT156" s="22" t="s">
        <v>181</v>
      </c>
      <c r="AU156" s="22" t="s">
        <v>95</v>
      </c>
      <c r="AY156" s="22" t="s">
        <v>180</v>
      </c>
      <c r="BE156" s="118">
        <f>IF(U156="základní",N156,0)</f>
        <v>0</v>
      </c>
      <c r="BF156" s="118">
        <f>IF(U156="snížená",N156,0)</f>
        <v>0</v>
      </c>
      <c r="BG156" s="118">
        <f>IF(U156="zákl. přenesená",N156,0)</f>
        <v>0</v>
      </c>
      <c r="BH156" s="118">
        <f>IF(U156="sníž. přenesená",N156,0)</f>
        <v>0</v>
      </c>
      <c r="BI156" s="118">
        <f>IF(U156="nulová",N156,0)</f>
        <v>0</v>
      </c>
      <c r="BJ156" s="22" t="s">
        <v>90</v>
      </c>
      <c r="BK156" s="118">
        <f>ROUND(L156*K156,2)</f>
        <v>0</v>
      </c>
      <c r="BL156" s="22" t="s">
        <v>185</v>
      </c>
      <c r="BM156" s="22" t="s">
        <v>720</v>
      </c>
    </row>
    <row r="157" spans="2:65" s="1" customFormat="1" ht="28.9" customHeight="1">
      <c r="B157" s="142"/>
      <c r="C157" s="171" t="s">
        <v>213</v>
      </c>
      <c r="D157" s="171" t="s">
        <v>181</v>
      </c>
      <c r="E157" s="172" t="s">
        <v>229</v>
      </c>
      <c r="F157" s="294" t="s">
        <v>230</v>
      </c>
      <c r="G157" s="294"/>
      <c r="H157" s="294"/>
      <c r="I157" s="294"/>
      <c r="J157" s="173" t="s">
        <v>216</v>
      </c>
      <c r="K157" s="174">
        <v>0.378</v>
      </c>
      <c r="L157" s="295">
        <v>0</v>
      </c>
      <c r="M157" s="295"/>
      <c r="N157" s="296">
        <f>ROUND(L157*K157,2)</f>
        <v>0</v>
      </c>
      <c r="O157" s="296"/>
      <c r="P157" s="296"/>
      <c r="Q157" s="296"/>
      <c r="R157" s="145"/>
      <c r="T157" s="175" t="s">
        <v>5</v>
      </c>
      <c r="U157" s="48" t="s">
        <v>48</v>
      </c>
      <c r="V157" s="40"/>
      <c r="W157" s="176">
        <f>V157*K157</f>
        <v>0</v>
      </c>
      <c r="X157" s="176">
        <v>0</v>
      </c>
      <c r="Y157" s="176">
        <f>X157*K157</f>
        <v>0</v>
      </c>
      <c r="Z157" s="176">
        <v>0</v>
      </c>
      <c r="AA157" s="177">
        <f>Z157*K157</f>
        <v>0</v>
      </c>
      <c r="AR157" s="22" t="s">
        <v>185</v>
      </c>
      <c r="AT157" s="22" t="s">
        <v>181</v>
      </c>
      <c r="AU157" s="22" t="s">
        <v>95</v>
      </c>
      <c r="AY157" s="22" t="s">
        <v>180</v>
      </c>
      <c r="BE157" s="118">
        <f>IF(U157="základní",N157,0)</f>
        <v>0</v>
      </c>
      <c r="BF157" s="118">
        <f>IF(U157="snížená",N157,0)</f>
        <v>0</v>
      </c>
      <c r="BG157" s="118">
        <f>IF(U157="zákl. přenesená",N157,0)</f>
        <v>0</v>
      </c>
      <c r="BH157" s="118">
        <f>IF(U157="sníž. přenesená",N157,0)</f>
        <v>0</v>
      </c>
      <c r="BI157" s="118">
        <f>IF(U157="nulová",N157,0)</f>
        <v>0</v>
      </c>
      <c r="BJ157" s="22" t="s">
        <v>90</v>
      </c>
      <c r="BK157" s="118">
        <f>ROUND(L157*K157,2)</f>
        <v>0</v>
      </c>
      <c r="BL157" s="22" t="s">
        <v>185</v>
      </c>
      <c r="BM157" s="22" t="s">
        <v>721</v>
      </c>
    </row>
    <row r="158" spans="2:51" s="11" customFormat="1" ht="28.9" customHeight="1">
      <c r="B158" s="178"/>
      <c r="C158" s="179"/>
      <c r="D158" s="179"/>
      <c r="E158" s="180" t="s">
        <v>5</v>
      </c>
      <c r="F158" s="288" t="s">
        <v>232</v>
      </c>
      <c r="G158" s="289"/>
      <c r="H158" s="289"/>
      <c r="I158" s="289"/>
      <c r="J158" s="179"/>
      <c r="K158" s="181" t="s">
        <v>5</v>
      </c>
      <c r="L158" s="179"/>
      <c r="M158" s="179"/>
      <c r="N158" s="179"/>
      <c r="O158" s="179"/>
      <c r="P158" s="179"/>
      <c r="Q158" s="179"/>
      <c r="R158" s="182"/>
      <c r="T158" s="183"/>
      <c r="U158" s="179"/>
      <c r="V158" s="179"/>
      <c r="W158" s="179"/>
      <c r="X158" s="179"/>
      <c r="Y158" s="179"/>
      <c r="Z158" s="179"/>
      <c r="AA158" s="184"/>
      <c r="AT158" s="185" t="s">
        <v>188</v>
      </c>
      <c r="AU158" s="185" t="s">
        <v>95</v>
      </c>
      <c r="AV158" s="11" t="s">
        <v>90</v>
      </c>
      <c r="AW158" s="11" t="s">
        <v>40</v>
      </c>
      <c r="AX158" s="11" t="s">
        <v>83</v>
      </c>
      <c r="AY158" s="185" t="s">
        <v>180</v>
      </c>
    </row>
    <row r="159" spans="2:51" s="12" customFormat="1" ht="20.45" customHeight="1">
      <c r="B159" s="186"/>
      <c r="C159" s="187"/>
      <c r="D159" s="187"/>
      <c r="E159" s="188" t="s">
        <v>5</v>
      </c>
      <c r="F159" s="290" t="s">
        <v>722</v>
      </c>
      <c r="G159" s="291"/>
      <c r="H159" s="291"/>
      <c r="I159" s="291"/>
      <c r="J159" s="187"/>
      <c r="K159" s="189">
        <v>0.378</v>
      </c>
      <c r="L159" s="187"/>
      <c r="M159" s="187"/>
      <c r="N159" s="187"/>
      <c r="O159" s="187"/>
      <c r="P159" s="187"/>
      <c r="Q159" s="187"/>
      <c r="R159" s="190"/>
      <c r="T159" s="191"/>
      <c r="U159" s="187"/>
      <c r="V159" s="187"/>
      <c r="W159" s="187"/>
      <c r="X159" s="187"/>
      <c r="Y159" s="187"/>
      <c r="Z159" s="187"/>
      <c r="AA159" s="192"/>
      <c r="AT159" s="193" t="s">
        <v>188</v>
      </c>
      <c r="AU159" s="193" t="s">
        <v>95</v>
      </c>
      <c r="AV159" s="12" t="s">
        <v>95</v>
      </c>
      <c r="AW159" s="12" t="s">
        <v>40</v>
      </c>
      <c r="AX159" s="12" t="s">
        <v>83</v>
      </c>
      <c r="AY159" s="193" t="s">
        <v>180</v>
      </c>
    </row>
    <row r="160" spans="2:51" s="13" customFormat="1" ht="20.45" customHeight="1">
      <c r="B160" s="194"/>
      <c r="C160" s="195"/>
      <c r="D160" s="195"/>
      <c r="E160" s="196" t="s">
        <v>5</v>
      </c>
      <c r="F160" s="292" t="s">
        <v>190</v>
      </c>
      <c r="G160" s="293"/>
      <c r="H160" s="293"/>
      <c r="I160" s="293"/>
      <c r="J160" s="195"/>
      <c r="K160" s="197">
        <v>0.378</v>
      </c>
      <c r="L160" s="195"/>
      <c r="M160" s="195"/>
      <c r="N160" s="195"/>
      <c r="O160" s="195"/>
      <c r="P160" s="195"/>
      <c r="Q160" s="195"/>
      <c r="R160" s="198"/>
      <c r="T160" s="199"/>
      <c r="U160" s="195"/>
      <c r="V160" s="195"/>
      <c r="W160" s="195"/>
      <c r="X160" s="195"/>
      <c r="Y160" s="195"/>
      <c r="Z160" s="195"/>
      <c r="AA160" s="200"/>
      <c r="AT160" s="201" t="s">
        <v>188</v>
      </c>
      <c r="AU160" s="201" t="s">
        <v>95</v>
      </c>
      <c r="AV160" s="13" t="s">
        <v>185</v>
      </c>
      <c r="AW160" s="13" t="s">
        <v>40</v>
      </c>
      <c r="AX160" s="13" t="s">
        <v>90</v>
      </c>
      <c r="AY160" s="201" t="s">
        <v>180</v>
      </c>
    </row>
    <row r="161" spans="2:65" s="1" customFormat="1" ht="20.45" customHeight="1">
      <c r="B161" s="142"/>
      <c r="C161" s="171" t="s">
        <v>234</v>
      </c>
      <c r="D161" s="171" t="s">
        <v>181</v>
      </c>
      <c r="E161" s="172" t="s">
        <v>723</v>
      </c>
      <c r="F161" s="294" t="s">
        <v>724</v>
      </c>
      <c r="G161" s="294"/>
      <c r="H161" s="294"/>
      <c r="I161" s="294"/>
      <c r="J161" s="173" t="s">
        <v>216</v>
      </c>
      <c r="K161" s="174">
        <v>2.835</v>
      </c>
      <c r="L161" s="295">
        <v>0</v>
      </c>
      <c r="M161" s="295"/>
      <c r="N161" s="296">
        <f>ROUND(L161*K161,2)</f>
        <v>0</v>
      </c>
      <c r="O161" s="296"/>
      <c r="P161" s="296"/>
      <c r="Q161" s="296"/>
      <c r="R161" s="145"/>
      <c r="T161" s="175" t="s">
        <v>5</v>
      </c>
      <c r="U161" s="48" t="s">
        <v>48</v>
      </c>
      <c r="V161" s="40"/>
      <c r="W161" s="176">
        <f>V161*K161</f>
        <v>0</v>
      </c>
      <c r="X161" s="176">
        <v>0</v>
      </c>
      <c r="Y161" s="176">
        <f>X161*K161</f>
        <v>0</v>
      </c>
      <c r="Z161" s="176">
        <v>0</v>
      </c>
      <c r="AA161" s="177">
        <f>Z161*K161</f>
        <v>0</v>
      </c>
      <c r="AR161" s="22" t="s">
        <v>185</v>
      </c>
      <c r="AT161" s="22" t="s">
        <v>181</v>
      </c>
      <c r="AU161" s="22" t="s">
        <v>95</v>
      </c>
      <c r="AY161" s="22" t="s">
        <v>180</v>
      </c>
      <c r="BE161" s="118">
        <f>IF(U161="základní",N161,0)</f>
        <v>0</v>
      </c>
      <c r="BF161" s="118">
        <f>IF(U161="snížená",N161,0)</f>
        <v>0</v>
      </c>
      <c r="BG161" s="118">
        <f>IF(U161="zákl. přenesená",N161,0)</f>
        <v>0</v>
      </c>
      <c r="BH161" s="118">
        <f>IF(U161="sníž. přenesená",N161,0)</f>
        <v>0</v>
      </c>
      <c r="BI161" s="118">
        <f>IF(U161="nulová",N161,0)</f>
        <v>0</v>
      </c>
      <c r="BJ161" s="22" t="s">
        <v>90</v>
      </c>
      <c r="BK161" s="118">
        <f>ROUND(L161*K161,2)</f>
        <v>0</v>
      </c>
      <c r="BL161" s="22" t="s">
        <v>185</v>
      </c>
      <c r="BM161" s="22" t="s">
        <v>725</v>
      </c>
    </row>
    <row r="162" spans="2:51" s="11" customFormat="1" ht="20.45" customHeight="1">
      <c r="B162" s="178"/>
      <c r="C162" s="179"/>
      <c r="D162" s="179"/>
      <c r="E162" s="180" t="s">
        <v>5</v>
      </c>
      <c r="F162" s="288" t="s">
        <v>726</v>
      </c>
      <c r="G162" s="289"/>
      <c r="H162" s="289"/>
      <c r="I162" s="289"/>
      <c r="J162" s="179"/>
      <c r="K162" s="181" t="s">
        <v>5</v>
      </c>
      <c r="L162" s="179"/>
      <c r="M162" s="179"/>
      <c r="N162" s="179"/>
      <c r="O162" s="179"/>
      <c r="P162" s="179"/>
      <c r="Q162" s="179"/>
      <c r="R162" s="182"/>
      <c r="T162" s="183"/>
      <c r="U162" s="179"/>
      <c r="V162" s="179"/>
      <c r="W162" s="179"/>
      <c r="X162" s="179"/>
      <c r="Y162" s="179"/>
      <c r="Z162" s="179"/>
      <c r="AA162" s="184"/>
      <c r="AT162" s="185" t="s">
        <v>188</v>
      </c>
      <c r="AU162" s="185" t="s">
        <v>95</v>
      </c>
      <c r="AV162" s="11" t="s">
        <v>90</v>
      </c>
      <c r="AW162" s="11" t="s">
        <v>40</v>
      </c>
      <c r="AX162" s="11" t="s">
        <v>83</v>
      </c>
      <c r="AY162" s="185" t="s">
        <v>180</v>
      </c>
    </row>
    <row r="163" spans="2:51" s="12" customFormat="1" ht="20.45" customHeight="1">
      <c r="B163" s="186"/>
      <c r="C163" s="187"/>
      <c r="D163" s="187"/>
      <c r="E163" s="188" t="s">
        <v>5</v>
      </c>
      <c r="F163" s="290" t="s">
        <v>706</v>
      </c>
      <c r="G163" s="291"/>
      <c r="H163" s="291"/>
      <c r="I163" s="291"/>
      <c r="J163" s="187"/>
      <c r="K163" s="189">
        <v>2.835</v>
      </c>
      <c r="L163" s="187"/>
      <c r="M163" s="187"/>
      <c r="N163" s="187"/>
      <c r="O163" s="187"/>
      <c r="P163" s="187"/>
      <c r="Q163" s="187"/>
      <c r="R163" s="190"/>
      <c r="T163" s="191"/>
      <c r="U163" s="187"/>
      <c r="V163" s="187"/>
      <c r="W163" s="187"/>
      <c r="X163" s="187"/>
      <c r="Y163" s="187"/>
      <c r="Z163" s="187"/>
      <c r="AA163" s="192"/>
      <c r="AT163" s="193" t="s">
        <v>188</v>
      </c>
      <c r="AU163" s="193" t="s">
        <v>95</v>
      </c>
      <c r="AV163" s="12" t="s">
        <v>95</v>
      </c>
      <c r="AW163" s="12" t="s">
        <v>40</v>
      </c>
      <c r="AX163" s="12" t="s">
        <v>83</v>
      </c>
      <c r="AY163" s="193" t="s">
        <v>180</v>
      </c>
    </row>
    <row r="164" spans="2:51" s="13" customFormat="1" ht="20.45" customHeight="1">
      <c r="B164" s="194"/>
      <c r="C164" s="195"/>
      <c r="D164" s="195"/>
      <c r="E164" s="196" t="s">
        <v>5</v>
      </c>
      <c r="F164" s="292" t="s">
        <v>190</v>
      </c>
      <c r="G164" s="293"/>
      <c r="H164" s="293"/>
      <c r="I164" s="293"/>
      <c r="J164" s="195"/>
      <c r="K164" s="197">
        <v>2.835</v>
      </c>
      <c r="L164" s="195"/>
      <c r="M164" s="195"/>
      <c r="N164" s="195"/>
      <c r="O164" s="195"/>
      <c r="P164" s="195"/>
      <c r="Q164" s="195"/>
      <c r="R164" s="198"/>
      <c r="T164" s="199"/>
      <c r="U164" s="195"/>
      <c r="V164" s="195"/>
      <c r="W164" s="195"/>
      <c r="X164" s="195"/>
      <c r="Y164" s="195"/>
      <c r="Z164" s="195"/>
      <c r="AA164" s="200"/>
      <c r="AT164" s="201" t="s">
        <v>188</v>
      </c>
      <c r="AU164" s="201" t="s">
        <v>95</v>
      </c>
      <c r="AV164" s="13" t="s">
        <v>185</v>
      </c>
      <c r="AW164" s="13" t="s">
        <v>40</v>
      </c>
      <c r="AX164" s="13" t="s">
        <v>90</v>
      </c>
      <c r="AY164" s="201" t="s">
        <v>180</v>
      </c>
    </row>
    <row r="165" spans="2:65" s="1" customFormat="1" ht="28.9" customHeight="1">
      <c r="B165" s="142"/>
      <c r="C165" s="171" t="s">
        <v>413</v>
      </c>
      <c r="D165" s="171" t="s">
        <v>181</v>
      </c>
      <c r="E165" s="172" t="s">
        <v>247</v>
      </c>
      <c r="F165" s="294" t="s">
        <v>248</v>
      </c>
      <c r="G165" s="294"/>
      <c r="H165" s="294"/>
      <c r="I165" s="294"/>
      <c r="J165" s="173" t="s">
        <v>242</v>
      </c>
      <c r="K165" s="174">
        <v>0.68</v>
      </c>
      <c r="L165" s="295">
        <v>0</v>
      </c>
      <c r="M165" s="295"/>
      <c r="N165" s="296">
        <f>ROUND(L165*K165,2)</f>
        <v>0</v>
      </c>
      <c r="O165" s="296"/>
      <c r="P165" s="296"/>
      <c r="Q165" s="296"/>
      <c r="R165" s="145"/>
      <c r="T165" s="175" t="s">
        <v>5</v>
      </c>
      <c r="U165" s="48" t="s">
        <v>48</v>
      </c>
      <c r="V165" s="40"/>
      <c r="W165" s="176">
        <f>V165*K165</f>
        <v>0</v>
      </c>
      <c r="X165" s="176">
        <v>0</v>
      </c>
      <c r="Y165" s="176">
        <f>X165*K165</f>
        <v>0</v>
      </c>
      <c r="Z165" s="176">
        <v>0</v>
      </c>
      <c r="AA165" s="177">
        <f>Z165*K165</f>
        <v>0</v>
      </c>
      <c r="AR165" s="22" t="s">
        <v>185</v>
      </c>
      <c r="AT165" s="22" t="s">
        <v>181</v>
      </c>
      <c r="AU165" s="22" t="s">
        <v>95</v>
      </c>
      <c r="AY165" s="22" t="s">
        <v>180</v>
      </c>
      <c r="BE165" s="118">
        <f>IF(U165="základní",N165,0)</f>
        <v>0</v>
      </c>
      <c r="BF165" s="118">
        <f>IF(U165="snížená",N165,0)</f>
        <v>0</v>
      </c>
      <c r="BG165" s="118">
        <f>IF(U165="zákl. přenesená",N165,0)</f>
        <v>0</v>
      </c>
      <c r="BH165" s="118">
        <f>IF(U165="sníž. přenesená",N165,0)</f>
        <v>0</v>
      </c>
      <c r="BI165" s="118">
        <f>IF(U165="nulová",N165,0)</f>
        <v>0</v>
      </c>
      <c r="BJ165" s="22" t="s">
        <v>90</v>
      </c>
      <c r="BK165" s="118">
        <f>ROUND(L165*K165,2)</f>
        <v>0</v>
      </c>
      <c r="BL165" s="22" t="s">
        <v>185</v>
      </c>
      <c r="BM165" s="22" t="s">
        <v>727</v>
      </c>
    </row>
    <row r="166" spans="2:51" s="11" customFormat="1" ht="28.9" customHeight="1">
      <c r="B166" s="178"/>
      <c r="C166" s="179"/>
      <c r="D166" s="179"/>
      <c r="E166" s="180" t="s">
        <v>5</v>
      </c>
      <c r="F166" s="288" t="s">
        <v>232</v>
      </c>
      <c r="G166" s="289"/>
      <c r="H166" s="289"/>
      <c r="I166" s="289"/>
      <c r="J166" s="179"/>
      <c r="K166" s="181" t="s">
        <v>5</v>
      </c>
      <c r="L166" s="179"/>
      <c r="M166" s="179"/>
      <c r="N166" s="179"/>
      <c r="O166" s="179"/>
      <c r="P166" s="179"/>
      <c r="Q166" s="179"/>
      <c r="R166" s="182"/>
      <c r="T166" s="183"/>
      <c r="U166" s="179"/>
      <c r="V166" s="179"/>
      <c r="W166" s="179"/>
      <c r="X166" s="179"/>
      <c r="Y166" s="179"/>
      <c r="Z166" s="179"/>
      <c r="AA166" s="184"/>
      <c r="AT166" s="185" t="s">
        <v>188</v>
      </c>
      <c r="AU166" s="185" t="s">
        <v>95</v>
      </c>
      <c r="AV166" s="11" t="s">
        <v>90</v>
      </c>
      <c r="AW166" s="11" t="s">
        <v>40</v>
      </c>
      <c r="AX166" s="11" t="s">
        <v>83</v>
      </c>
      <c r="AY166" s="185" t="s">
        <v>180</v>
      </c>
    </row>
    <row r="167" spans="2:51" s="12" customFormat="1" ht="20.45" customHeight="1">
      <c r="B167" s="186"/>
      <c r="C167" s="187"/>
      <c r="D167" s="187"/>
      <c r="E167" s="188" t="s">
        <v>5</v>
      </c>
      <c r="F167" s="290" t="s">
        <v>728</v>
      </c>
      <c r="G167" s="291"/>
      <c r="H167" s="291"/>
      <c r="I167" s="291"/>
      <c r="J167" s="187"/>
      <c r="K167" s="189">
        <v>0.68</v>
      </c>
      <c r="L167" s="187"/>
      <c r="M167" s="187"/>
      <c r="N167" s="187"/>
      <c r="O167" s="187"/>
      <c r="P167" s="187"/>
      <c r="Q167" s="187"/>
      <c r="R167" s="190"/>
      <c r="T167" s="191"/>
      <c r="U167" s="187"/>
      <c r="V167" s="187"/>
      <c r="W167" s="187"/>
      <c r="X167" s="187"/>
      <c r="Y167" s="187"/>
      <c r="Z167" s="187"/>
      <c r="AA167" s="192"/>
      <c r="AT167" s="193" t="s">
        <v>188</v>
      </c>
      <c r="AU167" s="193" t="s">
        <v>95</v>
      </c>
      <c r="AV167" s="12" t="s">
        <v>95</v>
      </c>
      <c r="AW167" s="12" t="s">
        <v>40</v>
      </c>
      <c r="AX167" s="12" t="s">
        <v>83</v>
      </c>
      <c r="AY167" s="193" t="s">
        <v>180</v>
      </c>
    </row>
    <row r="168" spans="2:51" s="13" customFormat="1" ht="20.45" customHeight="1">
      <c r="B168" s="194"/>
      <c r="C168" s="195"/>
      <c r="D168" s="195"/>
      <c r="E168" s="196" t="s">
        <v>5</v>
      </c>
      <c r="F168" s="292" t="s">
        <v>190</v>
      </c>
      <c r="G168" s="293"/>
      <c r="H168" s="293"/>
      <c r="I168" s="293"/>
      <c r="J168" s="195"/>
      <c r="K168" s="197">
        <v>0.68</v>
      </c>
      <c r="L168" s="195"/>
      <c r="M168" s="195"/>
      <c r="N168" s="195"/>
      <c r="O168" s="195"/>
      <c r="P168" s="195"/>
      <c r="Q168" s="195"/>
      <c r="R168" s="198"/>
      <c r="T168" s="199"/>
      <c r="U168" s="195"/>
      <c r="V168" s="195"/>
      <c r="W168" s="195"/>
      <c r="X168" s="195"/>
      <c r="Y168" s="195"/>
      <c r="Z168" s="195"/>
      <c r="AA168" s="200"/>
      <c r="AT168" s="201" t="s">
        <v>188</v>
      </c>
      <c r="AU168" s="201" t="s">
        <v>95</v>
      </c>
      <c r="AV168" s="13" t="s">
        <v>185</v>
      </c>
      <c r="AW168" s="13" t="s">
        <v>40</v>
      </c>
      <c r="AX168" s="13" t="s">
        <v>90</v>
      </c>
      <c r="AY168" s="201" t="s">
        <v>180</v>
      </c>
    </row>
    <row r="169" spans="2:65" s="1" customFormat="1" ht="28.9" customHeight="1">
      <c r="B169" s="142"/>
      <c r="C169" s="171" t="s">
        <v>448</v>
      </c>
      <c r="D169" s="171" t="s">
        <v>181</v>
      </c>
      <c r="E169" s="172" t="s">
        <v>729</v>
      </c>
      <c r="F169" s="294" t="s">
        <v>730</v>
      </c>
      <c r="G169" s="294"/>
      <c r="H169" s="294"/>
      <c r="I169" s="294"/>
      <c r="J169" s="173" t="s">
        <v>357</v>
      </c>
      <c r="K169" s="174">
        <v>2</v>
      </c>
      <c r="L169" s="295">
        <v>0</v>
      </c>
      <c r="M169" s="295"/>
      <c r="N169" s="296">
        <f>ROUND(L169*K169,2)</f>
        <v>0</v>
      </c>
      <c r="O169" s="296"/>
      <c r="P169" s="296"/>
      <c r="Q169" s="296"/>
      <c r="R169" s="145"/>
      <c r="T169" s="175" t="s">
        <v>5</v>
      </c>
      <c r="U169" s="48" t="s">
        <v>48</v>
      </c>
      <c r="V169" s="40"/>
      <c r="W169" s="176">
        <f>V169*K169</f>
        <v>0</v>
      </c>
      <c r="X169" s="176">
        <v>0</v>
      </c>
      <c r="Y169" s="176">
        <f>X169*K169</f>
        <v>0</v>
      </c>
      <c r="Z169" s="176">
        <v>0</v>
      </c>
      <c r="AA169" s="177">
        <f>Z169*K169</f>
        <v>0</v>
      </c>
      <c r="AR169" s="22" t="s">
        <v>185</v>
      </c>
      <c r="AT169" s="22" t="s">
        <v>181</v>
      </c>
      <c r="AU169" s="22" t="s">
        <v>95</v>
      </c>
      <c r="AY169" s="22" t="s">
        <v>180</v>
      </c>
      <c r="BE169" s="118">
        <f>IF(U169="základní",N169,0)</f>
        <v>0</v>
      </c>
      <c r="BF169" s="118">
        <f>IF(U169="snížená",N169,0)</f>
        <v>0</v>
      </c>
      <c r="BG169" s="118">
        <f>IF(U169="zákl. přenesená",N169,0)</f>
        <v>0</v>
      </c>
      <c r="BH169" s="118">
        <f>IF(U169="sníž. přenesená",N169,0)</f>
        <v>0</v>
      </c>
      <c r="BI169" s="118">
        <f>IF(U169="nulová",N169,0)</f>
        <v>0</v>
      </c>
      <c r="BJ169" s="22" t="s">
        <v>90</v>
      </c>
      <c r="BK169" s="118">
        <f>ROUND(L169*K169,2)</f>
        <v>0</v>
      </c>
      <c r="BL169" s="22" t="s">
        <v>185</v>
      </c>
      <c r="BM169" s="22" t="s">
        <v>731</v>
      </c>
    </row>
    <row r="170" spans="2:63" s="10" customFormat="1" ht="29.85" customHeight="1">
      <c r="B170" s="160"/>
      <c r="C170" s="161"/>
      <c r="D170" s="170" t="s">
        <v>150</v>
      </c>
      <c r="E170" s="170"/>
      <c r="F170" s="170"/>
      <c r="G170" s="170"/>
      <c r="H170" s="170"/>
      <c r="I170" s="170"/>
      <c r="J170" s="170"/>
      <c r="K170" s="170"/>
      <c r="L170" s="170"/>
      <c r="M170" s="170"/>
      <c r="N170" s="333">
        <f>BK170</f>
        <v>0</v>
      </c>
      <c r="O170" s="334"/>
      <c r="P170" s="334"/>
      <c r="Q170" s="334"/>
      <c r="R170" s="163"/>
      <c r="T170" s="164"/>
      <c r="U170" s="161"/>
      <c r="V170" s="161"/>
      <c r="W170" s="165">
        <f>SUM(W171:W174)</f>
        <v>0</v>
      </c>
      <c r="X170" s="161"/>
      <c r="Y170" s="165">
        <f>SUM(Y171:Y174)</f>
        <v>0</v>
      </c>
      <c r="Z170" s="161"/>
      <c r="AA170" s="166">
        <f>SUM(AA171:AA174)</f>
        <v>0</v>
      </c>
      <c r="AR170" s="167" t="s">
        <v>90</v>
      </c>
      <c r="AT170" s="168" t="s">
        <v>82</v>
      </c>
      <c r="AU170" s="168" t="s">
        <v>90</v>
      </c>
      <c r="AY170" s="167" t="s">
        <v>180</v>
      </c>
      <c r="BK170" s="169">
        <f>SUM(BK171:BK174)</f>
        <v>0</v>
      </c>
    </row>
    <row r="171" spans="2:65" s="1" customFormat="1" ht="40.15" customHeight="1">
      <c r="B171" s="142"/>
      <c r="C171" s="171" t="s">
        <v>337</v>
      </c>
      <c r="D171" s="171" t="s">
        <v>181</v>
      </c>
      <c r="E171" s="172" t="s">
        <v>275</v>
      </c>
      <c r="F171" s="294" t="s">
        <v>276</v>
      </c>
      <c r="G171" s="294"/>
      <c r="H171" s="294"/>
      <c r="I171" s="294"/>
      <c r="J171" s="173" t="s">
        <v>184</v>
      </c>
      <c r="K171" s="174">
        <v>22.05</v>
      </c>
      <c r="L171" s="295">
        <v>0</v>
      </c>
      <c r="M171" s="295"/>
      <c r="N171" s="296">
        <f>ROUND(L171*K171,2)</f>
        <v>0</v>
      </c>
      <c r="O171" s="296"/>
      <c r="P171" s="296"/>
      <c r="Q171" s="296"/>
      <c r="R171" s="145"/>
      <c r="T171" s="175" t="s">
        <v>5</v>
      </c>
      <c r="U171" s="48" t="s">
        <v>48</v>
      </c>
      <c r="V171" s="40"/>
      <c r="W171" s="176">
        <f>V171*K171</f>
        <v>0</v>
      </c>
      <c r="X171" s="176">
        <v>0</v>
      </c>
      <c r="Y171" s="176">
        <f>X171*K171</f>
        <v>0</v>
      </c>
      <c r="Z171" s="176">
        <v>0</v>
      </c>
      <c r="AA171" s="177">
        <f>Z171*K171</f>
        <v>0</v>
      </c>
      <c r="AR171" s="22" t="s">
        <v>185</v>
      </c>
      <c r="AT171" s="22" t="s">
        <v>181</v>
      </c>
      <c r="AU171" s="22" t="s">
        <v>95</v>
      </c>
      <c r="AY171" s="22" t="s">
        <v>180</v>
      </c>
      <c r="BE171" s="118">
        <f>IF(U171="základní",N171,0)</f>
        <v>0</v>
      </c>
      <c r="BF171" s="118">
        <f>IF(U171="snížená",N171,0)</f>
        <v>0</v>
      </c>
      <c r="BG171" s="118">
        <f>IF(U171="zákl. přenesená",N171,0)</f>
        <v>0</v>
      </c>
      <c r="BH171" s="118">
        <f>IF(U171="sníž. přenesená",N171,0)</f>
        <v>0</v>
      </c>
      <c r="BI171" s="118">
        <f>IF(U171="nulová",N171,0)</f>
        <v>0</v>
      </c>
      <c r="BJ171" s="22" t="s">
        <v>90</v>
      </c>
      <c r="BK171" s="118">
        <f>ROUND(L171*K171,2)</f>
        <v>0</v>
      </c>
      <c r="BL171" s="22" t="s">
        <v>185</v>
      </c>
      <c r="BM171" s="22" t="s">
        <v>732</v>
      </c>
    </row>
    <row r="172" spans="2:51" s="11" customFormat="1" ht="20.45" customHeight="1">
      <c r="B172" s="178"/>
      <c r="C172" s="179"/>
      <c r="D172" s="179"/>
      <c r="E172" s="180" t="s">
        <v>5</v>
      </c>
      <c r="F172" s="288" t="s">
        <v>733</v>
      </c>
      <c r="G172" s="289"/>
      <c r="H172" s="289"/>
      <c r="I172" s="289"/>
      <c r="J172" s="179"/>
      <c r="K172" s="181" t="s">
        <v>5</v>
      </c>
      <c r="L172" s="179"/>
      <c r="M172" s="179"/>
      <c r="N172" s="179"/>
      <c r="O172" s="179"/>
      <c r="P172" s="179"/>
      <c r="Q172" s="179"/>
      <c r="R172" s="182"/>
      <c r="T172" s="183"/>
      <c r="U172" s="179"/>
      <c r="V172" s="179"/>
      <c r="W172" s="179"/>
      <c r="X172" s="179"/>
      <c r="Y172" s="179"/>
      <c r="Z172" s="179"/>
      <c r="AA172" s="184"/>
      <c r="AT172" s="185" t="s">
        <v>188</v>
      </c>
      <c r="AU172" s="185" t="s">
        <v>95</v>
      </c>
      <c r="AV172" s="11" t="s">
        <v>90</v>
      </c>
      <c r="AW172" s="11" t="s">
        <v>40</v>
      </c>
      <c r="AX172" s="11" t="s">
        <v>83</v>
      </c>
      <c r="AY172" s="185" t="s">
        <v>180</v>
      </c>
    </row>
    <row r="173" spans="2:51" s="12" customFormat="1" ht="20.45" customHeight="1">
      <c r="B173" s="186"/>
      <c r="C173" s="187"/>
      <c r="D173" s="187"/>
      <c r="E173" s="188" t="s">
        <v>5</v>
      </c>
      <c r="F173" s="290" t="s">
        <v>734</v>
      </c>
      <c r="G173" s="291"/>
      <c r="H173" s="291"/>
      <c r="I173" s="291"/>
      <c r="J173" s="187"/>
      <c r="K173" s="189">
        <v>22.05</v>
      </c>
      <c r="L173" s="187"/>
      <c r="M173" s="187"/>
      <c r="N173" s="187"/>
      <c r="O173" s="187"/>
      <c r="P173" s="187"/>
      <c r="Q173" s="187"/>
      <c r="R173" s="190"/>
      <c r="T173" s="191"/>
      <c r="U173" s="187"/>
      <c r="V173" s="187"/>
      <c r="W173" s="187"/>
      <c r="X173" s="187"/>
      <c r="Y173" s="187"/>
      <c r="Z173" s="187"/>
      <c r="AA173" s="192"/>
      <c r="AT173" s="193" t="s">
        <v>188</v>
      </c>
      <c r="AU173" s="193" t="s">
        <v>95</v>
      </c>
      <c r="AV173" s="12" t="s">
        <v>95</v>
      </c>
      <c r="AW173" s="12" t="s">
        <v>40</v>
      </c>
      <c r="AX173" s="12" t="s">
        <v>83</v>
      </c>
      <c r="AY173" s="193" t="s">
        <v>180</v>
      </c>
    </row>
    <row r="174" spans="2:51" s="13" customFormat="1" ht="20.45" customHeight="1">
      <c r="B174" s="194"/>
      <c r="C174" s="195"/>
      <c r="D174" s="195"/>
      <c r="E174" s="196" t="s">
        <v>5</v>
      </c>
      <c r="F174" s="292" t="s">
        <v>190</v>
      </c>
      <c r="G174" s="293"/>
      <c r="H174" s="293"/>
      <c r="I174" s="293"/>
      <c r="J174" s="195"/>
      <c r="K174" s="197">
        <v>22.05</v>
      </c>
      <c r="L174" s="195"/>
      <c r="M174" s="195"/>
      <c r="N174" s="195"/>
      <c r="O174" s="195"/>
      <c r="P174" s="195"/>
      <c r="Q174" s="195"/>
      <c r="R174" s="198"/>
      <c r="T174" s="199"/>
      <c r="U174" s="195"/>
      <c r="V174" s="195"/>
      <c r="W174" s="195"/>
      <c r="X174" s="195"/>
      <c r="Y174" s="195"/>
      <c r="Z174" s="195"/>
      <c r="AA174" s="200"/>
      <c r="AT174" s="201" t="s">
        <v>188</v>
      </c>
      <c r="AU174" s="201" t="s">
        <v>95</v>
      </c>
      <c r="AV174" s="13" t="s">
        <v>185</v>
      </c>
      <c r="AW174" s="13" t="s">
        <v>40</v>
      </c>
      <c r="AX174" s="13" t="s">
        <v>90</v>
      </c>
      <c r="AY174" s="201" t="s">
        <v>180</v>
      </c>
    </row>
    <row r="175" spans="2:63" s="10" customFormat="1" ht="29.85" customHeight="1">
      <c r="B175" s="160"/>
      <c r="C175" s="161"/>
      <c r="D175" s="170" t="s">
        <v>686</v>
      </c>
      <c r="E175" s="170"/>
      <c r="F175" s="170"/>
      <c r="G175" s="170"/>
      <c r="H175" s="170"/>
      <c r="I175" s="170"/>
      <c r="J175" s="170"/>
      <c r="K175" s="170"/>
      <c r="L175" s="170"/>
      <c r="M175" s="170"/>
      <c r="N175" s="335">
        <f>BK175</f>
        <v>0</v>
      </c>
      <c r="O175" s="237"/>
      <c r="P175" s="237"/>
      <c r="Q175" s="237"/>
      <c r="R175" s="163"/>
      <c r="T175" s="164"/>
      <c r="U175" s="161"/>
      <c r="V175" s="161"/>
      <c r="W175" s="165">
        <v>0</v>
      </c>
      <c r="X175" s="161"/>
      <c r="Y175" s="165">
        <v>0</v>
      </c>
      <c r="Z175" s="161"/>
      <c r="AA175" s="166">
        <v>0</v>
      </c>
      <c r="AR175" s="167" t="s">
        <v>90</v>
      </c>
      <c r="AT175" s="168" t="s">
        <v>82</v>
      </c>
      <c r="AU175" s="168" t="s">
        <v>90</v>
      </c>
      <c r="AY175" s="167" t="s">
        <v>180</v>
      </c>
      <c r="BK175" s="169">
        <v>0</v>
      </c>
    </row>
    <row r="176" spans="2:63" s="10" customFormat="1" ht="19.9" customHeight="1">
      <c r="B176" s="160"/>
      <c r="C176" s="161"/>
      <c r="D176" s="170" t="s">
        <v>152</v>
      </c>
      <c r="E176" s="170"/>
      <c r="F176" s="170"/>
      <c r="G176" s="170"/>
      <c r="H176" s="170"/>
      <c r="I176" s="170"/>
      <c r="J176" s="170"/>
      <c r="K176" s="170"/>
      <c r="L176" s="170"/>
      <c r="M176" s="170"/>
      <c r="N176" s="286">
        <f>BK176</f>
        <v>0</v>
      </c>
      <c r="O176" s="287"/>
      <c r="P176" s="287"/>
      <c r="Q176" s="287"/>
      <c r="R176" s="163"/>
      <c r="T176" s="164"/>
      <c r="U176" s="161"/>
      <c r="V176" s="161"/>
      <c r="W176" s="165">
        <f>SUM(W177:W188)</f>
        <v>0</v>
      </c>
      <c r="X176" s="161"/>
      <c r="Y176" s="165">
        <f>SUM(Y177:Y188)</f>
        <v>4.768050000000001</v>
      </c>
      <c r="Z176" s="161"/>
      <c r="AA176" s="166">
        <f>SUM(AA177:AA188)</f>
        <v>0</v>
      </c>
      <c r="AR176" s="167" t="s">
        <v>90</v>
      </c>
      <c r="AT176" s="168" t="s">
        <v>82</v>
      </c>
      <c r="AU176" s="168" t="s">
        <v>90</v>
      </c>
      <c r="AY176" s="167" t="s">
        <v>180</v>
      </c>
      <c r="BK176" s="169">
        <f>SUM(BK177:BK188)</f>
        <v>0</v>
      </c>
    </row>
    <row r="177" spans="2:65" s="1" customFormat="1" ht="20.45" customHeight="1">
      <c r="B177" s="142"/>
      <c r="C177" s="171" t="s">
        <v>238</v>
      </c>
      <c r="D177" s="171" t="s">
        <v>181</v>
      </c>
      <c r="E177" s="172" t="s">
        <v>530</v>
      </c>
      <c r="F177" s="294" t="s">
        <v>531</v>
      </c>
      <c r="G177" s="294"/>
      <c r="H177" s="294"/>
      <c r="I177" s="294"/>
      <c r="J177" s="173" t="s">
        <v>184</v>
      </c>
      <c r="K177" s="174">
        <v>22.05</v>
      </c>
      <c r="L177" s="295">
        <v>0</v>
      </c>
      <c r="M177" s="295"/>
      <c r="N177" s="296">
        <f>ROUND(L177*K177,2)</f>
        <v>0</v>
      </c>
      <c r="O177" s="296"/>
      <c r="P177" s="296"/>
      <c r="Q177" s="296"/>
      <c r="R177" s="145"/>
      <c r="T177" s="175" t="s">
        <v>5</v>
      </c>
      <c r="U177" s="48" t="s">
        <v>48</v>
      </c>
      <c r="V177" s="40"/>
      <c r="W177" s="176">
        <f>V177*K177</f>
        <v>0</v>
      </c>
      <c r="X177" s="176">
        <v>0</v>
      </c>
      <c r="Y177" s="176">
        <f>X177*K177</f>
        <v>0</v>
      </c>
      <c r="Z177" s="176">
        <v>0</v>
      </c>
      <c r="AA177" s="177">
        <f>Z177*K177</f>
        <v>0</v>
      </c>
      <c r="AR177" s="22" t="s">
        <v>185</v>
      </c>
      <c r="AT177" s="22" t="s">
        <v>181</v>
      </c>
      <c r="AU177" s="22" t="s">
        <v>95</v>
      </c>
      <c r="AY177" s="22" t="s">
        <v>180</v>
      </c>
      <c r="BE177" s="118">
        <f>IF(U177="základní",N177,0)</f>
        <v>0</v>
      </c>
      <c r="BF177" s="118">
        <f>IF(U177="snížená",N177,0)</f>
        <v>0</v>
      </c>
      <c r="BG177" s="118">
        <f>IF(U177="zákl. přenesená",N177,0)</f>
        <v>0</v>
      </c>
      <c r="BH177" s="118">
        <f>IF(U177="sníž. přenesená",N177,0)</f>
        <v>0</v>
      </c>
      <c r="BI177" s="118">
        <f>IF(U177="nulová",N177,0)</f>
        <v>0</v>
      </c>
      <c r="BJ177" s="22" t="s">
        <v>90</v>
      </c>
      <c r="BK177" s="118">
        <f>ROUND(L177*K177,2)</f>
        <v>0</v>
      </c>
      <c r="BL177" s="22" t="s">
        <v>185</v>
      </c>
      <c r="BM177" s="22" t="s">
        <v>735</v>
      </c>
    </row>
    <row r="178" spans="2:51" s="11" customFormat="1" ht="20.45" customHeight="1">
      <c r="B178" s="178"/>
      <c r="C178" s="179"/>
      <c r="D178" s="179"/>
      <c r="E178" s="180" t="s">
        <v>5</v>
      </c>
      <c r="F178" s="288" t="s">
        <v>525</v>
      </c>
      <c r="G178" s="289"/>
      <c r="H178" s="289"/>
      <c r="I178" s="289"/>
      <c r="J178" s="179"/>
      <c r="K178" s="181" t="s">
        <v>5</v>
      </c>
      <c r="L178" s="179"/>
      <c r="M178" s="179"/>
      <c r="N178" s="179"/>
      <c r="O178" s="179"/>
      <c r="P178" s="179"/>
      <c r="Q178" s="179"/>
      <c r="R178" s="182"/>
      <c r="T178" s="183"/>
      <c r="U178" s="179"/>
      <c r="V178" s="179"/>
      <c r="W178" s="179"/>
      <c r="X178" s="179"/>
      <c r="Y178" s="179"/>
      <c r="Z178" s="179"/>
      <c r="AA178" s="184"/>
      <c r="AT178" s="185" t="s">
        <v>188</v>
      </c>
      <c r="AU178" s="185" t="s">
        <v>95</v>
      </c>
      <c r="AV178" s="11" t="s">
        <v>90</v>
      </c>
      <c r="AW178" s="11" t="s">
        <v>40</v>
      </c>
      <c r="AX178" s="11" t="s">
        <v>83</v>
      </c>
      <c r="AY178" s="185" t="s">
        <v>180</v>
      </c>
    </row>
    <row r="179" spans="2:51" s="12" customFormat="1" ht="20.45" customHeight="1">
      <c r="B179" s="186"/>
      <c r="C179" s="187"/>
      <c r="D179" s="187"/>
      <c r="E179" s="188" t="s">
        <v>5</v>
      </c>
      <c r="F179" s="290" t="s">
        <v>734</v>
      </c>
      <c r="G179" s="291"/>
      <c r="H179" s="291"/>
      <c r="I179" s="291"/>
      <c r="J179" s="187"/>
      <c r="K179" s="189">
        <v>22.05</v>
      </c>
      <c r="L179" s="187"/>
      <c r="M179" s="187"/>
      <c r="N179" s="187"/>
      <c r="O179" s="187"/>
      <c r="P179" s="187"/>
      <c r="Q179" s="187"/>
      <c r="R179" s="190"/>
      <c r="T179" s="191"/>
      <c r="U179" s="187"/>
      <c r="V179" s="187"/>
      <c r="W179" s="187"/>
      <c r="X179" s="187"/>
      <c r="Y179" s="187"/>
      <c r="Z179" s="187"/>
      <c r="AA179" s="192"/>
      <c r="AT179" s="193" t="s">
        <v>188</v>
      </c>
      <c r="AU179" s="193" t="s">
        <v>95</v>
      </c>
      <c r="AV179" s="12" t="s">
        <v>95</v>
      </c>
      <c r="AW179" s="12" t="s">
        <v>40</v>
      </c>
      <c r="AX179" s="12" t="s">
        <v>83</v>
      </c>
      <c r="AY179" s="193" t="s">
        <v>180</v>
      </c>
    </row>
    <row r="180" spans="2:51" s="13" customFormat="1" ht="20.45" customHeight="1">
      <c r="B180" s="194"/>
      <c r="C180" s="195"/>
      <c r="D180" s="195"/>
      <c r="E180" s="196" t="s">
        <v>5</v>
      </c>
      <c r="F180" s="292" t="s">
        <v>190</v>
      </c>
      <c r="G180" s="293"/>
      <c r="H180" s="293"/>
      <c r="I180" s="293"/>
      <c r="J180" s="195"/>
      <c r="K180" s="197">
        <v>22.05</v>
      </c>
      <c r="L180" s="195"/>
      <c r="M180" s="195"/>
      <c r="N180" s="195"/>
      <c r="O180" s="195"/>
      <c r="P180" s="195"/>
      <c r="Q180" s="195"/>
      <c r="R180" s="198"/>
      <c r="T180" s="199"/>
      <c r="U180" s="195"/>
      <c r="V180" s="195"/>
      <c r="W180" s="195"/>
      <c r="X180" s="195"/>
      <c r="Y180" s="195"/>
      <c r="Z180" s="195"/>
      <c r="AA180" s="200"/>
      <c r="AT180" s="201" t="s">
        <v>188</v>
      </c>
      <c r="AU180" s="201" t="s">
        <v>95</v>
      </c>
      <c r="AV180" s="13" t="s">
        <v>185</v>
      </c>
      <c r="AW180" s="13" t="s">
        <v>40</v>
      </c>
      <c r="AX180" s="13" t="s">
        <v>90</v>
      </c>
      <c r="AY180" s="201" t="s">
        <v>180</v>
      </c>
    </row>
    <row r="181" spans="2:65" s="1" customFormat="1" ht="28.9" customHeight="1">
      <c r="B181" s="142"/>
      <c r="C181" s="171" t="s">
        <v>246</v>
      </c>
      <c r="D181" s="171" t="s">
        <v>181</v>
      </c>
      <c r="E181" s="172" t="s">
        <v>736</v>
      </c>
      <c r="F181" s="294" t="s">
        <v>737</v>
      </c>
      <c r="G181" s="294"/>
      <c r="H181" s="294"/>
      <c r="I181" s="294"/>
      <c r="J181" s="173" t="s">
        <v>184</v>
      </c>
      <c r="K181" s="174">
        <v>21</v>
      </c>
      <c r="L181" s="295">
        <v>0</v>
      </c>
      <c r="M181" s="295"/>
      <c r="N181" s="296">
        <f>ROUND(L181*K181,2)</f>
        <v>0</v>
      </c>
      <c r="O181" s="296"/>
      <c r="P181" s="296"/>
      <c r="Q181" s="296"/>
      <c r="R181" s="145"/>
      <c r="T181" s="175" t="s">
        <v>5</v>
      </c>
      <c r="U181" s="48" t="s">
        <v>48</v>
      </c>
      <c r="V181" s="40"/>
      <c r="W181" s="176">
        <f>V181*K181</f>
        <v>0</v>
      </c>
      <c r="X181" s="176">
        <v>0.08425</v>
      </c>
      <c r="Y181" s="176">
        <f>X181*K181</f>
        <v>1.7692500000000002</v>
      </c>
      <c r="Z181" s="176">
        <v>0</v>
      </c>
      <c r="AA181" s="177">
        <f>Z181*K181</f>
        <v>0</v>
      </c>
      <c r="AR181" s="22" t="s">
        <v>185</v>
      </c>
      <c r="AT181" s="22" t="s">
        <v>181</v>
      </c>
      <c r="AU181" s="22" t="s">
        <v>95</v>
      </c>
      <c r="AY181" s="22" t="s">
        <v>180</v>
      </c>
      <c r="BE181" s="118">
        <f>IF(U181="základní",N181,0)</f>
        <v>0</v>
      </c>
      <c r="BF181" s="118">
        <f>IF(U181="snížená",N181,0)</f>
        <v>0</v>
      </c>
      <c r="BG181" s="118">
        <f>IF(U181="zákl. přenesená",N181,0)</f>
        <v>0</v>
      </c>
      <c r="BH181" s="118">
        <f>IF(U181="sníž. přenesená",N181,0)</f>
        <v>0</v>
      </c>
      <c r="BI181" s="118">
        <f>IF(U181="nulová",N181,0)</f>
        <v>0</v>
      </c>
      <c r="BJ181" s="22" t="s">
        <v>90</v>
      </c>
      <c r="BK181" s="118">
        <f>ROUND(L181*K181,2)</f>
        <v>0</v>
      </c>
      <c r="BL181" s="22" t="s">
        <v>185</v>
      </c>
      <c r="BM181" s="22" t="s">
        <v>738</v>
      </c>
    </row>
    <row r="182" spans="2:51" s="11" customFormat="1" ht="20.45" customHeight="1">
      <c r="B182" s="178"/>
      <c r="C182" s="179"/>
      <c r="D182" s="179"/>
      <c r="E182" s="180" t="s">
        <v>5</v>
      </c>
      <c r="F182" s="288" t="s">
        <v>739</v>
      </c>
      <c r="G182" s="289"/>
      <c r="H182" s="289"/>
      <c r="I182" s="289"/>
      <c r="J182" s="179"/>
      <c r="K182" s="181" t="s">
        <v>5</v>
      </c>
      <c r="L182" s="179"/>
      <c r="M182" s="179"/>
      <c r="N182" s="179"/>
      <c r="O182" s="179"/>
      <c r="P182" s="179"/>
      <c r="Q182" s="179"/>
      <c r="R182" s="182"/>
      <c r="T182" s="183"/>
      <c r="U182" s="179"/>
      <c r="V182" s="179"/>
      <c r="W182" s="179"/>
      <c r="X182" s="179"/>
      <c r="Y182" s="179"/>
      <c r="Z182" s="179"/>
      <c r="AA182" s="184"/>
      <c r="AT182" s="185" t="s">
        <v>188</v>
      </c>
      <c r="AU182" s="185" t="s">
        <v>95</v>
      </c>
      <c r="AV182" s="11" t="s">
        <v>90</v>
      </c>
      <c r="AW182" s="11" t="s">
        <v>40</v>
      </c>
      <c r="AX182" s="11" t="s">
        <v>83</v>
      </c>
      <c r="AY182" s="185" t="s">
        <v>180</v>
      </c>
    </row>
    <row r="183" spans="2:51" s="12" customFormat="1" ht="20.45" customHeight="1">
      <c r="B183" s="186"/>
      <c r="C183" s="187"/>
      <c r="D183" s="187"/>
      <c r="E183" s="188" t="s">
        <v>5</v>
      </c>
      <c r="F183" s="290" t="s">
        <v>10</v>
      </c>
      <c r="G183" s="291"/>
      <c r="H183" s="291"/>
      <c r="I183" s="291"/>
      <c r="J183" s="187"/>
      <c r="K183" s="189">
        <v>21</v>
      </c>
      <c r="L183" s="187"/>
      <c r="M183" s="187"/>
      <c r="N183" s="187"/>
      <c r="O183" s="187"/>
      <c r="P183" s="187"/>
      <c r="Q183" s="187"/>
      <c r="R183" s="190"/>
      <c r="T183" s="191"/>
      <c r="U183" s="187"/>
      <c r="V183" s="187"/>
      <c r="W183" s="187"/>
      <c r="X183" s="187"/>
      <c r="Y183" s="187"/>
      <c r="Z183" s="187"/>
      <c r="AA183" s="192"/>
      <c r="AT183" s="193" t="s">
        <v>188</v>
      </c>
      <c r="AU183" s="193" t="s">
        <v>95</v>
      </c>
      <c r="AV183" s="12" t="s">
        <v>95</v>
      </c>
      <c r="AW183" s="12" t="s">
        <v>40</v>
      </c>
      <c r="AX183" s="12" t="s">
        <v>83</v>
      </c>
      <c r="AY183" s="193" t="s">
        <v>180</v>
      </c>
    </row>
    <row r="184" spans="2:51" s="13" customFormat="1" ht="20.45" customHeight="1">
      <c r="B184" s="194"/>
      <c r="C184" s="195"/>
      <c r="D184" s="195"/>
      <c r="E184" s="196" t="s">
        <v>5</v>
      </c>
      <c r="F184" s="292" t="s">
        <v>190</v>
      </c>
      <c r="G184" s="293"/>
      <c r="H184" s="293"/>
      <c r="I184" s="293"/>
      <c r="J184" s="195"/>
      <c r="K184" s="197">
        <v>21</v>
      </c>
      <c r="L184" s="195"/>
      <c r="M184" s="195"/>
      <c r="N184" s="195"/>
      <c r="O184" s="195"/>
      <c r="P184" s="195"/>
      <c r="Q184" s="195"/>
      <c r="R184" s="198"/>
      <c r="T184" s="199"/>
      <c r="U184" s="195"/>
      <c r="V184" s="195"/>
      <c r="W184" s="195"/>
      <c r="X184" s="195"/>
      <c r="Y184" s="195"/>
      <c r="Z184" s="195"/>
      <c r="AA184" s="200"/>
      <c r="AT184" s="201" t="s">
        <v>188</v>
      </c>
      <c r="AU184" s="201" t="s">
        <v>95</v>
      </c>
      <c r="AV184" s="13" t="s">
        <v>185</v>
      </c>
      <c r="AW184" s="13" t="s">
        <v>40</v>
      </c>
      <c r="AX184" s="13" t="s">
        <v>90</v>
      </c>
      <c r="AY184" s="201" t="s">
        <v>180</v>
      </c>
    </row>
    <row r="185" spans="2:65" s="1" customFormat="1" ht="20.45" customHeight="1">
      <c r="B185" s="142"/>
      <c r="C185" s="210" t="s">
        <v>251</v>
      </c>
      <c r="D185" s="210" t="s">
        <v>239</v>
      </c>
      <c r="E185" s="211" t="s">
        <v>538</v>
      </c>
      <c r="F185" s="307" t="s">
        <v>539</v>
      </c>
      <c r="G185" s="307"/>
      <c r="H185" s="307"/>
      <c r="I185" s="307"/>
      <c r="J185" s="212" t="s">
        <v>184</v>
      </c>
      <c r="K185" s="213">
        <v>21.42</v>
      </c>
      <c r="L185" s="308">
        <v>0</v>
      </c>
      <c r="M185" s="308"/>
      <c r="N185" s="309">
        <f>ROUND(L185*K185,2)</f>
        <v>0</v>
      </c>
      <c r="O185" s="296"/>
      <c r="P185" s="296"/>
      <c r="Q185" s="296"/>
      <c r="R185" s="145"/>
      <c r="T185" s="175" t="s">
        <v>5</v>
      </c>
      <c r="U185" s="48" t="s">
        <v>48</v>
      </c>
      <c r="V185" s="40"/>
      <c r="W185" s="176">
        <f>V185*K185</f>
        <v>0</v>
      </c>
      <c r="X185" s="176">
        <v>0.14</v>
      </c>
      <c r="Y185" s="176">
        <f>X185*K185</f>
        <v>2.9988000000000006</v>
      </c>
      <c r="Z185" s="176">
        <v>0</v>
      </c>
      <c r="AA185" s="177">
        <f>Z185*K185</f>
        <v>0</v>
      </c>
      <c r="AR185" s="22" t="s">
        <v>228</v>
      </c>
      <c r="AT185" s="22" t="s">
        <v>239</v>
      </c>
      <c r="AU185" s="22" t="s">
        <v>95</v>
      </c>
      <c r="AY185" s="22" t="s">
        <v>180</v>
      </c>
      <c r="BE185" s="118">
        <f>IF(U185="základní",N185,0)</f>
        <v>0</v>
      </c>
      <c r="BF185" s="118">
        <f>IF(U185="snížená",N185,0)</f>
        <v>0</v>
      </c>
      <c r="BG185" s="118">
        <f>IF(U185="zákl. přenesená",N185,0)</f>
        <v>0</v>
      </c>
      <c r="BH185" s="118">
        <f>IF(U185="sníž. přenesená",N185,0)</f>
        <v>0</v>
      </c>
      <c r="BI185" s="118">
        <f>IF(U185="nulová",N185,0)</f>
        <v>0</v>
      </c>
      <c r="BJ185" s="22" t="s">
        <v>90</v>
      </c>
      <c r="BK185" s="118">
        <f>ROUND(L185*K185,2)</f>
        <v>0</v>
      </c>
      <c r="BL185" s="22" t="s">
        <v>185</v>
      </c>
      <c r="BM185" s="22" t="s">
        <v>740</v>
      </c>
    </row>
    <row r="186" spans="2:51" s="11" customFormat="1" ht="20.45" customHeight="1">
      <c r="B186" s="178"/>
      <c r="C186" s="179"/>
      <c r="D186" s="179"/>
      <c r="E186" s="180" t="s">
        <v>5</v>
      </c>
      <c r="F186" s="288" t="s">
        <v>541</v>
      </c>
      <c r="G186" s="289"/>
      <c r="H186" s="289"/>
      <c r="I186" s="289"/>
      <c r="J186" s="179"/>
      <c r="K186" s="181" t="s">
        <v>5</v>
      </c>
      <c r="L186" s="179"/>
      <c r="M186" s="179"/>
      <c r="N186" s="179"/>
      <c r="O186" s="179"/>
      <c r="P186" s="179"/>
      <c r="Q186" s="179"/>
      <c r="R186" s="182"/>
      <c r="T186" s="183"/>
      <c r="U186" s="179"/>
      <c r="V186" s="179"/>
      <c r="W186" s="179"/>
      <c r="X186" s="179"/>
      <c r="Y186" s="179"/>
      <c r="Z186" s="179"/>
      <c r="AA186" s="184"/>
      <c r="AT186" s="185" t="s">
        <v>188</v>
      </c>
      <c r="AU186" s="185" t="s">
        <v>95</v>
      </c>
      <c r="AV186" s="11" t="s">
        <v>90</v>
      </c>
      <c r="AW186" s="11" t="s">
        <v>40</v>
      </c>
      <c r="AX186" s="11" t="s">
        <v>83</v>
      </c>
      <c r="AY186" s="185" t="s">
        <v>180</v>
      </c>
    </row>
    <row r="187" spans="2:51" s="12" customFormat="1" ht="20.45" customHeight="1">
      <c r="B187" s="186"/>
      <c r="C187" s="187"/>
      <c r="D187" s="187"/>
      <c r="E187" s="188" t="s">
        <v>5</v>
      </c>
      <c r="F187" s="290" t="s">
        <v>741</v>
      </c>
      <c r="G187" s="291"/>
      <c r="H187" s="291"/>
      <c r="I187" s="291"/>
      <c r="J187" s="187"/>
      <c r="K187" s="189">
        <v>21.42</v>
      </c>
      <c r="L187" s="187"/>
      <c r="M187" s="187"/>
      <c r="N187" s="187"/>
      <c r="O187" s="187"/>
      <c r="P187" s="187"/>
      <c r="Q187" s="187"/>
      <c r="R187" s="190"/>
      <c r="T187" s="191"/>
      <c r="U187" s="187"/>
      <c r="V187" s="187"/>
      <c r="W187" s="187"/>
      <c r="X187" s="187"/>
      <c r="Y187" s="187"/>
      <c r="Z187" s="187"/>
      <c r="AA187" s="192"/>
      <c r="AT187" s="193" t="s">
        <v>188</v>
      </c>
      <c r="AU187" s="193" t="s">
        <v>95</v>
      </c>
      <c r="AV187" s="12" t="s">
        <v>95</v>
      </c>
      <c r="AW187" s="12" t="s">
        <v>40</v>
      </c>
      <c r="AX187" s="12" t="s">
        <v>83</v>
      </c>
      <c r="AY187" s="193" t="s">
        <v>180</v>
      </c>
    </row>
    <row r="188" spans="2:51" s="13" customFormat="1" ht="20.45" customHeight="1">
      <c r="B188" s="194"/>
      <c r="C188" s="195"/>
      <c r="D188" s="195"/>
      <c r="E188" s="196" t="s">
        <v>5</v>
      </c>
      <c r="F188" s="292" t="s">
        <v>190</v>
      </c>
      <c r="G188" s="293"/>
      <c r="H188" s="293"/>
      <c r="I188" s="293"/>
      <c r="J188" s="195"/>
      <c r="K188" s="197">
        <v>21.42</v>
      </c>
      <c r="L188" s="195"/>
      <c r="M188" s="195"/>
      <c r="N188" s="195"/>
      <c r="O188" s="195"/>
      <c r="P188" s="195"/>
      <c r="Q188" s="195"/>
      <c r="R188" s="198"/>
      <c r="T188" s="199"/>
      <c r="U188" s="195"/>
      <c r="V188" s="195"/>
      <c r="W188" s="195"/>
      <c r="X188" s="195"/>
      <c r="Y188" s="195"/>
      <c r="Z188" s="195"/>
      <c r="AA188" s="200"/>
      <c r="AT188" s="201" t="s">
        <v>188</v>
      </c>
      <c r="AU188" s="201" t="s">
        <v>95</v>
      </c>
      <c r="AV188" s="13" t="s">
        <v>185</v>
      </c>
      <c r="AW188" s="13" t="s">
        <v>40</v>
      </c>
      <c r="AX188" s="13" t="s">
        <v>90</v>
      </c>
      <c r="AY188" s="201" t="s">
        <v>180</v>
      </c>
    </row>
    <row r="189" spans="2:63" s="10" customFormat="1" ht="29.85" customHeight="1">
      <c r="B189" s="160"/>
      <c r="C189" s="161"/>
      <c r="D189" s="170" t="s">
        <v>154</v>
      </c>
      <c r="E189" s="170"/>
      <c r="F189" s="170"/>
      <c r="G189" s="170"/>
      <c r="H189" s="170"/>
      <c r="I189" s="170"/>
      <c r="J189" s="170"/>
      <c r="K189" s="170"/>
      <c r="L189" s="170"/>
      <c r="M189" s="170"/>
      <c r="N189" s="286">
        <f>BK189</f>
        <v>0</v>
      </c>
      <c r="O189" s="287"/>
      <c r="P189" s="287"/>
      <c r="Q189" s="287"/>
      <c r="R189" s="163"/>
      <c r="T189" s="164"/>
      <c r="U189" s="161"/>
      <c r="V189" s="161"/>
      <c r="W189" s="165">
        <f>SUM(W190:W222)</f>
        <v>0</v>
      </c>
      <c r="X189" s="161"/>
      <c r="Y189" s="165">
        <f>SUM(Y190:Y222)</f>
        <v>6.491231</v>
      </c>
      <c r="Z189" s="161"/>
      <c r="AA189" s="166">
        <f>SUM(AA190:AA222)</f>
        <v>0</v>
      </c>
      <c r="AR189" s="167" t="s">
        <v>90</v>
      </c>
      <c r="AT189" s="168" t="s">
        <v>82</v>
      </c>
      <c r="AU189" s="168" t="s">
        <v>90</v>
      </c>
      <c r="AY189" s="167" t="s">
        <v>180</v>
      </c>
      <c r="BK189" s="169">
        <f>SUM(BK190:BK222)</f>
        <v>0</v>
      </c>
    </row>
    <row r="190" spans="2:65" s="1" customFormat="1" ht="20.45" customHeight="1">
      <c r="B190" s="142"/>
      <c r="C190" s="171" t="s">
        <v>257</v>
      </c>
      <c r="D190" s="171" t="s">
        <v>181</v>
      </c>
      <c r="E190" s="172" t="s">
        <v>355</v>
      </c>
      <c r="F190" s="294" t="s">
        <v>356</v>
      </c>
      <c r="G190" s="294"/>
      <c r="H190" s="294"/>
      <c r="I190" s="294"/>
      <c r="J190" s="173" t="s">
        <v>357</v>
      </c>
      <c r="K190" s="174">
        <v>4</v>
      </c>
      <c r="L190" s="295">
        <v>0</v>
      </c>
      <c r="M190" s="295"/>
      <c r="N190" s="296">
        <f>ROUND(L190*K190,2)</f>
        <v>0</v>
      </c>
      <c r="O190" s="296"/>
      <c r="P190" s="296"/>
      <c r="Q190" s="296"/>
      <c r="R190" s="145"/>
      <c r="T190" s="175" t="s">
        <v>5</v>
      </c>
      <c r="U190" s="48" t="s">
        <v>48</v>
      </c>
      <c r="V190" s="40"/>
      <c r="W190" s="176">
        <f>V190*K190</f>
        <v>0</v>
      </c>
      <c r="X190" s="176">
        <v>0</v>
      </c>
      <c r="Y190" s="176">
        <f>X190*K190</f>
        <v>0</v>
      </c>
      <c r="Z190" s="176">
        <v>0</v>
      </c>
      <c r="AA190" s="177">
        <f>Z190*K190</f>
        <v>0</v>
      </c>
      <c r="AR190" s="22" t="s">
        <v>185</v>
      </c>
      <c r="AT190" s="22" t="s">
        <v>181</v>
      </c>
      <c r="AU190" s="22" t="s">
        <v>95</v>
      </c>
      <c r="AY190" s="22" t="s">
        <v>180</v>
      </c>
      <c r="BE190" s="118">
        <f>IF(U190="základní",N190,0)</f>
        <v>0</v>
      </c>
      <c r="BF190" s="118">
        <f>IF(U190="snížená",N190,0)</f>
        <v>0</v>
      </c>
      <c r="BG190" s="118">
        <f>IF(U190="zákl. přenesená",N190,0)</f>
        <v>0</v>
      </c>
      <c r="BH190" s="118">
        <f>IF(U190="sníž. přenesená",N190,0)</f>
        <v>0</v>
      </c>
      <c r="BI190" s="118">
        <f>IF(U190="nulová",N190,0)</f>
        <v>0</v>
      </c>
      <c r="BJ190" s="22" t="s">
        <v>90</v>
      </c>
      <c r="BK190" s="118">
        <f>ROUND(L190*K190,2)</f>
        <v>0</v>
      </c>
      <c r="BL190" s="22" t="s">
        <v>185</v>
      </c>
      <c r="BM190" s="22" t="s">
        <v>742</v>
      </c>
    </row>
    <row r="191" spans="2:51" s="11" customFormat="1" ht="20.45" customHeight="1">
      <c r="B191" s="178"/>
      <c r="C191" s="179"/>
      <c r="D191" s="179"/>
      <c r="E191" s="180" t="s">
        <v>5</v>
      </c>
      <c r="F191" s="288" t="s">
        <v>560</v>
      </c>
      <c r="G191" s="289"/>
      <c r="H191" s="289"/>
      <c r="I191" s="289"/>
      <c r="J191" s="179"/>
      <c r="K191" s="181" t="s">
        <v>5</v>
      </c>
      <c r="L191" s="179"/>
      <c r="M191" s="179"/>
      <c r="N191" s="179"/>
      <c r="O191" s="179"/>
      <c r="P191" s="179"/>
      <c r="Q191" s="179"/>
      <c r="R191" s="182"/>
      <c r="T191" s="183"/>
      <c r="U191" s="179"/>
      <c r="V191" s="179"/>
      <c r="W191" s="179"/>
      <c r="X191" s="179"/>
      <c r="Y191" s="179"/>
      <c r="Z191" s="179"/>
      <c r="AA191" s="184"/>
      <c r="AT191" s="185" t="s">
        <v>188</v>
      </c>
      <c r="AU191" s="185" t="s">
        <v>95</v>
      </c>
      <c r="AV191" s="11" t="s">
        <v>90</v>
      </c>
      <c r="AW191" s="11" t="s">
        <v>40</v>
      </c>
      <c r="AX191" s="11" t="s">
        <v>83</v>
      </c>
      <c r="AY191" s="185" t="s">
        <v>180</v>
      </c>
    </row>
    <row r="192" spans="2:51" s="12" customFormat="1" ht="20.45" customHeight="1">
      <c r="B192" s="186"/>
      <c r="C192" s="187"/>
      <c r="D192" s="187"/>
      <c r="E192" s="188" t="s">
        <v>5</v>
      </c>
      <c r="F192" s="290" t="s">
        <v>185</v>
      </c>
      <c r="G192" s="291"/>
      <c r="H192" s="291"/>
      <c r="I192" s="291"/>
      <c r="J192" s="187"/>
      <c r="K192" s="189">
        <v>4</v>
      </c>
      <c r="L192" s="187"/>
      <c r="M192" s="187"/>
      <c r="N192" s="187"/>
      <c r="O192" s="187"/>
      <c r="P192" s="187"/>
      <c r="Q192" s="187"/>
      <c r="R192" s="190"/>
      <c r="T192" s="191"/>
      <c r="U192" s="187"/>
      <c r="V192" s="187"/>
      <c r="W192" s="187"/>
      <c r="X192" s="187"/>
      <c r="Y192" s="187"/>
      <c r="Z192" s="187"/>
      <c r="AA192" s="192"/>
      <c r="AT192" s="193" t="s">
        <v>188</v>
      </c>
      <c r="AU192" s="193" t="s">
        <v>95</v>
      </c>
      <c r="AV192" s="12" t="s">
        <v>95</v>
      </c>
      <c r="AW192" s="12" t="s">
        <v>40</v>
      </c>
      <c r="AX192" s="12" t="s">
        <v>83</v>
      </c>
      <c r="AY192" s="193" t="s">
        <v>180</v>
      </c>
    </row>
    <row r="193" spans="2:51" s="13" customFormat="1" ht="20.45" customHeight="1">
      <c r="B193" s="194"/>
      <c r="C193" s="195"/>
      <c r="D193" s="195"/>
      <c r="E193" s="196" t="s">
        <v>5</v>
      </c>
      <c r="F193" s="292" t="s">
        <v>190</v>
      </c>
      <c r="G193" s="293"/>
      <c r="H193" s="293"/>
      <c r="I193" s="293"/>
      <c r="J193" s="195"/>
      <c r="K193" s="197">
        <v>4</v>
      </c>
      <c r="L193" s="195"/>
      <c r="M193" s="195"/>
      <c r="N193" s="195"/>
      <c r="O193" s="195"/>
      <c r="P193" s="195"/>
      <c r="Q193" s="195"/>
      <c r="R193" s="198"/>
      <c r="T193" s="199"/>
      <c r="U193" s="195"/>
      <c r="V193" s="195"/>
      <c r="W193" s="195"/>
      <c r="X193" s="195"/>
      <c r="Y193" s="195"/>
      <c r="Z193" s="195"/>
      <c r="AA193" s="200"/>
      <c r="AT193" s="201" t="s">
        <v>188</v>
      </c>
      <c r="AU193" s="201" t="s">
        <v>95</v>
      </c>
      <c r="AV193" s="13" t="s">
        <v>185</v>
      </c>
      <c r="AW193" s="13" t="s">
        <v>40</v>
      </c>
      <c r="AX193" s="13" t="s">
        <v>90</v>
      </c>
      <c r="AY193" s="201" t="s">
        <v>180</v>
      </c>
    </row>
    <row r="194" spans="2:65" s="1" customFormat="1" ht="28.9" customHeight="1">
      <c r="B194" s="142"/>
      <c r="C194" s="171" t="s">
        <v>318</v>
      </c>
      <c r="D194" s="171" t="s">
        <v>181</v>
      </c>
      <c r="E194" s="172" t="s">
        <v>361</v>
      </c>
      <c r="F194" s="294" t="s">
        <v>362</v>
      </c>
      <c r="G194" s="294"/>
      <c r="H194" s="294"/>
      <c r="I194" s="294"/>
      <c r="J194" s="173" t="s">
        <v>203</v>
      </c>
      <c r="K194" s="174">
        <v>11</v>
      </c>
      <c r="L194" s="295">
        <v>0</v>
      </c>
      <c r="M194" s="295"/>
      <c r="N194" s="296">
        <f>ROUND(L194*K194,2)</f>
        <v>0</v>
      </c>
      <c r="O194" s="296"/>
      <c r="P194" s="296"/>
      <c r="Q194" s="296"/>
      <c r="R194" s="145"/>
      <c r="T194" s="175" t="s">
        <v>5</v>
      </c>
      <c r="U194" s="48" t="s">
        <v>48</v>
      </c>
      <c r="V194" s="40"/>
      <c r="W194" s="176">
        <f>V194*K194</f>
        <v>0</v>
      </c>
      <c r="X194" s="176">
        <v>0.08978</v>
      </c>
      <c r="Y194" s="176">
        <f>X194*K194</f>
        <v>0.98758</v>
      </c>
      <c r="Z194" s="176">
        <v>0</v>
      </c>
      <c r="AA194" s="177">
        <f>Z194*K194</f>
        <v>0</v>
      </c>
      <c r="AR194" s="22" t="s">
        <v>185</v>
      </c>
      <c r="AT194" s="22" t="s">
        <v>181</v>
      </c>
      <c r="AU194" s="22" t="s">
        <v>95</v>
      </c>
      <c r="AY194" s="22" t="s">
        <v>180</v>
      </c>
      <c r="BE194" s="118">
        <f>IF(U194="základní",N194,0)</f>
        <v>0</v>
      </c>
      <c r="BF194" s="118">
        <f>IF(U194="snížená",N194,0)</f>
        <v>0</v>
      </c>
      <c r="BG194" s="118">
        <f>IF(U194="zákl. přenesená",N194,0)</f>
        <v>0</v>
      </c>
      <c r="BH194" s="118">
        <f>IF(U194="sníž. přenesená",N194,0)</f>
        <v>0</v>
      </c>
      <c r="BI194" s="118">
        <f>IF(U194="nulová",N194,0)</f>
        <v>0</v>
      </c>
      <c r="BJ194" s="22" t="s">
        <v>90</v>
      </c>
      <c r="BK194" s="118">
        <f>ROUND(L194*K194,2)</f>
        <v>0</v>
      </c>
      <c r="BL194" s="22" t="s">
        <v>185</v>
      </c>
      <c r="BM194" s="22" t="s">
        <v>743</v>
      </c>
    </row>
    <row r="195" spans="2:51" s="11" customFormat="1" ht="20.45" customHeight="1">
      <c r="B195" s="178"/>
      <c r="C195" s="179"/>
      <c r="D195" s="179"/>
      <c r="E195" s="180" t="s">
        <v>5</v>
      </c>
      <c r="F195" s="288" t="s">
        <v>211</v>
      </c>
      <c r="G195" s="289"/>
      <c r="H195" s="289"/>
      <c r="I195" s="289"/>
      <c r="J195" s="179"/>
      <c r="K195" s="181" t="s">
        <v>5</v>
      </c>
      <c r="L195" s="179"/>
      <c r="M195" s="179"/>
      <c r="N195" s="179"/>
      <c r="O195" s="179"/>
      <c r="P195" s="179"/>
      <c r="Q195" s="179"/>
      <c r="R195" s="182"/>
      <c r="T195" s="183"/>
      <c r="U195" s="179"/>
      <c r="V195" s="179"/>
      <c r="W195" s="179"/>
      <c r="X195" s="179"/>
      <c r="Y195" s="179"/>
      <c r="Z195" s="179"/>
      <c r="AA195" s="184"/>
      <c r="AT195" s="185" t="s">
        <v>188</v>
      </c>
      <c r="AU195" s="185" t="s">
        <v>95</v>
      </c>
      <c r="AV195" s="11" t="s">
        <v>90</v>
      </c>
      <c r="AW195" s="11" t="s">
        <v>40</v>
      </c>
      <c r="AX195" s="11" t="s">
        <v>83</v>
      </c>
      <c r="AY195" s="185" t="s">
        <v>180</v>
      </c>
    </row>
    <row r="196" spans="2:51" s="12" customFormat="1" ht="20.45" customHeight="1">
      <c r="B196" s="186"/>
      <c r="C196" s="187"/>
      <c r="D196" s="187"/>
      <c r="E196" s="188" t="s">
        <v>5</v>
      </c>
      <c r="F196" s="290" t="s">
        <v>246</v>
      </c>
      <c r="G196" s="291"/>
      <c r="H196" s="291"/>
      <c r="I196" s="291"/>
      <c r="J196" s="187"/>
      <c r="K196" s="189">
        <v>11</v>
      </c>
      <c r="L196" s="187"/>
      <c r="M196" s="187"/>
      <c r="N196" s="187"/>
      <c r="O196" s="187"/>
      <c r="P196" s="187"/>
      <c r="Q196" s="187"/>
      <c r="R196" s="190"/>
      <c r="T196" s="191"/>
      <c r="U196" s="187"/>
      <c r="V196" s="187"/>
      <c r="W196" s="187"/>
      <c r="X196" s="187"/>
      <c r="Y196" s="187"/>
      <c r="Z196" s="187"/>
      <c r="AA196" s="192"/>
      <c r="AT196" s="193" t="s">
        <v>188</v>
      </c>
      <c r="AU196" s="193" t="s">
        <v>95</v>
      </c>
      <c r="AV196" s="12" t="s">
        <v>95</v>
      </c>
      <c r="AW196" s="12" t="s">
        <v>40</v>
      </c>
      <c r="AX196" s="12" t="s">
        <v>83</v>
      </c>
      <c r="AY196" s="193" t="s">
        <v>180</v>
      </c>
    </row>
    <row r="197" spans="2:51" s="13" customFormat="1" ht="20.45" customHeight="1">
      <c r="B197" s="194"/>
      <c r="C197" s="195"/>
      <c r="D197" s="195"/>
      <c r="E197" s="196" t="s">
        <v>5</v>
      </c>
      <c r="F197" s="292" t="s">
        <v>190</v>
      </c>
      <c r="G197" s="293"/>
      <c r="H197" s="293"/>
      <c r="I197" s="293"/>
      <c r="J197" s="195"/>
      <c r="K197" s="197">
        <v>11</v>
      </c>
      <c r="L197" s="195"/>
      <c r="M197" s="195"/>
      <c r="N197" s="195"/>
      <c r="O197" s="195"/>
      <c r="P197" s="195"/>
      <c r="Q197" s="195"/>
      <c r="R197" s="198"/>
      <c r="T197" s="199"/>
      <c r="U197" s="195"/>
      <c r="V197" s="195"/>
      <c r="W197" s="195"/>
      <c r="X197" s="195"/>
      <c r="Y197" s="195"/>
      <c r="Z197" s="195"/>
      <c r="AA197" s="200"/>
      <c r="AT197" s="201" t="s">
        <v>188</v>
      </c>
      <c r="AU197" s="201" t="s">
        <v>95</v>
      </c>
      <c r="AV197" s="13" t="s">
        <v>185</v>
      </c>
      <c r="AW197" s="13" t="s">
        <v>40</v>
      </c>
      <c r="AX197" s="13" t="s">
        <v>90</v>
      </c>
      <c r="AY197" s="201" t="s">
        <v>180</v>
      </c>
    </row>
    <row r="198" spans="2:65" s="1" customFormat="1" ht="28.9" customHeight="1">
      <c r="B198" s="142"/>
      <c r="C198" s="210" t="s">
        <v>324</v>
      </c>
      <c r="D198" s="210" t="s">
        <v>239</v>
      </c>
      <c r="E198" s="211" t="s">
        <v>368</v>
      </c>
      <c r="F198" s="307" t="s">
        <v>369</v>
      </c>
      <c r="G198" s="307"/>
      <c r="H198" s="307"/>
      <c r="I198" s="307"/>
      <c r="J198" s="212" t="s">
        <v>242</v>
      </c>
      <c r="K198" s="213">
        <v>0.249</v>
      </c>
      <c r="L198" s="308">
        <v>0</v>
      </c>
      <c r="M198" s="308"/>
      <c r="N198" s="309">
        <f>ROUND(L198*K198,2)</f>
        <v>0</v>
      </c>
      <c r="O198" s="296"/>
      <c r="P198" s="296"/>
      <c r="Q198" s="296"/>
      <c r="R198" s="145"/>
      <c r="T198" s="175" t="s">
        <v>5</v>
      </c>
      <c r="U198" s="48" t="s">
        <v>48</v>
      </c>
      <c r="V198" s="40"/>
      <c r="W198" s="176">
        <f>V198*K198</f>
        <v>0</v>
      </c>
      <c r="X198" s="176">
        <v>1</v>
      </c>
      <c r="Y198" s="176">
        <f>X198*K198</f>
        <v>0.249</v>
      </c>
      <c r="Z198" s="176">
        <v>0</v>
      </c>
      <c r="AA198" s="177">
        <f>Z198*K198</f>
        <v>0</v>
      </c>
      <c r="AR198" s="22" t="s">
        <v>228</v>
      </c>
      <c r="AT198" s="22" t="s">
        <v>239</v>
      </c>
      <c r="AU198" s="22" t="s">
        <v>95</v>
      </c>
      <c r="AY198" s="22" t="s">
        <v>180</v>
      </c>
      <c r="BE198" s="118">
        <f>IF(U198="základní",N198,0)</f>
        <v>0</v>
      </c>
      <c r="BF198" s="118">
        <f>IF(U198="snížená",N198,0)</f>
        <v>0</v>
      </c>
      <c r="BG198" s="118">
        <f>IF(U198="zákl. přenesená",N198,0)</f>
        <v>0</v>
      </c>
      <c r="BH198" s="118">
        <f>IF(U198="sníž. přenesená",N198,0)</f>
        <v>0</v>
      </c>
      <c r="BI198" s="118">
        <f>IF(U198="nulová",N198,0)</f>
        <v>0</v>
      </c>
      <c r="BJ198" s="22" t="s">
        <v>90</v>
      </c>
      <c r="BK198" s="118">
        <f>ROUND(L198*K198,2)</f>
        <v>0</v>
      </c>
      <c r="BL198" s="22" t="s">
        <v>185</v>
      </c>
      <c r="BM198" s="22" t="s">
        <v>744</v>
      </c>
    </row>
    <row r="199" spans="2:51" s="11" customFormat="1" ht="20.45" customHeight="1">
      <c r="B199" s="178"/>
      <c r="C199" s="179"/>
      <c r="D199" s="179"/>
      <c r="E199" s="180" t="s">
        <v>5</v>
      </c>
      <c r="F199" s="288" t="s">
        <v>211</v>
      </c>
      <c r="G199" s="289"/>
      <c r="H199" s="289"/>
      <c r="I199" s="289"/>
      <c r="J199" s="179"/>
      <c r="K199" s="181" t="s">
        <v>5</v>
      </c>
      <c r="L199" s="179"/>
      <c r="M199" s="179"/>
      <c r="N199" s="179"/>
      <c r="O199" s="179"/>
      <c r="P199" s="179"/>
      <c r="Q199" s="179"/>
      <c r="R199" s="182"/>
      <c r="T199" s="183"/>
      <c r="U199" s="179"/>
      <c r="V199" s="179"/>
      <c r="W199" s="179"/>
      <c r="X199" s="179"/>
      <c r="Y199" s="179"/>
      <c r="Z199" s="179"/>
      <c r="AA199" s="184"/>
      <c r="AT199" s="185" t="s">
        <v>188</v>
      </c>
      <c r="AU199" s="185" t="s">
        <v>95</v>
      </c>
      <c r="AV199" s="11" t="s">
        <v>90</v>
      </c>
      <c r="AW199" s="11" t="s">
        <v>40</v>
      </c>
      <c r="AX199" s="11" t="s">
        <v>83</v>
      </c>
      <c r="AY199" s="185" t="s">
        <v>180</v>
      </c>
    </row>
    <row r="200" spans="2:51" s="12" customFormat="1" ht="20.45" customHeight="1">
      <c r="B200" s="186"/>
      <c r="C200" s="187"/>
      <c r="D200" s="187"/>
      <c r="E200" s="188" t="s">
        <v>5</v>
      </c>
      <c r="F200" s="290" t="s">
        <v>745</v>
      </c>
      <c r="G200" s="291"/>
      <c r="H200" s="291"/>
      <c r="I200" s="291"/>
      <c r="J200" s="187"/>
      <c r="K200" s="189">
        <v>0.249</v>
      </c>
      <c r="L200" s="187"/>
      <c r="M200" s="187"/>
      <c r="N200" s="187"/>
      <c r="O200" s="187"/>
      <c r="P200" s="187"/>
      <c r="Q200" s="187"/>
      <c r="R200" s="190"/>
      <c r="T200" s="191"/>
      <c r="U200" s="187"/>
      <c r="V200" s="187"/>
      <c r="W200" s="187"/>
      <c r="X200" s="187"/>
      <c r="Y200" s="187"/>
      <c r="Z200" s="187"/>
      <c r="AA200" s="192"/>
      <c r="AT200" s="193" t="s">
        <v>188</v>
      </c>
      <c r="AU200" s="193" t="s">
        <v>95</v>
      </c>
      <c r="AV200" s="12" t="s">
        <v>95</v>
      </c>
      <c r="AW200" s="12" t="s">
        <v>40</v>
      </c>
      <c r="AX200" s="12" t="s">
        <v>83</v>
      </c>
      <c r="AY200" s="193" t="s">
        <v>180</v>
      </c>
    </row>
    <row r="201" spans="2:51" s="13" customFormat="1" ht="20.45" customHeight="1">
      <c r="B201" s="194"/>
      <c r="C201" s="195"/>
      <c r="D201" s="195"/>
      <c r="E201" s="196" t="s">
        <v>5</v>
      </c>
      <c r="F201" s="292" t="s">
        <v>190</v>
      </c>
      <c r="G201" s="293"/>
      <c r="H201" s="293"/>
      <c r="I201" s="293"/>
      <c r="J201" s="195"/>
      <c r="K201" s="197">
        <v>0.249</v>
      </c>
      <c r="L201" s="195"/>
      <c r="M201" s="195"/>
      <c r="N201" s="195"/>
      <c r="O201" s="195"/>
      <c r="P201" s="195"/>
      <c r="Q201" s="195"/>
      <c r="R201" s="198"/>
      <c r="T201" s="199"/>
      <c r="U201" s="195"/>
      <c r="V201" s="195"/>
      <c r="W201" s="195"/>
      <c r="X201" s="195"/>
      <c r="Y201" s="195"/>
      <c r="Z201" s="195"/>
      <c r="AA201" s="200"/>
      <c r="AT201" s="201" t="s">
        <v>188</v>
      </c>
      <c r="AU201" s="201" t="s">
        <v>95</v>
      </c>
      <c r="AV201" s="13" t="s">
        <v>185</v>
      </c>
      <c r="AW201" s="13" t="s">
        <v>40</v>
      </c>
      <c r="AX201" s="13" t="s">
        <v>90</v>
      </c>
      <c r="AY201" s="201" t="s">
        <v>180</v>
      </c>
    </row>
    <row r="202" spans="2:65" s="1" customFormat="1" ht="40.15" customHeight="1">
      <c r="B202" s="142"/>
      <c r="C202" s="171" t="s">
        <v>328</v>
      </c>
      <c r="D202" s="171" t="s">
        <v>181</v>
      </c>
      <c r="E202" s="172" t="s">
        <v>375</v>
      </c>
      <c r="F202" s="294" t="s">
        <v>376</v>
      </c>
      <c r="G202" s="294"/>
      <c r="H202" s="294"/>
      <c r="I202" s="294"/>
      <c r="J202" s="173" t="s">
        <v>203</v>
      </c>
      <c r="K202" s="174">
        <v>11</v>
      </c>
      <c r="L202" s="295">
        <v>0</v>
      </c>
      <c r="M202" s="295"/>
      <c r="N202" s="296">
        <f>ROUND(L202*K202,2)</f>
        <v>0</v>
      </c>
      <c r="O202" s="296"/>
      <c r="P202" s="296"/>
      <c r="Q202" s="296"/>
      <c r="R202" s="145"/>
      <c r="T202" s="175" t="s">
        <v>5</v>
      </c>
      <c r="U202" s="48" t="s">
        <v>48</v>
      </c>
      <c r="V202" s="40"/>
      <c r="W202" s="176">
        <f>V202*K202</f>
        <v>0</v>
      </c>
      <c r="X202" s="176">
        <v>0.1554</v>
      </c>
      <c r="Y202" s="176">
        <f>X202*K202</f>
        <v>1.7094</v>
      </c>
      <c r="Z202" s="176">
        <v>0</v>
      </c>
      <c r="AA202" s="177">
        <f>Z202*K202</f>
        <v>0</v>
      </c>
      <c r="AR202" s="22" t="s">
        <v>185</v>
      </c>
      <c r="AT202" s="22" t="s">
        <v>181</v>
      </c>
      <c r="AU202" s="22" t="s">
        <v>95</v>
      </c>
      <c r="AY202" s="22" t="s">
        <v>180</v>
      </c>
      <c r="BE202" s="118">
        <f>IF(U202="základní",N202,0)</f>
        <v>0</v>
      </c>
      <c r="BF202" s="118">
        <f>IF(U202="snížená",N202,0)</f>
        <v>0</v>
      </c>
      <c r="BG202" s="118">
        <f>IF(U202="zákl. přenesená",N202,0)</f>
        <v>0</v>
      </c>
      <c r="BH202" s="118">
        <f>IF(U202="sníž. přenesená",N202,0)</f>
        <v>0</v>
      </c>
      <c r="BI202" s="118">
        <f>IF(U202="nulová",N202,0)</f>
        <v>0</v>
      </c>
      <c r="BJ202" s="22" t="s">
        <v>90</v>
      </c>
      <c r="BK202" s="118">
        <f>ROUND(L202*K202,2)</f>
        <v>0</v>
      </c>
      <c r="BL202" s="22" t="s">
        <v>185</v>
      </c>
      <c r="BM202" s="22" t="s">
        <v>746</v>
      </c>
    </row>
    <row r="203" spans="2:51" s="11" customFormat="1" ht="20.45" customHeight="1">
      <c r="B203" s="178"/>
      <c r="C203" s="179"/>
      <c r="D203" s="179"/>
      <c r="E203" s="180" t="s">
        <v>5</v>
      </c>
      <c r="F203" s="288" t="s">
        <v>378</v>
      </c>
      <c r="G203" s="289"/>
      <c r="H203" s="289"/>
      <c r="I203" s="289"/>
      <c r="J203" s="179"/>
      <c r="K203" s="181" t="s">
        <v>5</v>
      </c>
      <c r="L203" s="179"/>
      <c r="M203" s="179"/>
      <c r="N203" s="179"/>
      <c r="O203" s="179"/>
      <c r="P203" s="179"/>
      <c r="Q203" s="179"/>
      <c r="R203" s="182"/>
      <c r="T203" s="183"/>
      <c r="U203" s="179"/>
      <c r="V203" s="179"/>
      <c r="W203" s="179"/>
      <c r="X203" s="179"/>
      <c r="Y203" s="179"/>
      <c r="Z203" s="179"/>
      <c r="AA203" s="184"/>
      <c r="AT203" s="185" t="s">
        <v>188</v>
      </c>
      <c r="AU203" s="185" t="s">
        <v>95</v>
      </c>
      <c r="AV203" s="11" t="s">
        <v>90</v>
      </c>
      <c r="AW203" s="11" t="s">
        <v>40</v>
      </c>
      <c r="AX203" s="11" t="s">
        <v>83</v>
      </c>
      <c r="AY203" s="185" t="s">
        <v>180</v>
      </c>
    </row>
    <row r="204" spans="2:51" s="12" customFormat="1" ht="20.45" customHeight="1">
      <c r="B204" s="186"/>
      <c r="C204" s="187"/>
      <c r="D204" s="187"/>
      <c r="E204" s="188" t="s">
        <v>5</v>
      </c>
      <c r="F204" s="290" t="s">
        <v>246</v>
      </c>
      <c r="G204" s="291"/>
      <c r="H204" s="291"/>
      <c r="I204" s="291"/>
      <c r="J204" s="187"/>
      <c r="K204" s="189">
        <v>11</v>
      </c>
      <c r="L204" s="187"/>
      <c r="M204" s="187"/>
      <c r="N204" s="187"/>
      <c r="O204" s="187"/>
      <c r="P204" s="187"/>
      <c r="Q204" s="187"/>
      <c r="R204" s="190"/>
      <c r="T204" s="191"/>
      <c r="U204" s="187"/>
      <c r="V204" s="187"/>
      <c r="W204" s="187"/>
      <c r="X204" s="187"/>
      <c r="Y204" s="187"/>
      <c r="Z204" s="187"/>
      <c r="AA204" s="192"/>
      <c r="AT204" s="193" t="s">
        <v>188</v>
      </c>
      <c r="AU204" s="193" t="s">
        <v>95</v>
      </c>
      <c r="AV204" s="12" t="s">
        <v>95</v>
      </c>
      <c r="AW204" s="12" t="s">
        <v>40</v>
      </c>
      <c r="AX204" s="12" t="s">
        <v>83</v>
      </c>
      <c r="AY204" s="193" t="s">
        <v>180</v>
      </c>
    </row>
    <row r="205" spans="2:51" s="13" customFormat="1" ht="20.45" customHeight="1">
      <c r="B205" s="194"/>
      <c r="C205" s="195"/>
      <c r="D205" s="195"/>
      <c r="E205" s="196" t="s">
        <v>5</v>
      </c>
      <c r="F205" s="292" t="s">
        <v>190</v>
      </c>
      <c r="G205" s="293"/>
      <c r="H205" s="293"/>
      <c r="I205" s="293"/>
      <c r="J205" s="195"/>
      <c r="K205" s="197">
        <v>11</v>
      </c>
      <c r="L205" s="195"/>
      <c r="M205" s="195"/>
      <c r="N205" s="195"/>
      <c r="O205" s="195"/>
      <c r="P205" s="195"/>
      <c r="Q205" s="195"/>
      <c r="R205" s="198"/>
      <c r="T205" s="199"/>
      <c r="U205" s="195"/>
      <c r="V205" s="195"/>
      <c r="W205" s="195"/>
      <c r="X205" s="195"/>
      <c r="Y205" s="195"/>
      <c r="Z205" s="195"/>
      <c r="AA205" s="200"/>
      <c r="AT205" s="201" t="s">
        <v>188</v>
      </c>
      <c r="AU205" s="201" t="s">
        <v>95</v>
      </c>
      <c r="AV205" s="13" t="s">
        <v>185</v>
      </c>
      <c r="AW205" s="13" t="s">
        <v>40</v>
      </c>
      <c r="AX205" s="13" t="s">
        <v>90</v>
      </c>
      <c r="AY205" s="201" t="s">
        <v>180</v>
      </c>
    </row>
    <row r="206" spans="2:65" s="1" customFormat="1" ht="20.45" customHeight="1">
      <c r="B206" s="142"/>
      <c r="C206" s="210" t="s">
        <v>332</v>
      </c>
      <c r="D206" s="210" t="s">
        <v>239</v>
      </c>
      <c r="E206" s="211" t="s">
        <v>391</v>
      </c>
      <c r="F206" s="307" t="s">
        <v>392</v>
      </c>
      <c r="G206" s="307"/>
      <c r="H206" s="307"/>
      <c r="I206" s="307"/>
      <c r="J206" s="212" t="s">
        <v>321</v>
      </c>
      <c r="K206" s="213">
        <v>11.11</v>
      </c>
      <c r="L206" s="308">
        <v>0</v>
      </c>
      <c r="M206" s="308"/>
      <c r="N206" s="309">
        <f>ROUND(L206*K206,2)</f>
        <v>0</v>
      </c>
      <c r="O206" s="296"/>
      <c r="P206" s="296"/>
      <c r="Q206" s="296"/>
      <c r="R206" s="145"/>
      <c r="T206" s="175" t="s">
        <v>5</v>
      </c>
      <c r="U206" s="48" t="s">
        <v>48</v>
      </c>
      <c r="V206" s="40"/>
      <c r="W206" s="176">
        <f>V206*K206</f>
        <v>0</v>
      </c>
      <c r="X206" s="176">
        <v>0.0821</v>
      </c>
      <c r="Y206" s="176">
        <f>X206*K206</f>
        <v>0.912131</v>
      </c>
      <c r="Z206" s="176">
        <v>0</v>
      </c>
      <c r="AA206" s="177">
        <f>Z206*K206</f>
        <v>0</v>
      </c>
      <c r="AR206" s="22" t="s">
        <v>228</v>
      </c>
      <c r="AT206" s="22" t="s">
        <v>239</v>
      </c>
      <c r="AU206" s="22" t="s">
        <v>95</v>
      </c>
      <c r="AY206" s="22" t="s">
        <v>180</v>
      </c>
      <c r="BE206" s="118">
        <f>IF(U206="základní",N206,0)</f>
        <v>0</v>
      </c>
      <c r="BF206" s="118">
        <f>IF(U206="snížená",N206,0)</f>
        <v>0</v>
      </c>
      <c r="BG206" s="118">
        <f>IF(U206="zákl. přenesená",N206,0)</f>
        <v>0</v>
      </c>
      <c r="BH206" s="118">
        <f>IF(U206="sníž. přenesená",N206,0)</f>
        <v>0</v>
      </c>
      <c r="BI206" s="118">
        <f>IF(U206="nulová",N206,0)</f>
        <v>0</v>
      </c>
      <c r="BJ206" s="22" t="s">
        <v>90</v>
      </c>
      <c r="BK206" s="118">
        <f>ROUND(L206*K206,2)</f>
        <v>0</v>
      </c>
      <c r="BL206" s="22" t="s">
        <v>185</v>
      </c>
      <c r="BM206" s="22" t="s">
        <v>747</v>
      </c>
    </row>
    <row r="207" spans="2:51" s="11" customFormat="1" ht="20.45" customHeight="1">
      <c r="B207" s="178"/>
      <c r="C207" s="179"/>
      <c r="D207" s="179"/>
      <c r="E207" s="180" t="s">
        <v>5</v>
      </c>
      <c r="F207" s="288" t="s">
        <v>378</v>
      </c>
      <c r="G207" s="289"/>
      <c r="H207" s="289"/>
      <c r="I207" s="289"/>
      <c r="J207" s="179"/>
      <c r="K207" s="181" t="s">
        <v>5</v>
      </c>
      <c r="L207" s="179"/>
      <c r="M207" s="179"/>
      <c r="N207" s="179"/>
      <c r="O207" s="179"/>
      <c r="P207" s="179"/>
      <c r="Q207" s="179"/>
      <c r="R207" s="182"/>
      <c r="T207" s="183"/>
      <c r="U207" s="179"/>
      <c r="V207" s="179"/>
      <c r="W207" s="179"/>
      <c r="X207" s="179"/>
      <c r="Y207" s="179"/>
      <c r="Z207" s="179"/>
      <c r="AA207" s="184"/>
      <c r="AT207" s="185" t="s">
        <v>188</v>
      </c>
      <c r="AU207" s="185" t="s">
        <v>95</v>
      </c>
      <c r="AV207" s="11" t="s">
        <v>90</v>
      </c>
      <c r="AW207" s="11" t="s">
        <v>40</v>
      </c>
      <c r="AX207" s="11" t="s">
        <v>83</v>
      </c>
      <c r="AY207" s="185" t="s">
        <v>180</v>
      </c>
    </row>
    <row r="208" spans="2:51" s="12" customFormat="1" ht="20.45" customHeight="1">
      <c r="B208" s="186"/>
      <c r="C208" s="187"/>
      <c r="D208" s="187"/>
      <c r="E208" s="188" t="s">
        <v>5</v>
      </c>
      <c r="F208" s="290" t="s">
        <v>748</v>
      </c>
      <c r="G208" s="291"/>
      <c r="H208" s="291"/>
      <c r="I208" s="291"/>
      <c r="J208" s="187"/>
      <c r="K208" s="189">
        <v>11.11</v>
      </c>
      <c r="L208" s="187"/>
      <c r="M208" s="187"/>
      <c r="N208" s="187"/>
      <c r="O208" s="187"/>
      <c r="P208" s="187"/>
      <c r="Q208" s="187"/>
      <c r="R208" s="190"/>
      <c r="T208" s="191"/>
      <c r="U208" s="187"/>
      <c r="V208" s="187"/>
      <c r="W208" s="187"/>
      <c r="X208" s="187"/>
      <c r="Y208" s="187"/>
      <c r="Z208" s="187"/>
      <c r="AA208" s="192"/>
      <c r="AT208" s="193" t="s">
        <v>188</v>
      </c>
      <c r="AU208" s="193" t="s">
        <v>95</v>
      </c>
      <c r="AV208" s="12" t="s">
        <v>95</v>
      </c>
      <c r="AW208" s="12" t="s">
        <v>40</v>
      </c>
      <c r="AX208" s="12" t="s">
        <v>83</v>
      </c>
      <c r="AY208" s="193" t="s">
        <v>180</v>
      </c>
    </row>
    <row r="209" spans="2:51" s="13" customFormat="1" ht="20.45" customHeight="1">
      <c r="B209" s="194"/>
      <c r="C209" s="195"/>
      <c r="D209" s="195"/>
      <c r="E209" s="196" t="s">
        <v>5</v>
      </c>
      <c r="F209" s="292" t="s">
        <v>190</v>
      </c>
      <c r="G209" s="293"/>
      <c r="H209" s="293"/>
      <c r="I209" s="293"/>
      <c r="J209" s="195"/>
      <c r="K209" s="197">
        <v>11.11</v>
      </c>
      <c r="L209" s="195"/>
      <c r="M209" s="195"/>
      <c r="N209" s="195"/>
      <c r="O209" s="195"/>
      <c r="P209" s="195"/>
      <c r="Q209" s="195"/>
      <c r="R209" s="198"/>
      <c r="T209" s="199"/>
      <c r="U209" s="195"/>
      <c r="V209" s="195"/>
      <c r="W209" s="195"/>
      <c r="X209" s="195"/>
      <c r="Y209" s="195"/>
      <c r="Z209" s="195"/>
      <c r="AA209" s="200"/>
      <c r="AT209" s="201" t="s">
        <v>188</v>
      </c>
      <c r="AU209" s="201" t="s">
        <v>95</v>
      </c>
      <c r="AV209" s="13" t="s">
        <v>185</v>
      </c>
      <c r="AW209" s="13" t="s">
        <v>40</v>
      </c>
      <c r="AX209" s="13" t="s">
        <v>90</v>
      </c>
      <c r="AY209" s="201" t="s">
        <v>180</v>
      </c>
    </row>
    <row r="210" spans="2:65" s="1" customFormat="1" ht="40.15" customHeight="1">
      <c r="B210" s="142"/>
      <c r="C210" s="171" t="s">
        <v>262</v>
      </c>
      <c r="D210" s="171" t="s">
        <v>181</v>
      </c>
      <c r="E210" s="172" t="s">
        <v>561</v>
      </c>
      <c r="F210" s="294" t="s">
        <v>562</v>
      </c>
      <c r="G210" s="294"/>
      <c r="H210" s="294"/>
      <c r="I210" s="294"/>
      <c r="J210" s="173" t="s">
        <v>203</v>
      </c>
      <c r="K210" s="174">
        <v>14</v>
      </c>
      <c r="L210" s="295">
        <v>0</v>
      </c>
      <c r="M210" s="295"/>
      <c r="N210" s="296">
        <f>ROUND(L210*K210,2)</f>
        <v>0</v>
      </c>
      <c r="O210" s="296"/>
      <c r="P210" s="296"/>
      <c r="Q210" s="296"/>
      <c r="R210" s="145"/>
      <c r="T210" s="175" t="s">
        <v>5</v>
      </c>
      <c r="U210" s="48" t="s">
        <v>48</v>
      </c>
      <c r="V210" s="40"/>
      <c r="W210" s="176">
        <f>V210*K210</f>
        <v>0</v>
      </c>
      <c r="X210" s="176">
        <v>0.1295</v>
      </c>
      <c r="Y210" s="176">
        <f>X210*K210</f>
        <v>1.8130000000000002</v>
      </c>
      <c r="Z210" s="176">
        <v>0</v>
      </c>
      <c r="AA210" s="177">
        <f>Z210*K210</f>
        <v>0</v>
      </c>
      <c r="AR210" s="22" t="s">
        <v>185</v>
      </c>
      <c r="AT210" s="22" t="s">
        <v>181</v>
      </c>
      <c r="AU210" s="22" t="s">
        <v>95</v>
      </c>
      <c r="AY210" s="22" t="s">
        <v>180</v>
      </c>
      <c r="BE210" s="118">
        <f>IF(U210="základní",N210,0)</f>
        <v>0</v>
      </c>
      <c r="BF210" s="118">
        <f>IF(U210="snížená",N210,0)</f>
        <v>0</v>
      </c>
      <c r="BG210" s="118">
        <f>IF(U210="zákl. přenesená",N210,0)</f>
        <v>0</v>
      </c>
      <c r="BH210" s="118">
        <f>IF(U210="sníž. přenesená",N210,0)</f>
        <v>0</v>
      </c>
      <c r="BI210" s="118">
        <f>IF(U210="nulová",N210,0)</f>
        <v>0</v>
      </c>
      <c r="BJ210" s="22" t="s">
        <v>90</v>
      </c>
      <c r="BK210" s="118">
        <f>ROUND(L210*K210,2)</f>
        <v>0</v>
      </c>
      <c r="BL210" s="22" t="s">
        <v>185</v>
      </c>
      <c r="BM210" s="22" t="s">
        <v>749</v>
      </c>
    </row>
    <row r="211" spans="2:51" s="11" customFormat="1" ht="20.45" customHeight="1">
      <c r="B211" s="178"/>
      <c r="C211" s="179"/>
      <c r="D211" s="179"/>
      <c r="E211" s="180" t="s">
        <v>5</v>
      </c>
      <c r="F211" s="288" t="s">
        <v>564</v>
      </c>
      <c r="G211" s="289"/>
      <c r="H211" s="289"/>
      <c r="I211" s="289"/>
      <c r="J211" s="179"/>
      <c r="K211" s="181" t="s">
        <v>5</v>
      </c>
      <c r="L211" s="179"/>
      <c r="M211" s="179"/>
      <c r="N211" s="179"/>
      <c r="O211" s="179"/>
      <c r="P211" s="179"/>
      <c r="Q211" s="179"/>
      <c r="R211" s="182"/>
      <c r="T211" s="183"/>
      <c r="U211" s="179"/>
      <c r="V211" s="179"/>
      <c r="W211" s="179"/>
      <c r="X211" s="179"/>
      <c r="Y211" s="179"/>
      <c r="Z211" s="179"/>
      <c r="AA211" s="184"/>
      <c r="AT211" s="185" t="s">
        <v>188</v>
      </c>
      <c r="AU211" s="185" t="s">
        <v>95</v>
      </c>
      <c r="AV211" s="11" t="s">
        <v>90</v>
      </c>
      <c r="AW211" s="11" t="s">
        <v>40</v>
      </c>
      <c r="AX211" s="11" t="s">
        <v>83</v>
      </c>
      <c r="AY211" s="185" t="s">
        <v>180</v>
      </c>
    </row>
    <row r="212" spans="2:51" s="12" customFormat="1" ht="20.45" customHeight="1">
      <c r="B212" s="186"/>
      <c r="C212" s="187"/>
      <c r="D212" s="187"/>
      <c r="E212" s="188" t="s">
        <v>5</v>
      </c>
      <c r="F212" s="290" t="s">
        <v>262</v>
      </c>
      <c r="G212" s="291"/>
      <c r="H212" s="291"/>
      <c r="I212" s="291"/>
      <c r="J212" s="187"/>
      <c r="K212" s="189">
        <v>14</v>
      </c>
      <c r="L212" s="187"/>
      <c r="M212" s="187"/>
      <c r="N212" s="187"/>
      <c r="O212" s="187"/>
      <c r="P212" s="187"/>
      <c r="Q212" s="187"/>
      <c r="R212" s="190"/>
      <c r="T212" s="191"/>
      <c r="U212" s="187"/>
      <c r="V212" s="187"/>
      <c r="W212" s="187"/>
      <c r="X212" s="187"/>
      <c r="Y212" s="187"/>
      <c r="Z212" s="187"/>
      <c r="AA212" s="192"/>
      <c r="AT212" s="193" t="s">
        <v>188</v>
      </c>
      <c r="AU212" s="193" t="s">
        <v>95</v>
      </c>
      <c r="AV212" s="12" t="s">
        <v>95</v>
      </c>
      <c r="AW212" s="12" t="s">
        <v>40</v>
      </c>
      <c r="AX212" s="12" t="s">
        <v>83</v>
      </c>
      <c r="AY212" s="193" t="s">
        <v>180</v>
      </c>
    </row>
    <row r="213" spans="2:51" s="13" customFormat="1" ht="20.45" customHeight="1">
      <c r="B213" s="194"/>
      <c r="C213" s="195"/>
      <c r="D213" s="195"/>
      <c r="E213" s="196" t="s">
        <v>5</v>
      </c>
      <c r="F213" s="292" t="s">
        <v>190</v>
      </c>
      <c r="G213" s="293"/>
      <c r="H213" s="293"/>
      <c r="I213" s="293"/>
      <c r="J213" s="195"/>
      <c r="K213" s="197">
        <v>14</v>
      </c>
      <c r="L213" s="195"/>
      <c r="M213" s="195"/>
      <c r="N213" s="195"/>
      <c r="O213" s="195"/>
      <c r="P213" s="195"/>
      <c r="Q213" s="195"/>
      <c r="R213" s="198"/>
      <c r="T213" s="199"/>
      <c r="U213" s="195"/>
      <c r="V213" s="195"/>
      <c r="W213" s="195"/>
      <c r="X213" s="195"/>
      <c r="Y213" s="195"/>
      <c r="Z213" s="195"/>
      <c r="AA213" s="200"/>
      <c r="AT213" s="201" t="s">
        <v>188</v>
      </c>
      <c r="AU213" s="201" t="s">
        <v>95</v>
      </c>
      <c r="AV213" s="13" t="s">
        <v>185</v>
      </c>
      <c r="AW213" s="13" t="s">
        <v>40</v>
      </c>
      <c r="AX213" s="13" t="s">
        <v>90</v>
      </c>
      <c r="AY213" s="201" t="s">
        <v>180</v>
      </c>
    </row>
    <row r="214" spans="2:65" s="1" customFormat="1" ht="28.9" customHeight="1">
      <c r="B214" s="142"/>
      <c r="C214" s="210" t="s">
        <v>11</v>
      </c>
      <c r="D214" s="210" t="s">
        <v>239</v>
      </c>
      <c r="E214" s="211" t="s">
        <v>565</v>
      </c>
      <c r="F214" s="307" t="s">
        <v>566</v>
      </c>
      <c r="G214" s="307"/>
      <c r="H214" s="307"/>
      <c r="I214" s="307"/>
      <c r="J214" s="212" t="s">
        <v>321</v>
      </c>
      <c r="K214" s="213">
        <v>14.14</v>
      </c>
      <c r="L214" s="308">
        <v>0</v>
      </c>
      <c r="M214" s="308"/>
      <c r="N214" s="309">
        <f>ROUND(L214*K214,2)</f>
        <v>0</v>
      </c>
      <c r="O214" s="296"/>
      <c r="P214" s="296"/>
      <c r="Q214" s="296"/>
      <c r="R214" s="145"/>
      <c r="T214" s="175" t="s">
        <v>5</v>
      </c>
      <c r="U214" s="48" t="s">
        <v>48</v>
      </c>
      <c r="V214" s="40"/>
      <c r="W214" s="176">
        <f>V214*K214</f>
        <v>0</v>
      </c>
      <c r="X214" s="176">
        <v>0.058</v>
      </c>
      <c r="Y214" s="176">
        <f>X214*K214</f>
        <v>0.8201200000000001</v>
      </c>
      <c r="Z214" s="176">
        <v>0</v>
      </c>
      <c r="AA214" s="177">
        <f>Z214*K214</f>
        <v>0</v>
      </c>
      <c r="AR214" s="22" t="s">
        <v>228</v>
      </c>
      <c r="AT214" s="22" t="s">
        <v>239</v>
      </c>
      <c r="AU214" s="22" t="s">
        <v>95</v>
      </c>
      <c r="AY214" s="22" t="s">
        <v>180</v>
      </c>
      <c r="BE214" s="118">
        <f>IF(U214="základní",N214,0)</f>
        <v>0</v>
      </c>
      <c r="BF214" s="118">
        <f>IF(U214="snížená",N214,0)</f>
        <v>0</v>
      </c>
      <c r="BG214" s="118">
        <f>IF(U214="zákl. přenesená",N214,0)</f>
        <v>0</v>
      </c>
      <c r="BH214" s="118">
        <f>IF(U214="sníž. přenesená",N214,0)</f>
        <v>0</v>
      </c>
      <c r="BI214" s="118">
        <f>IF(U214="nulová",N214,0)</f>
        <v>0</v>
      </c>
      <c r="BJ214" s="22" t="s">
        <v>90</v>
      </c>
      <c r="BK214" s="118">
        <f>ROUND(L214*K214,2)</f>
        <v>0</v>
      </c>
      <c r="BL214" s="22" t="s">
        <v>185</v>
      </c>
      <c r="BM214" s="22" t="s">
        <v>750</v>
      </c>
    </row>
    <row r="215" spans="2:51" s="12" customFormat="1" ht="20.45" customHeight="1">
      <c r="B215" s="186"/>
      <c r="C215" s="187"/>
      <c r="D215" s="187"/>
      <c r="E215" s="188" t="s">
        <v>5</v>
      </c>
      <c r="F215" s="297" t="s">
        <v>336</v>
      </c>
      <c r="G215" s="298"/>
      <c r="H215" s="298"/>
      <c r="I215" s="298"/>
      <c r="J215" s="187"/>
      <c r="K215" s="189">
        <v>14.14</v>
      </c>
      <c r="L215" s="187"/>
      <c r="M215" s="187"/>
      <c r="N215" s="187"/>
      <c r="O215" s="187"/>
      <c r="P215" s="187"/>
      <c r="Q215" s="187"/>
      <c r="R215" s="190"/>
      <c r="T215" s="191"/>
      <c r="U215" s="187"/>
      <c r="V215" s="187"/>
      <c r="W215" s="187"/>
      <c r="X215" s="187"/>
      <c r="Y215" s="187"/>
      <c r="Z215" s="187"/>
      <c r="AA215" s="192"/>
      <c r="AT215" s="193" t="s">
        <v>188</v>
      </c>
      <c r="AU215" s="193" t="s">
        <v>95</v>
      </c>
      <c r="AV215" s="12" t="s">
        <v>95</v>
      </c>
      <c r="AW215" s="12" t="s">
        <v>40</v>
      </c>
      <c r="AX215" s="12" t="s">
        <v>83</v>
      </c>
      <c r="AY215" s="193" t="s">
        <v>180</v>
      </c>
    </row>
    <row r="216" spans="2:51" s="13" customFormat="1" ht="20.45" customHeight="1">
      <c r="B216" s="194"/>
      <c r="C216" s="195"/>
      <c r="D216" s="195"/>
      <c r="E216" s="196" t="s">
        <v>5</v>
      </c>
      <c r="F216" s="292" t="s">
        <v>190</v>
      </c>
      <c r="G216" s="293"/>
      <c r="H216" s="293"/>
      <c r="I216" s="293"/>
      <c r="J216" s="195"/>
      <c r="K216" s="197">
        <v>14.14</v>
      </c>
      <c r="L216" s="195"/>
      <c r="M216" s="195"/>
      <c r="N216" s="195"/>
      <c r="O216" s="195"/>
      <c r="P216" s="195"/>
      <c r="Q216" s="195"/>
      <c r="R216" s="198"/>
      <c r="T216" s="199"/>
      <c r="U216" s="195"/>
      <c r="V216" s="195"/>
      <c r="W216" s="195"/>
      <c r="X216" s="195"/>
      <c r="Y216" s="195"/>
      <c r="Z216" s="195"/>
      <c r="AA216" s="200"/>
      <c r="AT216" s="201" t="s">
        <v>188</v>
      </c>
      <c r="AU216" s="201" t="s">
        <v>95</v>
      </c>
      <c r="AV216" s="13" t="s">
        <v>185</v>
      </c>
      <c r="AW216" s="13" t="s">
        <v>40</v>
      </c>
      <c r="AX216" s="13" t="s">
        <v>90</v>
      </c>
      <c r="AY216" s="201" t="s">
        <v>180</v>
      </c>
    </row>
    <row r="217" spans="2:65" s="1" customFormat="1" ht="40.15" customHeight="1">
      <c r="B217" s="142"/>
      <c r="C217" s="171" t="s">
        <v>274</v>
      </c>
      <c r="D217" s="171" t="s">
        <v>181</v>
      </c>
      <c r="E217" s="172" t="s">
        <v>428</v>
      </c>
      <c r="F217" s="294" t="s">
        <v>429</v>
      </c>
      <c r="G217" s="294"/>
      <c r="H217" s="294"/>
      <c r="I217" s="294"/>
      <c r="J217" s="173" t="s">
        <v>216</v>
      </c>
      <c r="K217" s="174">
        <v>0.25</v>
      </c>
      <c r="L217" s="295">
        <v>0</v>
      </c>
      <c r="M217" s="295"/>
      <c r="N217" s="296">
        <f>ROUND(L217*K217,2)</f>
        <v>0</v>
      </c>
      <c r="O217" s="296"/>
      <c r="P217" s="296"/>
      <c r="Q217" s="296"/>
      <c r="R217" s="145"/>
      <c r="T217" s="175" t="s">
        <v>5</v>
      </c>
      <c r="U217" s="48" t="s">
        <v>48</v>
      </c>
      <c r="V217" s="40"/>
      <c r="W217" s="176">
        <f>V217*K217</f>
        <v>0</v>
      </c>
      <c r="X217" s="176">
        <v>0</v>
      </c>
      <c r="Y217" s="176">
        <f>X217*K217</f>
        <v>0</v>
      </c>
      <c r="Z217" s="176">
        <v>0</v>
      </c>
      <c r="AA217" s="177">
        <f>Z217*K217</f>
        <v>0</v>
      </c>
      <c r="AR217" s="22" t="s">
        <v>185</v>
      </c>
      <c r="AT217" s="22" t="s">
        <v>181</v>
      </c>
      <c r="AU217" s="22" t="s">
        <v>95</v>
      </c>
      <c r="AY217" s="22" t="s">
        <v>180</v>
      </c>
      <c r="BE217" s="118">
        <f>IF(U217="základní",N217,0)</f>
        <v>0</v>
      </c>
      <c r="BF217" s="118">
        <f>IF(U217="snížená",N217,0)</f>
        <v>0</v>
      </c>
      <c r="BG217" s="118">
        <f>IF(U217="zákl. přenesená",N217,0)</f>
        <v>0</v>
      </c>
      <c r="BH217" s="118">
        <f>IF(U217="sníž. přenesená",N217,0)</f>
        <v>0</v>
      </c>
      <c r="BI217" s="118">
        <f>IF(U217="nulová",N217,0)</f>
        <v>0</v>
      </c>
      <c r="BJ217" s="22" t="s">
        <v>90</v>
      </c>
      <c r="BK217" s="118">
        <f>ROUND(L217*K217,2)</f>
        <v>0</v>
      </c>
      <c r="BL217" s="22" t="s">
        <v>185</v>
      </c>
      <c r="BM217" s="22" t="s">
        <v>751</v>
      </c>
    </row>
    <row r="218" spans="2:51" s="11" customFormat="1" ht="20.45" customHeight="1">
      <c r="B218" s="178"/>
      <c r="C218" s="179"/>
      <c r="D218" s="179"/>
      <c r="E218" s="180" t="s">
        <v>5</v>
      </c>
      <c r="F218" s="288" t="s">
        <v>560</v>
      </c>
      <c r="G218" s="289"/>
      <c r="H218" s="289"/>
      <c r="I218" s="289"/>
      <c r="J218" s="179"/>
      <c r="K218" s="181" t="s">
        <v>5</v>
      </c>
      <c r="L218" s="179"/>
      <c r="M218" s="179"/>
      <c r="N218" s="179"/>
      <c r="O218" s="179"/>
      <c r="P218" s="179"/>
      <c r="Q218" s="179"/>
      <c r="R218" s="182"/>
      <c r="T218" s="183"/>
      <c r="U218" s="179"/>
      <c r="V218" s="179"/>
      <c r="W218" s="179"/>
      <c r="X218" s="179"/>
      <c r="Y218" s="179"/>
      <c r="Z218" s="179"/>
      <c r="AA218" s="184"/>
      <c r="AT218" s="185" t="s">
        <v>188</v>
      </c>
      <c r="AU218" s="185" t="s">
        <v>95</v>
      </c>
      <c r="AV218" s="11" t="s">
        <v>90</v>
      </c>
      <c r="AW218" s="11" t="s">
        <v>40</v>
      </c>
      <c r="AX218" s="11" t="s">
        <v>83</v>
      </c>
      <c r="AY218" s="185" t="s">
        <v>180</v>
      </c>
    </row>
    <row r="219" spans="2:51" s="12" customFormat="1" ht="20.45" customHeight="1">
      <c r="B219" s="186"/>
      <c r="C219" s="187"/>
      <c r="D219" s="187"/>
      <c r="E219" s="188" t="s">
        <v>5</v>
      </c>
      <c r="F219" s="290" t="s">
        <v>752</v>
      </c>
      <c r="G219" s="291"/>
      <c r="H219" s="291"/>
      <c r="I219" s="291"/>
      <c r="J219" s="187"/>
      <c r="K219" s="189">
        <v>0.14</v>
      </c>
      <c r="L219" s="187"/>
      <c r="M219" s="187"/>
      <c r="N219" s="187"/>
      <c r="O219" s="187"/>
      <c r="P219" s="187"/>
      <c r="Q219" s="187"/>
      <c r="R219" s="190"/>
      <c r="T219" s="191"/>
      <c r="U219" s="187"/>
      <c r="V219" s="187"/>
      <c r="W219" s="187"/>
      <c r="X219" s="187"/>
      <c r="Y219" s="187"/>
      <c r="Z219" s="187"/>
      <c r="AA219" s="192"/>
      <c r="AT219" s="193" t="s">
        <v>188</v>
      </c>
      <c r="AU219" s="193" t="s">
        <v>95</v>
      </c>
      <c r="AV219" s="12" t="s">
        <v>95</v>
      </c>
      <c r="AW219" s="12" t="s">
        <v>40</v>
      </c>
      <c r="AX219" s="12" t="s">
        <v>83</v>
      </c>
      <c r="AY219" s="193" t="s">
        <v>180</v>
      </c>
    </row>
    <row r="220" spans="2:51" s="11" customFormat="1" ht="20.45" customHeight="1">
      <c r="B220" s="178"/>
      <c r="C220" s="179"/>
      <c r="D220" s="179"/>
      <c r="E220" s="180" t="s">
        <v>5</v>
      </c>
      <c r="F220" s="303" t="s">
        <v>359</v>
      </c>
      <c r="G220" s="304"/>
      <c r="H220" s="304"/>
      <c r="I220" s="304"/>
      <c r="J220" s="179"/>
      <c r="K220" s="181" t="s">
        <v>5</v>
      </c>
      <c r="L220" s="179"/>
      <c r="M220" s="179"/>
      <c r="N220" s="179"/>
      <c r="O220" s="179"/>
      <c r="P220" s="179"/>
      <c r="Q220" s="179"/>
      <c r="R220" s="182"/>
      <c r="T220" s="183"/>
      <c r="U220" s="179"/>
      <c r="V220" s="179"/>
      <c r="W220" s="179"/>
      <c r="X220" s="179"/>
      <c r="Y220" s="179"/>
      <c r="Z220" s="179"/>
      <c r="AA220" s="184"/>
      <c r="AT220" s="185" t="s">
        <v>188</v>
      </c>
      <c r="AU220" s="185" t="s">
        <v>95</v>
      </c>
      <c r="AV220" s="11" t="s">
        <v>90</v>
      </c>
      <c r="AW220" s="11" t="s">
        <v>40</v>
      </c>
      <c r="AX220" s="11" t="s">
        <v>83</v>
      </c>
      <c r="AY220" s="185" t="s">
        <v>180</v>
      </c>
    </row>
    <row r="221" spans="2:51" s="12" customFormat="1" ht="20.45" customHeight="1">
      <c r="B221" s="186"/>
      <c r="C221" s="187"/>
      <c r="D221" s="187"/>
      <c r="E221" s="188" t="s">
        <v>5</v>
      </c>
      <c r="F221" s="290" t="s">
        <v>753</v>
      </c>
      <c r="G221" s="291"/>
      <c r="H221" s="291"/>
      <c r="I221" s="291"/>
      <c r="J221" s="187"/>
      <c r="K221" s="189">
        <v>0.11</v>
      </c>
      <c r="L221" s="187"/>
      <c r="M221" s="187"/>
      <c r="N221" s="187"/>
      <c r="O221" s="187"/>
      <c r="P221" s="187"/>
      <c r="Q221" s="187"/>
      <c r="R221" s="190"/>
      <c r="T221" s="191"/>
      <c r="U221" s="187"/>
      <c r="V221" s="187"/>
      <c r="W221" s="187"/>
      <c r="X221" s="187"/>
      <c r="Y221" s="187"/>
      <c r="Z221" s="187"/>
      <c r="AA221" s="192"/>
      <c r="AT221" s="193" t="s">
        <v>188</v>
      </c>
      <c r="AU221" s="193" t="s">
        <v>95</v>
      </c>
      <c r="AV221" s="12" t="s">
        <v>95</v>
      </c>
      <c r="AW221" s="12" t="s">
        <v>40</v>
      </c>
      <c r="AX221" s="12" t="s">
        <v>83</v>
      </c>
      <c r="AY221" s="193" t="s">
        <v>180</v>
      </c>
    </row>
    <row r="222" spans="2:51" s="13" customFormat="1" ht="20.45" customHeight="1">
      <c r="B222" s="194"/>
      <c r="C222" s="195"/>
      <c r="D222" s="195"/>
      <c r="E222" s="196" t="s">
        <v>5</v>
      </c>
      <c r="F222" s="292" t="s">
        <v>190</v>
      </c>
      <c r="G222" s="293"/>
      <c r="H222" s="293"/>
      <c r="I222" s="293"/>
      <c r="J222" s="195"/>
      <c r="K222" s="197">
        <v>0.25</v>
      </c>
      <c r="L222" s="195"/>
      <c r="M222" s="195"/>
      <c r="N222" s="195"/>
      <c r="O222" s="195"/>
      <c r="P222" s="195"/>
      <c r="Q222" s="195"/>
      <c r="R222" s="198"/>
      <c r="T222" s="199"/>
      <c r="U222" s="195"/>
      <c r="V222" s="195"/>
      <c r="W222" s="195"/>
      <c r="X222" s="195"/>
      <c r="Y222" s="195"/>
      <c r="Z222" s="195"/>
      <c r="AA222" s="200"/>
      <c r="AT222" s="201" t="s">
        <v>188</v>
      </c>
      <c r="AU222" s="201" t="s">
        <v>95</v>
      </c>
      <c r="AV222" s="13" t="s">
        <v>185</v>
      </c>
      <c r="AW222" s="13" t="s">
        <v>40</v>
      </c>
      <c r="AX222" s="13" t="s">
        <v>90</v>
      </c>
      <c r="AY222" s="201" t="s">
        <v>180</v>
      </c>
    </row>
    <row r="223" spans="2:63" s="10" customFormat="1" ht="29.85" customHeight="1">
      <c r="B223" s="160"/>
      <c r="C223" s="161"/>
      <c r="D223" s="170" t="s">
        <v>155</v>
      </c>
      <c r="E223" s="170"/>
      <c r="F223" s="170"/>
      <c r="G223" s="170"/>
      <c r="H223" s="170"/>
      <c r="I223" s="170"/>
      <c r="J223" s="170"/>
      <c r="K223" s="170"/>
      <c r="L223" s="170"/>
      <c r="M223" s="170"/>
      <c r="N223" s="286">
        <f>BK223</f>
        <v>0</v>
      </c>
      <c r="O223" s="287"/>
      <c r="P223" s="287"/>
      <c r="Q223" s="287"/>
      <c r="R223" s="163"/>
      <c r="T223" s="164"/>
      <c r="U223" s="161"/>
      <c r="V223" s="161"/>
      <c r="W223" s="165">
        <f>SUM(W224:W257)</f>
        <v>0</v>
      </c>
      <c r="X223" s="161"/>
      <c r="Y223" s="165">
        <f>SUM(Y224:Y257)</f>
        <v>0</v>
      </c>
      <c r="Z223" s="161"/>
      <c r="AA223" s="166">
        <f>SUM(AA224:AA257)</f>
        <v>0</v>
      </c>
      <c r="AR223" s="167" t="s">
        <v>90</v>
      </c>
      <c r="AT223" s="168" t="s">
        <v>82</v>
      </c>
      <c r="AU223" s="168" t="s">
        <v>90</v>
      </c>
      <c r="AY223" s="167" t="s">
        <v>180</v>
      </c>
      <c r="BK223" s="169">
        <f>SUM(BK224:BK257)</f>
        <v>0</v>
      </c>
    </row>
    <row r="224" spans="2:65" s="1" customFormat="1" ht="28.9" customHeight="1">
      <c r="B224" s="142"/>
      <c r="C224" s="171" t="s">
        <v>287</v>
      </c>
      <c r="D224" s="171" t="s">
        <v>181</v>
      </c>
      <c r="E224" s="172" t="s">
        <v>754</v>
      </c>
      <c r="F224" s="294" t="s">
        <v>755</v>
      </c>
      <c r="G224" s="294"/>
      <c r="H224" s="294"/>
      <c r="I224" s="294"/>
      <c r="J224" s="173" t="s">
        <v>242</v>
      </c>
      <c r="K224" s="174">
        <v>9.5</v>
      </c>
      <c r="L224" s="295">
        <v>0</v>
      </c>
      <c r="M224" s="295"/>
      <c r="N224" s="296">
        <f>ROUND(L224*K224,2)</f>
        <v>0</v>
      </c>
      <c r="O224" s="296"/>
      <c r="P224" s="296"/>
      <c r="Q224" s="296"/>
      <c r="R224" s="145"/>
      <c r="T224" s="175" t="s">
        <v>5</v>
      </c>
      <c r="U224" s="48" t="s">
        <v>48</v>
      </c>
      <c r="V224" s="40"/>
      <c r="W224" s="176">
        <f>V224*K224</f>
        <v>0</v>
      </c>
      <c r="X224" s="176">
        <v>0</v>
      </c>
      <c r="Y224" s="176">
        <f>X224*K224</f>
        <v>0</v>
      </c>
      <c r="Z224" s="176">
        <v>0</v>
      </c>
      <c r="AA224" s="177">
        <f>Z224*K224</f>
        <v>0</v>
      </c>
      <c r="AR224" s="22" t="s">
        <v>185</v>
      </c>
      <c r="AT224" s="22" t="s">
        <v>181</v>
      </c>
      <c r="AU224" s="22" t="s">
        <v>95</v>
      </c>
      <c r="AY224" s="22" t="s">
        <v>180</v>
      </c>
      <c r="BE224" s="118">
        <f>IF(U224="základní",N224,0)</f>
        <v>0</v>
      </c>
      <c r="BF224" s="118">
        <f>IF(U224="snížená",N224,0)</f>
        <v>0</v>
      </c>
      <c r="BG224" s="118">
        <f>IF(U224="zákl. přenesená",N224,0)</f>
        <v>0</v>
      </c>
      <c r="BH224" s="118">
        <f>IF(U224="sníž. přenesená",N224,0)</f>
        <v>0</v>
      </c>
      <c r="BI224" s="118">
        <f>IF(U224="nulová",N224,0)</f>
        <v>0</v>
      </c>
      <c r="BJ224" s="22" t="s">
        <v>90</v>
      </c>
      <c r="BK224" s="118">
        <f>ROUND(L224*K224,2)</f>
        <v>0</v>
      </c>
      <c r="BL224" s="22" t="s">
        <v>185</v>
      </c>
      <c r="BM224" s="22" t="s">
        <v>756</v>
      </c>
    </row>
    <row r="225" spans="2:51" s="11" customFormat="1" ht="20.45" customHeight="1">
      <c r="B225" s="178"/>
      <c r="C225" s="179"/>
      <c r="D225" s="179"/>
      <c r="E225" s="180" t="s">
        <v>5</v>
      </c>
      <c r="F225" s="288" t="s">
        <v>454</v>
      </c>
      <c r="G225" s="289"/>
      <c r="H225" s="289"/>
      <c r="I225" s="289"/>
      <c r="J225" s="179"/>
      <c r="K225" s="181" t="s">
        <v>5</v>
      </c>
      <c r="L225" s="179"/>
      <c r="M225" s="179"/>
      <c r="N225" s="179"/>
      <c r="O225" s="179"/>
      <c r="P225" s="179"/>
      <c r="Q225" s="179"/>
      <c r="R225" s="182"/>
      <c r="T225" s="183"/>
      <c r="U225" s="179"/>
      <c r="V225" s="179"/>
      <c r="W225" s="179"/>
      <c r="X225" s="179"/>
      <c r="Y225" s="179"/>
      <c r="Z225" s="179"/>
      <c r="AA225" s="184"/>
      <c r="AT225" s="185" t="s">
        <v>188</v>
      </c>
      <c r="AU225" s="185" t="s">
        <v>95</v>
      </c>
      <c r="AV225" s="11" t="s">
        <v>90</v>
      </c>
      <c r="AW225" s="11" t="s">
        <v>40</v>
      </c>
      <c r="AX225" s="11" t="s">
        <v>83</v>
      </c>
      <c r="AY225" s="185" t="s">
        <v>180</v>
      </c>
    </row>
    <row r="226" spans="2:51" s="12" customFormat="1" ht="20.45" customHeight="1">
      <c r="B226" s="186"/>
      <c r="C226" s="187"/>
      <c r="D226" s="187"/>
      <c r="E226" s="188" t="s">
        <v>5</v>
      </c>
      <c r="F226" s="290" t="s">
        <v>757</v>
      </c>
      <c r="G226" s="291"/>
      <c r="H226" s="291"/>
      <c r="I226" s="291"/>
      <c r="J226" s="187"/>
      <c r="K226" s="189">
        <v>4.8</v>
      </c>
      <c r="L226" s="187"/>
      <c r="M226" s="187"/>
      <c r="N226" s="187"/>
      <c r="O226" s="187"/>
      <c r="P226" s="187"/>
      <c r="Q226" s="187"/>
      <c r="R226" s="190"/>
      <c r="T226" s="191"/>
      <c r="U226" s="187"/>
      <c r="V226" s="187"/>
      <c r="W226" s="187"/>
      <c r="X226" s="187"/>
      <c r="Y226" s="187"/>
      <c r="Z226" s="187"/>
      <c r="AA226" s="192"/>
      <c r="AT226" s="193" t="s">
        <v>188</v>
      </c>
      <c r="AU226" s="193" t="s">
        <v>95</v>
      </c>
      <c r="AV226" s="12" t="s">
        <v>95</v>
      </c>
      <c r="AW226" s="12" t="s">
        <v>40</v>
      </c>
      <c r="AX226" s="12" t="s">
        <v>83</v>
      </c>
      <c r="AY226" s="193" t="s">
        <v>180</v>
      </c>
    </row>
    <row r="227" spans="2:51" s="11" customFormat="1" ht="20.45" customHeight="1">
      <c r="B227" s="178"/>
      <c r="C227" s="179"/>
      <c r="D227" s="179"/>
      <c r="E227" s="180" t="s">
        <v>5</v>
      </c>
      <c r="F227" s="303" t="s">
        <v>758</v>
      </c>
      <c r="G227" s="304"/>
      <c r="H227" s="304"/>
      <c r="I227" s="304"/>
      <c r="J227" s="179"/>
      <c r="K227" s="181" t="s">
        <v>5</v>
      </c>
      <c r="L227" s="179"/>
      <c r="M227" s="179"/>
      <c r="N227" s="179"/>
      <c r="O227" s="179"/>
      <c r="P227" s="179"/>
      <c r="Q227" s="179"/>
      <c r="R227" s="182"/>
      <c r="T227" s="183"/>
      <c r="U227" s="179"/>
      <c r="V227" s="179"/>
      <c r="W227" s="179"/>
      <c r="X227" s="179"/>
      <c r="Y227" s="179"/>
      <c r="Z227" s="179"/>
      <c r="AA227" s="184"/>
      <c r="AT227" s="185" t="s">
        <v>188</v>
      </c>
      <c r="AU227" s="185" t="s">
        <v>95</v>
      </c>
      <c r="AV227" s="11" t="s">
        <v>90</v>
      </c>
      <c r="AW227" s="11" t="s">
        <v>40</v>
      </c>
      <c r="AX227" s="11" t="s">
        <v>83</v>
      </c>
      <c r="AY227" s="185" t="s">
        <v>180</v>
      </c>
    </row>
    <row r="228" spans="2:51" s="12" customFormat="1" ht="20.45" customHeight="1">
      <c r="B228" s="186"/>
      <c r="C228" s="187"/>
      <c r="D228" s="187"/>
      <c r="E228" s="188" t="s">
        <v>5</v>
      </c>
      <c r="F228" s="290" t="s">
        <v>759</v>
      </c>
      <c r="G228" s="291"/>
      <c r="H228" s="291"/>
      <c r="I228" s="291"/>
      <c r="J228" s="187"/>
      <c r="K228" s="189">
        <v>3.06</v>
      </c>
      <c r="L228" s="187"/>
      <c r="M228" s="187"/>
      <c r="N228" s="187"/>
      <c r="O228" s="187"/>
      <c r="P228" s="187"/>
      <c r="Q228" s="187"/>
      <c r="R228" s="190"/>
      <c r="T228" s="191"/>
      <c r="U228" s="187"/>
      <c r="V228" s="187"/>
      <c r="W228" s="187"/>
      <c r="X228" s="187"/>
      <c r="Y228" s="187"/>
      <c r="Z228" s="187"/>
      <c r="AA228" s="192"/>
      <c r="AT228" s="193" t="s">
        <v>188</v>
      </c>
      <c r="AU228" s="193" t="s">
        <v>95</v>
      </c>
      <c r="AV228" s="12" t="s">
        <v>95</v>
      </c>
      <c r="AW228" s="12" t="s">
        <v>40</v>
      </c>
      <c r="AX228" s="12" t="s">
        <v>83</v>
      </c>
      <c r="AY228" s="193" t="s">
        <v>180</v>
      </c>
    </row>
    <row r="229" spans="2:51" s="11" customFormat="1" ht="20.45" customHeight="1">
      <c r="B229" s="178"/>
      <c r="C229" s="179"/>
      <c r="D229" s="179"/>
      <c r="E229" s="180" t="s">
        <v>5</v>
      </c>
      <c r="F229" s="303" t="s">
        <v>760</v>
      </c>
      <c r="G229" s="304"/>
      <c r="H229" s="304"/>
      <c r="I229" s="304"/>
      <c r="J229" s="179"/>
      <c r="K229" s="181" t="s">
        <v>5</v>
      </c>
      <c r="L229" s="179"/>
      <c r="M229" s="179"/>
      <c r="N229" s="179"/>
      <c r="O229" s="179"/>
      <c r="P229" s="179"/>
      <c r="Q229" s="179"/>
      <c r="R229" s="182"/>
      <c r="T229" s="183"/>
      <c r="U229" s="179"/>
      <c r="V229" s="179"/>
      <c r="W229" s="179"/>
      <c r="X229" s="179"/>
      <c r="Y229" s="179"/>
      <c r="Z229" s="179"/>
      <c r="AA229" s="184"/>
      <c r="AT229" s="185" t="s">
        <v>188</v>
      </c>
      <c r="AU229" s="185" t="s">
        <v>95</v>
      </c>
      <c r="AV229" s="11" t="s">
        <v>90</v>
      </c>
      <c r="AW229" s="11" t="s">
        <v>40</v>
      </c>
      <c r="AX229" s="11" t="s">
        <v>83</v>
      </c>
      <c r="AY229" s="185" t="s">
        <v>180</v>
      </c>
    </row>
    <row r="230" spans="2:51" s="12" customFormat="1" ht="20.45" customHeight="1">
      <c r="B230" s="186"/>
      <c r="C230" s="187"/>
      <c r="D230" s="187"/>
      <c r="E230" s="188" t="s">
        <v>5</v>
      </c>
      <c r="F230" s="290" t="s">
        <v>761</v>
      </c>
      <c r="G230" s="291"/>
      <c r="H230" s="291"/>
      <c r="I230" s="291"/>
      <c r="J230" s="187"/>
      <c r="K230" s="189">
        <v>1.64</v>
      </c>
      <c r="L230" s="187"/>
      <c r="M230" s="187"/>
      <c r="N230" s="187"/>
      <c r="O230" s="187"/>
      <c r="P230" s="187"/>
      <c r="Q230" s="187"/>
      <c r="R230" s="190"/>
      <c r="T230" s="191"/>
      <c r="U230" s="187"/>
      <c r="V230" s="187"/>
      <c r="W230" s="187"/>
      <c r="X230" s="187"/>
      <c r="Y230" s="187"/>
      <c r="Z230" s="187"/>
      <c r="AA230" s="192"/>
      <c r="AT230" s="193" t="s">
        <v>188</v>
      </c>
      <c r="AU230" s="193" t="s">
        <v>95</v>
      </c>
      <c r="AV230" s="12" t="s">
        <v>95</v>
      </c>
      <c r="AW230" s="12" t="s">
        <v>40</v>
      </c>
      <c r="AX230" s="12" t="s">
        <v>83</v>
      </c>
      <c r="AY230" s="193" t="s">
        <v>180</v>
      </c>
    </row>
    <row r="231" spans="2:51" s="13" customFormat="1" ht="20.45" customHeight="1">
      <c r="B231" s="194"/>
      <c r="C231" s="195"/>
      <c r="D231" s="195"/>
      <c r="E231" s="196" t="s">
        <v>5</v>
      </c>
      <c r="F231" s="292" t="s">
        <v>190</v>
      </c>
      <c r="G231" s="293"/>
      <c r="H231" s="293"/>
      <c r="I231" s="293"/>
      <c r="J231" s="195"/>
      <c r="K231" s="197">
        <v>9.5</v>
      </c>
      <c r="L231" s="195"/>
      <c r="M231" s="195"/>
      <c r="N231" s="195"/>
      <c r="O231" s="195"/>
      <c r="P231" s="195"/>
      <c r="Q231" s="195"/>
      <c r="R231" s="198"/>
      <c r="T231" s="199"/>
      <c r="U231" s="195"/>
      <c r="V231" s="195"/>
      <c r="W231" s="195"/>
      <c r="X231" s="195"/>
      <c r="Y231" s="195"/>
      <c r="Z231" s="195"/>
      <c r="AA231" s="200"/>
      <c r="AT231" s="201" t="s">
        <v>188</v>
      </c>
      <c r="AU231" s="201" t="s">
        <v>95</v>
      </c>
      <c r="AV231" s="13" t="s">
        <v>185</v>
      </c>
      <c r="AW231" s="13" t="s">
        <v>40</v>
      </c>
      <c r="AX231" s="13" t="s">
        <v>90</v>
      </c>
      <c r="AY231" s="201" t="s">
        <v>180</v>
      </c>
    </row>
    <row r="232" spans="2:65" s="1" customFormat="1" ht="28.9" customHeight="1">
      <c r="B232" s="142"/>
      <c r="C232" s="171" t="s">
        <v>293</v>
      </c>
      <c r="D232" s="171" t="s">
        <v>181</v>
      </c>
      <c r="E232" s="172" t="s">
        <v>762</v>
      </c>
      <c r="F232" s="294" t="s">
        <v>763</v>
      </c>
      <c r="G232" s="294"/>
      <c r="H232" s="294"/>
      <c r="I232" s="294"/>
      <c r="J232" s="173" t="s">
        <v>242</v>
      </c>
      <c r="K232" s="174">
        <v>57</v>
      </c>
      <c r="L232" s="295">
        <v>0</v>
      </c>
      <c r="M232" s="295"/>
      <c r="N232" s="296">
        <f>ROUND(L232*K232,2)</f>
        <v>0</v>
      </c>
      <c r="O232" s="296"/>
      <c r="P232" s="296"/>
      <c r="Q232" s="296"/>
      <c r="R232" s="145"/>
      <c r="T232" s="175" t="s">
        <v>5</v>
      </c>
      <c r="U232" s="48" t="s">
        <v>48</v>
      </c>
      <c r="V232" s="40"/>
      <c r="W232" s="176">
        <f>V232*K232</f>
        <v>0</v>
      </c>
      <c r="X232" s="176">
        <v>0</v>
      </c>
      <c r="Y232" s="176">
        <f>X232*K232</f>
        <v>0</v>
      </c>
      <c r="Z232" s="176">
        <v>0</v>
      </c>
      <c r="AA232" s="177">
        <f>Z232*K232</f>
        <v>0</v>
      </c>
      <c r="AR232" s="22" t="s">
        <v>185</v>
      </c>
      <c r="AT232" s="22" t="s">
        <v>181</v>
      </c>
      <c r="AU232" s="22" t="s">
        <v>95</v>
      </c>
      <c r="AY232" s="22" t="s">
        <v>180</v>
      </c>
      <c r="BE232" s="118">
        <f>IF(U232="základní",N232,0)</f>
        <v>0</v>
      </c>
      <c r="BF232" s="118">
        <f>IF(U232="snížená",N232,0)</f>
        <v>0</v>
      </c>
      <c r="BG232" s="118">
        <f>IF(U232="zákl. přenesená",N232,0)</f>
        <v>0</v>
      </c>
      <c r="BH232" s="118">
        <f>IF(U232="sníž. přenesená",N232,0)</f>
        <v>0</v>
      </c>
      <c r="BI232" s="118">
        <f>IF(U232="nulová",N232,0)</f>
        <v>0</v>
      </c>
      <c r="BJ232" s="22" t="s">
        <v>90</v>
      </c>
      <c r="BK232" s="118">
        <f>ROUND(L232*K232,2)</f>
        <v>0</v>
      </c>
      <c r="BL232" s="22" t="s">
        <v>185</v>
      </c>
      <c r="BM232" s="22" t="s">
        <v>764</v>
      </c>
    </row>
    <row r="233" spans="2:51" s="11" customFormat="1" ht="20.45" customHeight="1">
      <c r="B233" s="178"/>
      <c r="C233" s="179"/>
      <c r="D233" s="179"/>
      <c r="E233" s="180" t="s">
        <v>5</v>
      </c>
      <c r="F233" s="288" t="s">
        <v>454</v>
      </c>
      <c r="G233" s="289"/>
      <c r="H233" s="289"/>
      <c r="I233" s="289"/>
      <c r="J233" s="179"/>
      <c r="K233" s="181" t="s">
        <v>5</v>
      </c>
      <c r="L233" s="179"/>
      <c r="M233" s="179"/>
      <c r="N233" s="179"/>
      <c r="O233" s="179"/>
      <c r="P233" s="179"/>
      <c r="Q233" s="179"/>
      <c r="R233" s="182"/>
      <c r="T233" s="183"/>
      <c r="U233" s="179"/>
      <c r="V233" s="179"/>
      <c r="W233" s="179"/>
      <c r="X233" s="179"/>
      <c r="Y233" s="179"/>
      <c r="Z233" s="179"/>
      <c r="AA233" s="184"/>
      <c r="AT233" s="185" t="s">
        <v>188</v>
      </c>
      <c r="AU233" s="185" t="s">
        <v>95</v>
      </c>
      <c r="AV233" s="11" t="s">
        <v>90</v>
      </c>
      <c r="AW233" s="11" t="s">
        <v>40</v>
      </c>
      <c r="AX233" s="11" t="s">
        <v>83</v>
      </c>
      <c r="AY233" s="185" t="s">
        <v>180</v>
      </c>
    </row>
    <row r="234" spans="2:51" s="12" customFormat="1" ht="20.45" customHeight="1">
      <c r="B234" s="186"/>
      <c r="C234" s="187"/>
      <c r="D234" s="187"/>
      <c r="E234" s="188" t="s">
        <v>5</v>
      </c>
      <c r="F234" s="290" t="s">
        <v>765</v>
      </c>
      <c r="G234" s="291"/>
      <c r="H234" s="291"/>
      <c r="I234" s="291"/>
      <c r="J234" s="187"/>
      <c r="K234" s="189">
        <v>28.8</v>
      </c>
      <c r="L234" s="187"/>
      <c r="M234" s="187"/>
      <c r="N234" s="187"/>
      <c r="O234" s="187"/>
      <c r="P234" s="187"/>
      <c r="Q234" s="187"/>
      <c r="R234" s="190"/>
      <c r="T234" s="191"/>
      <c r="U234" s="187"/>
      <c r="V234" s="187"/>
      <c r="W234" s="187"/>
      <c r="X234" s="187"/>
      <c r="Y234" s="187"/>
      <c r="Z234" s="187"/>
      <c r="AA234" s="192"/>
      <c r="AT234" s="193" t="s">
        <v>188</v>
      </c>
      <c r="AU234" s="193" t="s">
        <v>95</v>
      </c>
      <c r="AV234" s="12" t="s">
        <v>95</v>
      </c>
      <c r="AW234" s="12" t="s">
        <v>40</v>
      </c>
      <c r="AX234" s="12" t="s">
        <v>83</v>
      </c>
      <c r="AY234" s="193" t="s">
        <v>180</v>
      </c>
    </row>
    <row r="235" spans="2:51" s="11" customFormat="1" ht="20.45" customHeight="1">
      <c r="B235" s="178"/>
      <c r="C235" s="179"/>
      <c r="D235" s="179"/>
      <c r="E235" s="180" t="s">
        <v>5</v>
      </c>
      <c r="F235" s="303" t="s">
        <v>758</v>
      </c>
      <c r="G235" s="304"/>
      <c r="H235" s="304"/>
      <c r="I235" s="304"/>
      <c r="J235" s="179"/>
      <c r="K235" s="181" t="s">
        <v>5</v>
      </c>
      <c r="L235" s="179"/>
      <c r="M235" s="179"/>
      <c r="N235" s="179"/>
      <c r="O235" s="179"/>
      <c r="P235" s="179"/>
      <c r="Q235" s="179"/>
      <c r="R235" s="182"/>
      <c r="T235" s="183"/>
      <c r="U235" s="179"/>
      <c r="V235" s="179"/>
      <c r="W235" s="179"/>
      <c r="X235" s="179"/>
      <c r="Y235" s="179"/>
      <c r="Z235" s="179"/>
      <c r="AA235" s="184"/>
      <c r="AT235" s="185" t="s">
        <v>188</v>
      </c>
      <c r="AU235" s="185" t="s">
        <v>95</v>
      </c>
      <c r="AV235" s="11" t="s">
        <v>90</v>
      </c>
      <c r="AW235" s="11" t="s">
        <v>40</v>
      </c>
      <c r="AX235" s="11" t="s">
        <v>83</v>
      </c>
      <c r="AY235" s="185" t="s">
        <v>180</v>
      </c>
    </row>
    <row r="236" spans="2:51" s="12" customFormat="1" ht="20.45" customHeight="1">
      <c r="B236" s="186"/>
      <c r="C236" s="187"/>
      <c r="D236" s="187"/>
      <c r="E236" s="188" t="s">
        <v>5</v>
      </c>
      <c r="F236" s="290" t="s">
        <v>766</v>
      </c>
      <c r="G236" s="291"/>
      <c r="H236" s="291"/>
      <c r="I236" s="291"/>
      <c r="J236" s="187"/>
      <c r="K236" s="189">
        <v>18.36</v>
      </c>
      <c r="L236" s="187"/>
      <c r="M236" s="187"/>
      <c r="N236" s="187"/>
      <c r="O236" s="187"/>
      <c r="P236" s="187"/>
      <c r="Q236" s="187"/>
      <c r="R236" s="190"/>
      <c r="T236" s="191"/>
      <c r="U236" s="187"/>
      <c r="V236" s="187"/>
      <c r="W236" s="187"/>
      <c r="X236" s="187"/>
      <c r="Y236" s="187"/>
      <c r="Z236" s="187"/>
      <c r="AA236" s="192"/>
      <c r="AT236" s="193" t="s">
        <v>188</v>
      </c>
      <c r="AU236" s="193" t="s">
        <v>95</v>
      </c>
      <c r="AV236" s="12" t="s">
        <v>95</v>
      </c>
      <c r="AW236" s="12" t="s">
        <v>40</v>
      </c>
      <c r="AX236" s="12" t="s">
        <v>83</v>
      </c>
      <c r="AY236" s="193" t="s">
        <v>180</v>
      </c>
    </row>
    <row r="237" spans="2:51" s="11" customFormat="1" ht="20.45" customHeight="1">
      <c r="B237" s="178"/>
      <c r="C237" s="179"/>
      <c r="D237" s="179"/>
      <c r="E237" s="180" t="s">
        <v>5</v>
      </c>
      <c r="F237" s="303" t="s">
        <v>760</v>
      </c>
      <c r="G237" s="304"/>
      <c r="H237" s="304"/>
      <c r="I237" s="304"/>
      <c r="J237" s="179"/>
      <c r="K237" s="181" t="s">
        <v>5</v>
      </c>
      <c r="L237" s="179"/>
      <c r="M237" s="179"/>
      <c r="N237" s="179"/>
      <c r="O237" s="179"/>
      <c r="P237" s="179"/>
      <c r="Q237" s="179"/>
      <c r="R237" s="182"/>
      <c r="T237" s="183"/>
      <c r="U237" s="179"/>
      <c r="V237" s="179"/>
      <c r="W237" s="179"/>
      <c r="X237" s="179"/>
      <c r="Y237" s="179"/>
      <c r="Z237" s="179"/>
      <c r="AA237" s="184"/>
      <c r="AT237" s="185" t="s">
        <v>188</v>
      </c>
      <c r="AU237" s="185" t="s">
        <v>95</v>
      </c>
      <c r="AV237" s="11" t="s">
        <v>90</v>
      </c>
      <c r="AW237" s="11" t="s">
        <v>40</v>
      </c>
      <c r="AX237" s="11" t="s">
        <v>83</v>
      </c>
      <c r="AY237" s="185" t="s">
        <v>180</v>
      </c>
    </row>
    <row r="238" spans="2:51" s="12" customFormat="1" ht="20.45" customHeight="1">
      <c r="B238" s="186"/>
      <c r="C238" s="187"/>
      <c r="D238" s="187"/>
      <c r="E238" s="188" t="s">
        <v>5</v>
      </c>
      <c r="F238" s="290" t="s">
        <v>767</v>
      </c>
      <c r="G238" s="291"/>
      <c r="H238" s="291"/>
      <c r="I238" s="291"/>
      <c r="J238" s="187"/>
      <c r="K238" s="189">
        <v>9.84</v>
      </c>
      <c r="L238" s="187"/>
      <c r="M238" s="187"/>
      <c r="N238" s="187"/>
      <c r="O238" s="187"/>
      <c r="P238" s="187"/>
      <c r="Q238" s="187"/>
      <c r="R238" s="190"/>
      <c r="T238" s="191"/>
      <c r="U238" s="187"/>
      <c r="V238" s="187"/>
      <c r="W238" s="187"/>
      <c r="X238" s="187"/>
      <c r="Y238" s="187"/>
      <c r="Z238" s="187"/>
      <c r="AA238" s="192"/>
      <c r="AT238" s="193" t="s">
        <v>188</v>
      </c>
      <c r="AU238" s="193" t="s">
        <v>95</v>
      </c>
      <c r="AV238" s="12" t="s">
        <v>95</v>
      </c>
      <c r="AW238" s="12" t="s">
        <v>40</v>
      </c>
      <c r="AX238" s="12" t="s">
        <v>83</v>
      </c>
      <c r="AY238" s="193" t="s">
        <v>180</v>
      </c>
    </row>
    <row r="239" spans="2:51" s="13" customFormat="1" ht="20.45" customHeight="1">
      <c r="B239" s="194"/>
      <c r="C239" s="195"/>
      <c r="D239" s="195"/>
      <c r="E239" s="196" t="s">
        <v>5</v>
      </c>
      <c r="F239" s="292" t="s">
        <v>190</v>
      </c>
      <c r="G239" s="293"/>
      <c r="H239" s="293"/>
      <c r="I239" s="293"/>
      <c r="J239" s="195"/>
      <c r="K239" s="197">
        <v>57</v>
      </c>
      <c r="L239" s="195"/>
      <c r="M239" s="195"/>
      <c r="N239" s="195"/>
      <c r="O239" s="195"/>
      <c r="P239" s="195"/>
      <c r="Q239" s="195"/>
      <c r="R239" s="198"/>
      <c r="T239" s="199"/>
      <c r="U239" s="195"/>
      <c r="V239" s="195"/>
      <c r="W239" s="195"/>
      <c r="X239" s="195"/>
      <c r="Y239" s="195"/>
      <c r="Z239" s="195"/>
      <c r="AA239" s="200"/>
      <c r="AT239" s="201" t="s">
        <v>188</v>
      </c>
      <c r="AU239" s="201" t="s">
        <v>95</v>
      </c>
      <c r="AV239" s="13" t="s">
        <v>185</v>
      </c>
      <c r="AW239" s="13" t="s">
        <v>40</v>
      </c>
      <c r="AX239" s="13" t="s">
        <v>90</v>
      </c>
      <c r="AY239" s="201" t="s">
        <v>180</v>
      </c>
    </row>
    <row r="240" spans="2:65" s="1" customFormat="1" ht="28.9" customHeight="1">
      <c r="B240" s="142"/>
      <c r="C240" s="171" t="s">
        <v>297</v>
      </c>
      <c r="D240" s="171" t="s">
        <v>181</v>
      </c>
      <c r="E240" s="172" t="s">
        <v>768</v>
      </c>
      <c r="F240" s="294" t="s">
        <v>478</v>
      </c>
      <c r="G240" s="294"/>
      <c r="H240" s="294"/>
      <c r="I240" s="294"/>
      <c r="J240" s="173" t="s">
        <v>242</v>
      </c>
      <c r="K240" s="174">
        <v>9.5</v>
      </c>
      <c r="L240" s="295">
        <v>0</v>
      </c>
      <c r="M240" s="295"/>
      <c r="N240" s="296">
        <f>ROUND(L240*K240,2)</f>
        <v>0</v>
      </c>
      <c r="O240" s="296"/>
      <c r="P240" s="296"/>
      <c r="Q240" s="296"/>
      <c r="R240" s="145"/>
      <c r="T240" s="175" t="s">
        <v>5</v>
      </c>
      <c r="U240" s="48" t="s">
        <v>48</v>
      </c>
      <c r="V240" s="40"/>
      <c r="W240" s="176">
        <f>V240*K240</f>
        <v>0</v>
      </c>
      <c r="X240" s="176">
        <v>0</v>
      </c>
      <c r="Y240" s="176">
        <f>X240*K240</f>
        <v>0</v>
      </c>
      <c r="Z240" s="176">
        <v>0</v>
      </c>
      <c r="AA240" s="177">
        <f>Z240*K240</f>
        <v>0</v>
      </c>
      <c r="AR240" s="22" t="s">
        <v>185</v>
      </c>
      <c r="AT240" s="22" t="s">
        <v>181</v>
      </c>
      <c r="AU240" s="22" t="s">
        <v>95</v>
      </c>
      <c r="AY240" s="22" t="s">
        <v>180</v>
      </c>
      <c r="BE240" s="118">
        <f>IF(U240="základní",N240,0)</f>
        <v>0</v>
      </c>
      <c r="BF240" s="118">
        <f>IF(U240="snížená",N240,0)</f>
        <v>0</v>
      </c>
      <c r="BG240" s="118">
        <f>IF(U240="zákl. přenesená",N240,0)</f>
        <v>0</v>
      </c>
      <c r="BH240" s="118">
        <f>IF(U240="sníž. přenesená",N240,0)</f>
        <v>0</v>
      </c>
      <c r="BI240" s="118">
        <f>IF(U240="nulová",N240,0)</f>
        <v>0</v>
      </c>
      <c r="BJ240" s="22" t="s">
        <v>90</v>
      </c>
      <c r="BK240" s="118">
        <f>ROUND(L240*K240,2)</f>
        <v>0</v>
      </c>
      <c r="BL240" s="22" t="s">
        <v>185</v>
      </c>
      <c r="BM240" s="22" t="s">
        <v>769</v>
      </c>
    </row>
    <row r="241" spans="2:51" s="11" customFormat="1" ht="20.45" customHeight="1">
      <c r="B241" s="178"/>
      <c r="C241" s="179"/>
      <c r="D241" s="179"/>
      <c r="E241" s="180" t="s">
        <v>5</v>
      </c>
      <c r="F241" s="288" t="s">
        <v>454</v>
      </c>
      <c r="G241" s="289"/>
      <c r="H241" s="289"/>
      <c r="I241" s="289"/>
      <c r="J241" s="179"/>
      <c r="K241" s="181" t="s">
        <v>5</v>
      </c>
      <c r="L241" s="179"/>
      <c r="M241" s="179"/>
      <c r="N241" s="179"/>
      <c r="O241" s="179"/>
      <c r="P241" s="179"/>
      <c r="Q241" s="179"/>
      <c r="R241" s="182"/>
      <c r="T241" s="183"/>
      <c r="U241" s="179"/>
      <c r="V241" s="179"/>
      <c r="W241" s="179"/>
      <c r="X241" s="179"/>
      <c r="Y241" s="179"/>
      <c r="Z241" s="179"/>
      <c r="AA241" s="184"/>
      <c r="AT241" s="185" t="s">
        <v>188</v>
      </c>
      <c r="AU241" s="185" t="s">
        <v>95</v>
      </c>
      <c r="AV241" s="11" t="s">
        <v>90</v>
      </c>
      <c r="AW241" s="11" t="s">
        <v>40</v>
      </c>
      <c r="AX241" s="11" t="s">
        <v>83</v>
      </c>
      <c r="AY241" s="185" t="s">
        <v>180</v>
      </c>
    </row>
    <row r="242" spans="2:51" s="12" customFormat="1" ht="20.45" customHeight="1">
      <c r="B242" s="186"/>
      <c r="C242" s="187"/>
      <c r="D242" s="187"/>
      <c r="E242" s="188" t="s">
        <v>5</v>
      </c>
      <c r="F242" s="290" t="s">
        <v>757</v>
      </c>
      <c r="G242" s="291"/>
      <c r="H242" s="291"/>
      <c r="I242" s="291"/>
      <c r="J242" s="187"/>
      <c r="K242" s="189">
        <v>4.8</v>
      </c>
      <c r="L242" s="187"/>
      <c r="M242" s="187"/>
      <c r="N242" s="187"/>
      <c r="O242" s="187"/>
      <c r="P242" s="187"/>
      <c r="Q242" s="187"/>
      <c r="R242" s="190"/>
      <c r="T242" s="191"/>
      <c r="U242" s="187"/>
      <c r="V242" s="187"/>
      <c r="W242" s="187"/>
      <c r="X242" s="187"/>
      <c r="Y242" s="187"/>
      <c r="Z242" s="187"/>
      <c r="AA242" s="192"/>
      <c r="AT242" s="193" t="s">
        <v>188</v>
      </c>
      <c r="AU242" s="193" t="s">
        <v>95</v>
      </c>
      <c r="AV242" s="12" t="s">
        <v>95</v>
      </c>
      <c r="AW242" s="12" t="s">
        <v>40</v>
      </c>
      <c r="AX242" s="12" t="s">
        <v>83</v>
      </c>
      <c r="AY242" s="193" t="s">
        <v>180</v>
      </c>
    </row>
    <row r="243" spans="2:51" s="11" customFormat="1" ht="20.45" customHeight="1">
      <c r="B243" s="178"/>
      <c r="C243" s="179"/>
      <c r="D243" s="179"/>
      <c r="E243" s="180" t="s">
        <v>5</v>
      </c>
      <c r="F243" s="303" t="s">
        <v>758</v>
      </c>
      <c r="G243" s="304"/>
      <c r="H243" s="304"/>
      <c r="I243" s="304"/>
      <c r="J243" s="179"/>
      <c r="K243" s="181" t="s">
        <v>5</v>
      </c>
      <c r="L243" s="179"/>
      <c r="M243" s="179"/>
      <c r="N243" s="179"/>
      <c r="O243" s="179"/>
      <c r="P243" s="179"/>
      <c r="Q243" s="179"/>
      <c r="R243" s="182"/>
      <c r="T243" s="183"/>
      <c r="U243" s="179"/>
      <c r="V243" s="179"/>
      <c r="W243" s="179"/>
      <c r="X243" s="179"/>
      <c r="Y243" s="179"/>
      <c r="Z243" s="179"/>
      <c r="AA243" s="184"/>
      <c r="AT243" s="185" t="s">
        <v>188</v>
      </c>
      <c r="AU243" s="185" t="s">
        <v>95</v>
      </c>
      <c r="AV243" s="11" t="s">
        <v>90</v>
      </c>
      <c r="AW243" s="11" t="s">
        <v>40</v>
      </c>
      <c r="AX243" s="11" t="s">
        <v>83</v>
      </c>
      <c r="AY243" s="185" t="s">
        <v>180</v>
      </c>
    </row>
    <row r="244" spans="2:51" s="12" customFormat="1" ht="20.45" customHeight="1">
      <c r="B244" s="186"/>
      <c r="C244" s="187"/>
      <c r="D244" s="187"/>
      <c r="E244" s="188" t="s">
        <v>5</v>
      </c>
      <c r="F244" s="290" t="s">
        <v>759</v>
      </c>
      <c r="G244" s="291"/>
      <c r="H244" s="291"/>
      <c r="I244" s="291"/>
      <c r="J244" s="187"/>
      <c r="K244" s="189">
        <v>3.06</v>
      </c>
      <c r="L244" s="187"/>
      <c r="M244" s="187"/>
      <c r="N244" s="187"/>
      <c r="O244" s="187"/>
      <c r="P244" s="187"/>
      <c r="Q244" s="187"/>
      <c r="R244" s="190"/>
      <c r="T244" s="191"/>
      <c r="U244" s="187"/>
      <c r="V244" s="187"/>
      <c r="W244" s="187"/>
      <c r="X244" s="187"/>
      <c r="Y244" s="187"/>
      <c r="Z244" s="187"/>
      <c r="AA244" s="192"/>
      <c r="AT244" s="193" t="s">
        <v>188</v>
      </c>
      <c r="AU244" s="193" t="s">
        <v>95</v>
      </c>
      <c r="AV244" s="12" t="s">
        <v>95</v>
      </c>
      <c r="AW244" s="12" t="s">
        <v>40</v>
      </c>
      <c r="AX244" s="12" t="s">
        <v>83</v>
      </c>
      <c r="AY244" s="193" t="s">
        <v>180</v>
      </c>
    </row>
    <row r="245" spans="2:51" s="11" customFormat="1" ht="20.45" customHeight="1">
      <c r="B245" s="178"/>
      <c r="C245" s="179"/>
      <c r="D245" s="179"/>
      <c r="E245" s="180" t="s">
        <v>5</v>
      </c>
      <c r="F245" s="303" t="s">
        <v>760</v>
      </c>
      <c r="G245" s="304"/>
      <c r="H245" s="304"/>
      <c r="I245" s="304"/>
      <c r="J245" s="179"/>
      <c r="K245" s="181" t="s">
        <v>5</v>
      </c>
      <c r="L245" s="179"/>
      <c r="M245" s="179"/>
      <c r="N245" s="179"/>
      <c r="O245" s="179"/>
      <c r="P245" s="179"/>
      <c r="Q245" s="179"/>
      <c r="R245" s="182"/>
      <c r="T245" s="183"/>
      <c r="U245" s="179"/>
      <c r="V245" s="179"/>
      <c r="W245" s="179"/>
      <c r="X245" s="179"/>
      <c r="Y245" s="179"/>
      <c r="Z245" s="179"/>
      <c r="AA245" s="184"/>
      <c r="AT245" s="185" t="s">
        <v>188</v>
      </c>
      <c r="AU245" s="185" t="s">
        <v>95</v>
      </c>
      <c r="AV245" s="11" t="s">
        <v>90</v>
      </c>
      <c r="AW245" s="11" t="s">
        <v>40</v>
      </c>
      <c r="AX245" s="11" t="s">
        <v>83</v>
      </c>
      <c r="AY245" s="185" t="s">
        <v>180</v>
      </c>
    </row>
    <row r="246" spans="2:51" s="12" customFormat="1" ht="20.45" customHeight="1">
      <c r="B246" s="186"/>
      <c r="C246" s="187"/>
      <c r="D246" s="187"/>
      <c r="E246" s="188" t="s">
        <v>5</v>
      </c>
      <c r="F246" s="290" t="s">
        <v>761</v>
      </c>
      <c r="G246" s="291"/>
      <c r="H246" s="291"/>
      <c r="I246" s="291"/>
      <c r="J246" s="187"/>
      <c r="K246" s="189">
        <v>1.64</v>
      </c>
      <c r="L246" s="187"/>
      <c r="M246" s="187"/>
      <c r="N246" s="187"/>
      <c r="O246" s="187"/>
      <c r="P246" s="187"/>
      <c r="Q246" s="187"/>
      <c r="R246" s="190"/>
      <c r="T246" s="191"/>
      <c r="U246" s="187"/>
      <c r="V246" s="187"/>
      <c r="W246" s="187"/>
      <c r="X246" s="187"/>
      <c r="Y246" s="187"/>
      <c r="Z246" s="187"/>
      <c r="AA246" s="192"/>
      <c r="AT246" s="193" t="s">
        <v>188</v>
      </c>
      <c r="AU246" s="193" t="s">
        <v>95</v>
      </c>
      <c r="AV246" s="12" t="s">
        <v>95</v>
      </c>
      <c r="AW246" s="12" t="s">
        <v>40</v>
      </c>
      <c r="AX246" s="12" t="s">
        <v>83</v>
      </c>
      <c r="AY246" s="193" t="s">
        <v>180</v>
      </c>
    </row>
    <row r="247" spans="2:51" s="13" customFormat="1" ht="20.45" customHeight="1">
      <c r="B247" s="194"/>
      <c r="C247" s="195"/>
      <c r="D247" s="195"/>
      <c r="E247" s="196" t="s">
        <v>5</v>
      </c>
      <c r="F247" s="292" t="s">
        <v>190</v>
      </c>
      <c r="G247" s="293"/>
      <c r="H247" s="293"/>
      <c r="I247" s="293"/>
      <c r="J247" s="195"/>
      <c r="K247" s="197">
        <v>9.5</v>
      </c>
      <c r="L247" s="195"/>
      <c r="M247" s="195"/>
      <c r="N247" s="195"/>
      <c r="O247" s="195"/>
      <c r="P247" s="195"/>
      <c r="Q247" s="195"/>
      <c r="R247" s="198"/>
      <c r="T247" s="199"/>
      <c r="U247" s="195"/>
      <c r="V247" s="195"/>
      <c r="W247" s="195"/>
      <c r="X247" s="195"/>
      <c r="Y247" s="195"/>
      <c r="Z247" s="195"/>
      <c r="AA247" s="200"/>
      <c r="AT247" s="201" t="s">
        <v>188</v>
      </c>
      <c r="AU247" s="201" t="s">
        <v>95</v>
      </c>
      <c r="AV247" s="13" t="s">
        <v>185</v>
      </c>
      <c r="AW247" s="13" t="s">
        <v>40</v>
      </c>
      <c r="AX247" s="13" t="s">
        <v>90</v>
      </c>
      <c r="AY247" s="201" t="s">
        <v>180</v>
      </c>
    </row>
    <row r="248" spans="2:65" s="1" customFormat="1" ht="28.9" customHeight="1">
      <c r="B248" s="142"/>
      <c r="C248" s="171" t="s">
        <v>10</v>
      </c>
      <c r="D248" s="171" t="s">
        <v>181</v>
      </c>
      <c r="E248" s="172" t="s">
        <v>590</v>
      </c>
      <c r="F248" s="294" t="s">
        <v>591</v>
      </c>
      <c r="G248" s="294"/>
      <c r="H248" s="294"/>
      <c r="I248" s="294"/>
      <c r="J248" s="173" t="s">
        <v>242</v>
      </c>
      <c r="K248" s="174">
        <v>4.7</v>
      </c>
      <c r="L248" s="295">
        <v>0</v>
      </c>
      <c r="M248" s="295"/>
      <c r="N248" s="296">
        <f>ROUND(L248*K248,2)</f>
        <v>0</v>
      </c>
      <c r="O248" s="296"/>
      <c r="P248" s="296"/>
      <c r="Q248" s="296"/>
      <c r="R248" s="145"/>
      <c r="T248" s="175" t="s">
        <v>5</v>
      </c>
      <c r="U248" s="48" t="s">
        <v>48</v>
      </c>
      <c r="V248" s="40"/>
      <c r="W248" s="176">
        <f>V248*K248</f>
        <v>0</v>
      </c>
      <c r="X248" s="176">
        <v>0</v>
      </c>
      <c r="Y248" s="176">
        <f>X248*K248</f>
        <v>0</v>
      </c>
      <c r="Z248" s="176">
        <v>0</v>
      </c>
      <c r="AA248" s="177">
        <f>Z248*K248</f>
        <v>0</v>
      </c>
      <c r="AR248" s="22" t="s">
        <v>185</v>
      </c>
      <c r="AT248" s="22" t="s">
        <v>181</v>
      </c>
      <c r="AU248" s="22" t="s">
        <v>95</v>
      </c>
      <c r="AY248" s="22" t="s">
        <v>180</v>
      </c>
      <c r="BE248" s="118">
        <f>IF(U248="základní",N248,0)</f>
        <v>0</v>
      </c>
      <c r="BF248" s="118">
        <f>IF(U248="snížená",N248,0)</f>
        <v>0</v>
      </c>
      <c r="BG248" s="118">
        <f>IF(U248="zákl. přenesená",N248,0)</f>
        <v>0</v>
      </c>
      <c r="BH248" s="118">
        <f>IF(U248="sníž. přenesená",N248,0)</f>
        <v>0</v>
      </c>
      <c r="BI248" s="118">
        <f>IF(U248="nulová",N248,0)</f>
        <v>0</v>
      </c>
      <c r="BJ248" s="22" t="s">
        <v>90</v>
      </c>
      <c r="BK248" s="118">
        <f>ROUND(L248*K248,2)</f>
        <v>0</v>
      </c>
      <c r="BL248" s="22" t="s">
        <v>185</v>
      </c>
      <c r="BM248" s="22" t="s">
        <v>770</v>
      </c>
    </row>
    <row r="249" spans="2:51" s="11" customFormat="1" ht="20.45" customHeight="1">
      <c r="B249" s="178"/>
      <c r="C249" s="179"/>
      <c r="D249" s="179"/>
      <c r="E249" s="180" t="s">
        <v>5</v>
      </c>
      <c r="F249" s="288" t="s">
        <v>758</v>
      </c>
      <c r="G249" s="289"/>
      <c r="H249" s="289"/>
      <c r="I249" s="289"/>
      <c r="J249" s="179"/>
      <c r="K249" s="181" t="s">
        <v>5</v>
      </c>
      <c r="L249" s="179"/>
      <c r="M249" s="179"/>
      <c r="N249" s="179"/>
      <c r="O249" s="179"/>
      <c r="P249" s="179"/>
      <c r="Q249" s="179"/>
      <c r="R249" s="182"/>
      <c r="T249" s="183"/>
      <c r="U249" s="179"/>
      <c r="V249" s="179"/>
      <c r="W249" s="179"/>
      <c r="X249" s="179"/>
      <c r="Y249" s="179"/>
      <c r="Z249" s="179"/>
      <c r="AA249" s="184"/>
      <c r="AT249" s="185" t="s">
        <v>188</v>
      </c>
      <c r="AU249" s="185" t="s">
        <v>95</v>
      </c>
      <c r="AV249" s="11" t="s">
        <v>90</v>
      </c>
      <c r="AW249" s="11" t="s">
        <v>40</v>
      </c>
      <c r="AX249" s="11" t="s">
        <v>83</v>
      </c>
      <c r="AY249" s="185" t="s">
        <v>180</v>
      </c>
    </row>
    <row r="250" spans="2:51" s="12" customFormat="1" ht="20.45" customHeight="1">
      <c r="B250" s="186"/>
      <c r="C250" s="187"/>
      <c r="D250" s="187"/>
      <c r="E250" s="188" t="s">
        <v>5</v>
      </c>
      <c r="F250" s="290" t="s">
        <v>759</v>
      </c>
      <c r="G250" s="291"/>
      <c r="H250" s="291"/>
      <c r="I250" s="291"/>
      <c r="J250" s="187"/>
      <c r="K250" s="189">
        <v>3.06</v>
      </c>
      <c r="L250" s="187"/>
      <c r="M250" s="187"/>
      <c r="N250" s="187"/>
      <c r="O250" s="187"/>
      <c r="P250" s="187"/>
      <c r="Q250" s="187"/>
      <c r="R250" s="190"/>
      <c r="T250" s="191"/>
      <c r="U250" s="187"/>
      <c r="V250" s="187"/>
      <c r="W250" s="187"/>
      <c r="X250" s="187"/>
      <c r="Y250" s="187"/>
      <c r="Z250" s="187"/>
      <c r="AA250" s="192"/>
      <c r="AT250" s="193" t="s">
        <v>188</v>
      </c>
      <c r="AU250" s="193" t="s">
        <v>95</v>
      </c>
      <c r="AV250" s="12" t="s">
        <v>95</v>
      </c>
      <c r="AW250" s="12" t="s">
        <v>40</v>
      </c>
      <c r="AX250" s="12" t="s">
        <v>83</v>
      </c>
      <c r="AY250" s="193" t="s">
        <v>180</v>
      </c>
    </row>
    <row r="251" spans="2:51" s="11" customFormat="1" ht="20.45" customHeight="1">
      <c r="B251" s="178"/>
      <c r="C251" s="179"/>
      <c r="D251" s="179"/>
      <c r="E251" s="180" t="s">
        <v>5</v>
      </c>
      <c r="F251" s="303" t="s">
        <v>760</v>
      </c>
      <c r="G251" s="304"/>
      <c r="H251" s="304"/>
      <c r="I251" s="304"/>
      <c r="J251" s="179"/>
      <c r="K251" s="181" t="s">
        <v>5</v>
      </c>
      <c r="L251" s="179"/>
      <c r="M251" s="179"/>
      <c r="N251" s="179"/>
      <c r="O251" s="179"/>
      <c r="P251" s="179"/>
      <c r="Q251" s="179"/>
      <c r="R251" s="182"/>
      <c r="T251" s="183"/>
      <c r="U251" s="179"/>
      <c r="V251" s="179"/>
      <c r="W251" s="179"/>
      <c r="X251" s="179"/>
      <c r="Y251" s="179"/>
      <c r="Z251" s="179"/>
      <c r="AA251" s="184"/>
      <c r="AT251" s="185" t="s">
        <v>188</v>
      </c>
      <c r="AU251" s="185" t="s">
        <v>95</v>
      </c>
      <c r="AV251" s="11" t="s">
        <v>90</v>
      </c>
      <c r="AW251" s="11" t="s">
        <v>40</v>
      </c>
      <c r="AX251" s="11" t="s">
        <v>83</v>
      </c>
      <c r="AY251" s="185" t="s">
        <v>180</v>
      </c>
    </row>
    <row r="252" spans="2:51" s="12" customFormat="1" ht="20.45" customHeight="1">
      <c r="B252" s="186"/>
      <c r="C252" s="187"/>
      <c r="D252" s="187"/>
      <c r="E252" s="188" t="s">
        <v>5</v>
      </c>
      <c r="F252" s="290" t="s">
        <v>761</v>
      </c>
      <c r="G252" s="291"/>
      <c r="H252" s="291"/>
      <c r="I252" s="291"/>
      <c r="J252" s="187"/>
      <c r="K252" s="189">
        <v>1.64</v>
      </c>
      <c r="L252" s="187"/>
      <c r="M252" s="187"/>
      <c r="N252" s="187"/>
      <c r="O252" s="187"/>
      <c r="P252" s="187"/>
      <c r="Q252" s="187"/>
      <c r="R252" s="190"/>
      <c r="T252" s="191"/>
      <c r="U252" s="187"/>
      <c r="V252" s="187"/>
      <c r="W252" s="187"/>
      <c r="X252" s="187"/>
      <c r="Y252" s="187"/>
      <c r="Z252" s="187"/>
      <c r="AA252" s="192"/>
      <c r="AT252" s="193" t="s">
        <v>188</v>
      </c>
      <c r="AU252" s="193" t="s">
        <v>95</v>
      </c>
      <c r="AV252" s="12" t="s">
        <v>95</v>
      </c>
      <c r="AW252" s="12" t="s">
        <v>40</v>
      </c>
      <c r="AX252" s="12" t="s">
        <v>83</v>
      </c>
      <c r="AY252" s="193" t="s">
        <v>180</v>
      </c>
    </row>
    <row r="253" spans="2:51" s="13" customFormat="1" ht="20.45" customHeight="1">
      <c r="B253" s="194"/>
      <c r="C253" s="195"/>
      <c r="D253" s="195"/>
      <c r="E253" s="196" t="s">
        <v>5</v>
      </c>
      <c r="F253" s="292" t="s">
        <v>190</v>
      </c>
      <c r="G253" s="293"/>
      <c r="H253" s="293"/>
      <c r="I253" s="293"/>
      <c r="J253" s="195"/>
      <c r="K253" s="197">
        <v>4.7</v>
      </c>
      <c r="L253" s="195"/>
      <c r="M253" s="195"/>
      <c r="N253" s="195"/>
      <c r="O253" s="195"/>
      <c r="P253" s="195"/>
      <c r="Q253" s="195"/>
      <c r="R253" s="198"/>
      <c r="T253" s="199"/>
      <c r="U253" s="195"/>
      <c r="V253" s="195"/>
      <c r="W253" s="195"/>
      <c r="X253" s="195"/>
      <c r="Y253" s="195"/>
      <c r="Z253" s="195"/>
      <c r="AA253" s="200"/>
      <c r="AT253" s="201" t="s">
        <v>188</v>
      </c>
      <c r="AU253" s="201" t="s">
        <v>95</v>
      </c>
      <c r="AV253" s="13" t="s">
        <v>185</v>
      </c>
      <c r="AW253" s="13" t="s">
        <v>40</v>
      </c>
      <c r="AX253" s="13" t="s">
        <v>90</v>
      </c>
      <c r="AY253" s="201" t="s">
        <v>180</v>
      </c>
    </row>
    <row r="254" spans="2:65" s="1" customFormat="1" ht="28.9" customHeight="1">
      <c r="B254" s="142"/>
      <c r="C254" s="171" t="s">
        <v>771</v>
      </c>
      <c r="D254" s="171" t="s">
        <v>181</v>
      </c>
      <c r="E254" s="172" t="s">
        <v>485</v>
      </c>
      <c r="F254" s="294" t="s">
        <v>486</v>
      </c>
      <c r="G254" s="294"/>
      <c r="H254" s="294"/>
      <c r="I254" s="294"/>
      <c r="J254" s="173" t="s">
        <v>242</v>
      </c>
      <c r="K254" s="174">
        <v>4.8</v>
      </c>
      <c r="L254" s="295">
        <v>0</v>
      </c>
      <c r="M254" s="295"/>
      <c r="N254" s="296">
        <f>ROUND(L254*K254,2)</f>
        <v>0</v>
      </c>
      <c r="O254" s="296"/>
      <c r="P254" s="296"/>
      <c r="Q254" s="296"/>
      <c r="R254" s="145"/>
      <c r="T254" s="175" t="s">
        <v>5</v>
      </c>
      <c r="U254" s="48" t="s">
        <v>48</v>
      </c>
      <c r="V254" s="40"/>
      <c r="W254" s="176">
        <f>V254*K254</f>
        <v>0</v>
      </c>
      <c r="X254" s="176">
        <v>0</v>
      </c>
      <c r="Y254" s="176">
        <f>X254*K254</f>
        <v>0</v>
      </c>
      <c r="Z254" s="176">
        <v>0</v>
      </c>
      <c r="AA254" s="177">
        <f>Z254*K254</f>
        <v>0</v>
      </c>
      <c r="AR254" s="22" t="s">
        <v>185</v>
      </c>
      <c r="AT254" s="22" t="s">
        <v>181</v>
      </c>
      <c r="AU254" s="22" t="s">
        <v>95</v>
      </c>
      <c r="AY254" s="22" t="s">
        <v>180</v>
      </c>
      <c r="BE254" s="118">
        <f>IF(U254="základní",N254,0)</f>
        <v>0</v>
      </c>
      <c r="BF254" s="118">
        <f>IF(U254="snížená",N254,0)</f>
        <v>0</v>
      </c>
      <c r="BG254" s="118">
        <f>IF(U254="zákl. přenesená",N254,0)</f>
        <v>0</v>
      </c>
      <c r="BH254" s="118">
        <f>IF(U254="sníž. přenesená",N254,0)</f>
        <v>0</v>
      </c>
      <c r="BI254" s="118">
        <f>IF(U254="nulová",N254,0)</f>
        <v>0</v>
      </c>
      <c r="BJ254" s="22" t="s">
        <v>90</v>
      </c>
      <c r="BK254" s="118">
        <f>ROUND(L254*K254,2)</f>
        <v>0</v>
      </c>
      <c r="BL254" s="22" t="s">
        <v>185</v>
      </c>
      <c r="BM254" s="22" t="s">
        <v>772</v>
      </c>
    </row>
    <row r="255" spans="2:51" s="11" customFormat="1" ht="20.45" customHeight="1">
      <c r="B255" s="178"/>
      <c r="C255" s="179"/>
      <c r="D255" s="179"/>
      <c r="E255" s="180" t="s">
        <v>5</v>
      </c>
      <c r="F255" s="288" t="s">
        <v>454</v>
      </c>
      <c r="G255" s="289"/>
      <c r="H255" s="289"/>
      <c r="I255" s="289"/>
      <c r="J255" s="179"/>
      <c r="K255" s="181" t="s">
        <v>5</v>
      </c>
      <c r="L255" s="179"/>
      <c r="M255" s="179"/>
      <c r="N255" s="179"/>
      <c r="O255" s="179"/>
      <c r="P255" s="179"/>
      <c r="Q255" s="179"/>
      <c r="R255" s="182"/>
      <c r="T255" s="183"/>
      <c r="U255" s="179"/>
      <c r="V255" s="179"/>
      <c r="W255" s="179"/>
      <c r="X255" s="179"/>
      <c r="Y255" s="179"/>
      <c r="Z255" s="179"/>
      <c r="AA255" s="184"/>
      <c r="AT255" s="185" t="s">
        <v>188</v>
      </c>
      <c r="AU255" s="185" t="s">
        <v>95</v>
      </c>
      <c r="AV255" s="11" t="s">
        <v>90</v>
      </c>
      <c r="AW255" s="11" t="s">
        <v>40</v>
      </c>
      <c r="AX255" s="11" t="s">
        <v>83</v>
      </c>
      <c r="AY255" s="185" t="s">
        <v>180</v>
      </c>
    </row>
    <row r="256" spans="2:51" s="12" customFormat="1" ht="20.45" customHeight="1">
      <c r="B256" s="186"/>
      <c r="C256" s="187"/>
      <c r="D256" s="187"/>
      <c r="E256" s="188" t="s">
        <v>5</v>
      </c>
      <c r="F256" s="290" t="s">
        <v>757</v>
      </c>
      <c r="G256" s="291"/>
      <c r="H256" s="291"/>
      <c r="I256" s="291"/>
      <c r="J256" s="187"/>
      <c r="K256" s="189">
        <v>4.8</v>
      </c>
      <c r="L256" s="187"/>
      <c r="M256" s="187"/>
      <c r="N256" s="187"/>
      <c r="O256" s="187"/>
      <c r="P256" s="187"/>
      <c r="Q256" s="187"/>
      <c r="R256" s="190"/>
      <c r="T256" s="191"/>
      <c r="U256" s="187"/>
      <c r="V256" s="187"/>
      <c r="W256" s="187"/>
      <c r="X256" s="187"/>
      <c r="Y256" s="187"/>
      <c r="Z256" s="187"/>
      <c r="AA256" s="192"/>
      <c r="AT256" s="193" t="s">
        <v>188</v>
      </c>
      <c r="AU256" s="193" t="s">
        <v>95</v>
      </c>
      <c r="AV256" s="12" t="s">
        <v>95</v>
      </c>
      <c r="AW256" s="12" t="s">
        <v>40</v>
      </c>
      <c r="AX256" s="12" t="s">
        <v>83</v>
      </c>
      <c r="AY256" s="193" t="s">
        <v>180</v>
      </c>
    </row>
    <row r="257" spans="2:51" s="13" customFormat="1" ht="20.45" customHeight="1">
      <c r="B257" s="194"/>
      <c r="C257" s="195"/>
      <c r="D257" s="195"/>
      <c r="E257" s="196" t="s">
        <v>5</v>
      </c>
      <c r="F257" s="292" t="s">
        <v>190</v>
      </c>
      <c r="G257" s="293"/>
      <c r="H257" s="293"/>
      <c r="I257" s="293"/>
      <c r="J257" s="195"/>
      <c r="K257" s="197">
        <v>4.8</v>
      </c>
      <c r="L257" s="195"/>
      <c r="M257" s="195"/>
      <c r="N257" s="195"/>
      <c r="O257" s="195"/>
      <c r="P257" s="195"/>
      <c r="Q257" s="195"/>
      <c r="R257" s="198"/>
      <c r="T257" s="199"/>
      <c r="U257" s="195"/>
      <c r="V257" s="195"/>
      <c r="W257" s="195"/>
      <c r="X257" s="195"/>
      <c r="Y257" s="195"/>
      <c r="Z257" s="195"/>
      <c r="AA257" s="200"/>
      <c r="AT257" s="201" t="s">
        <v>188</v>
      </c>
      <c r="AU257" s="201" t="s">
        <v>95</v>
      </c>
      <c r="AV257" s="13" t="s">
        <v>185</v>
      </c>
      <c r="AW257" s="13" t="s">
        <v>40</v>
      </c>
      <c r="AX257" s="13" t="s">
        <v>90</v>
      </c>
      <c r="AY257" s="201" t="s">
        <v>180</v>
      </c>
    </row>
    <row r="258" spans="2:63" s="10" customFormat="1" ht="29.85" customHeight="1">
      <c r="B258" s="160"/>
      <c r="C258" s="161"/>
      <c r="D258" s="170" t="s">
        <v>156</v>
      </c>
      <c r="E258" s="170"/>
      <c r="F258" s="170"/>
      <c r="G258" s="170"/>
      <c r="H258" s="170"/>
      <c r="I258" s="170"/>
      <c r="J258" s="170"/>
      <c r="K258" s="170"/>
      <c r="L258" s="170"/>
      <c r="M258" s="170"/>
      <c r="N258" s="286">
        <f>BK258</f>
        <v>0</v>
      </c>
      <c r="O258" s="287"/>
      <c r="P258" s="287"/>
      <c r="Q258" s="287"/>
      <c r="R258" s="163"/>
      <c r="T258" s="164"/>
      <c r="U258" s="161"/>
      <c r="V258" s="161"/>
      <c r="W258" s="165">
        <f>W259</f>
        <v>0</v>
      </c>
      <c r="X258" s="161"/>
      <c r="Y258" s="165">
        <f>Y259</f>
        <v>0</v>
      </c>
      <c r="Z258" s="161"/>
      <c r="AA258" s="166">
        <f>AA259</f>
        <v>0</v>
      </c>
      <c r="AR258" s="167" t="s">
        <v>90</v>
      </c>
      <c r="AT258" s="168" t="s">
        <v>82</v>
      </c>
      <c r="AU258" s="168" t="s">
        <v>90</v>
      </c>
      <c r="AY258" s="167" t="s">
        <v>180</v>
      </c>
      <c r="BK258" s="169">
        <f>BK259</f>
        <v>0</v>
      </c>
    </row>
    <row r="259" spans="2:65" s="1" customFormat="1" ht="28.9" customHeight="1">
      <c r="B259" s="142"/>
      <c r="C259" s="171" t="s">
        <v>308</v>
      </c>
      <c r="D259" s="171" t="s">
        <v>181</v>
      </c>
      <c r="E259" s="172" t="s">
        <v>595</v>
      </c>
      <c r="F259" s="294" t="s">
        <v>596</v>
      </c>
      <c r="G259" s="294"/>
      <c r="H259" s="294"/>
      <c r="I259" s="294"/>
      <c r="J259" s="173" t="s">
        <v>242</v>
      </c>
      <c r="K259" s="174">
        <v>11.259</v>
      </c>
      <c r="L259" s="295">
        <v>0</v>
      </c>
      <c r="M259" s="295"/>
      <c r="N259" s="296">
        <f>ROUND(L259*K259,2)</f>
        <v>0</v>
      </c>
      <c r="O259" s="296"/>
      <c r="P259" s="296"/>
      <c r="Q259" s="296"/>
      <c r="R259" s="145"/>
      <c r="T259" s="175" t="s">
        <v>5</v>
      </c>
      <c r="U259" s="48" t="s">
        <v>48</v>
      </c>
      <c r="V259" s="40"/>
      <c r="W259" s="176">
        <f>V259*K259</f>
        <v>0</v>
      </c>
      <c r="X259" s="176">
        <v>0</v>
      </c>
      <c r="Y259" s="176">
        <f>X259*K259</f>
        <v>0</v>
      </c>
      <c r="Z259" s="176">
        <v>0</v>
      </c>
      <c r="AA259" s="177">
        <f>Z259*K259</f>
        <v>0</v>
      </c>
      <c r="AR259" s="22" t="s">
        <v>185</v>
      </c>
      <c r="AT259" s="22" t="s">
        <v>181</v>
      </c>
      <c r="AU259" s="22" t="s">
        <v>95</v>
      </c>
      <c r="AY259" s="22" t="s">
        <v>180</v>
      </c>
      <c r="BE259" s="118">
        <f>IF(U259="základní",N259,0)</f>
        <v>0</v>
      </c>
      <c r="BF259" s="118">
        <f>IF(U259="snížená",N259,0)</f>
        <v>0</v>
      </c>
      <c r="BG259" s="118">
        <f>IF(U259="zákl. přenesená",N259,0)</f>
        <v>0</v>
      </c>
      <c r="BH259" s="118">
        <f>IF(U259="sníž. přenesená",N259,0)</f>
        <v>0</v>
      </c>
      <c r="BI259" s="118">
        <f>IF(U259="nulová",N259,0)</f>
        <v>0</v>
      </c>
      <c r="BJ259" s="22" t="s">
        <v>90</v>
      </c>
      <c r="BK259" s="118">
        <f>ROUND(L259*K259,2)</f>
        <v>0</v>
      </c>
      <c r="BL259" s="22" t="s">
        <v>185</v>
      </c>
      <c r="BM259" s="22" t="s">
        <v>773</v>
      </c>
    </row>
    <row r="260" spans="2:63" s="1" customFormat="1" ht="49.9" customHeight="1">
      <c r="B260" s="39"/>
      <c r="C260" s="40"/>
      <c r="D260" s="162" t="s">
        <v>491</v>
      </c>
      <c r="E260" s="40"/>
      <c r="F260" s="40"/>
      <c r="G260" s="40"/>
      <c r="H260" s="40"/>
      <c r="I260" s="40"/>
      <c r="J260" s="40"/>
      <c r="K260" s="40"/>
      <c r="L260" s="40"/>
      <c r="M260" s="40"/>
      <c r="N260" s="301">
        <f aca="true" t="shared" si="5" ref="N260:N265">BK260</f>
        <v>0</v>
      </c>
      <c r="O260" s="302"/>
      <c r="P260" s="302"/>
      <c r="Q260" s="302"/>
      <c r="R260" s="41"/>
      <c r="T260" s="214"/>
      <c r="U260" s="40"/>
      <c r="V260" s="40"/>
      <c r="W260" s="40"/>
      <c r="X260" s="40"/>
      <c r="Y260" s="40"/>
      <c r="Z260" s="40"/>
      <c r="AA260" s="78"/>
      <c r="AT260" s="22" t="s">
        <v>82</v>
      </c>
      <c r="AU260" s="22" t="s">
        <v>83</v>
      </c>
      <c r="AY260" s="22" t="s">
        <v>492</v>
      </c>
      <c r="BK260" s="118">
        <f>SUM(BK261:BK265)</f>
        <v>0</v>
      </c>
    </row>
    <row r="261" spans="2:63" s="1" customFormat="1" ht="22.35" customHeight="1">
      <c r="B261" s="39"/>
      <c r="C261" s="215" t="s">
        <v>5</v>
      </c>
      <c r="D261" s="215" t="s">
        <v>181</v>
      </c>
      <c r="E261" s="216" t="s">
        <v>5</v>
      </c>
      <c r="F261" s="299" t="s">
        <v>5</v>
      </c>
      <c r="G261" s="299"/>
      <c r="H261" s="299"/>
      <c r="I261" s="299"/>
      <c r="J261" s="217" t="s">
        <v>5</v>
      </c>
      <c r="K261" s="218"/>
      <c r="L261" s="295"/>
      <c r="M261" s="300"/>
      <c r="N261" s="300">
        <f t="shared" si="5"/>
        <v>0</v>
      </c>
      <c r="O261" s="300"/>
      <c r="P261" s="300"/>
      <c r="Q261" s="300"/>
      <c r="R261" s="41"/>
      <c r="T261" s="175" t="s">
        <v>5</v>
      </c>
      <c r="U261" s="219" t="s">
        <v>48</v>
      </c>
      <c r="V261" s="40"/>
      <c r="W261" s="40"/>
      <c r="X261" s="40"/>
      <c r="Y261" s="40"/>
      <c r="Z261" s="40"/>
      <c r="AA261" s="78"/>
      <c r="AT261" s="22" t="s">
        <v>492</v>
      </c>
      <c r="AU261" s="22" t="s">
        <v>90</v>
      </c>
      <c r="AY261" s="22" t="s">
        <v>492</v>
      </c>
      <c r="BE261" s="118">
        <f>IF(U261="základní",N261,0)</f>
        <v>0</v>
      </c>
      <c r="BF261" s="118">
        <f>IF(U261="snížená",N261,0)</f>
        <v>0</v>
      </c>
      <c r="BG261" s="118">
        <f>IF(U261="zákl. přenesená",N261,0)</f>
        <v>0</v>
      </c>
      <c r="BH261" s="118">
        <f>IF(U261="sníž. přenesená",N261,0)</f>
        <v>0</v>
      </c>
      <c r="BI261" s="118">
        <f>IF(U261="nulová",N261,0)</f>
        <v>0</v>
      </c>
      <c r="BJ261" s="22" t="s">
        <v>90</v>
      </c>
      <c r="BK261" s="118">
        <f>L261*K261</f>
        <v>0</v>
      </c>
    </row>
    <row r="262" spans="2:63" s="1" customFormat="1" ht="22.35" customHeight="1">
      <c r="B262" s="39"/>
      <c r="C262" s="215" t="s">
        <v>5</v>
      </c>
      <c r="D262" s="215" t="s">
        <v>181</v>
      </c>
      <c r="E262" s="216" t="s">
        <v>5</v>
      </c>
      <c r="F262" s="299" t="s">
        <v>5</v>
      </c>
      <c r="G262" s="299"/>
      <c r="H262" s="299"/>
      <c r="I262" s="299"/>
      <c r="J262" s="217" t="s">
        <v>5</v>
      </c>
      <c r="K262" s="218"/>
      <c r="L262" s="295"/>
      <c r="M262" s="300"/>
      <c r="N262" s="300">
        <f t="shared" si="5"/>
        <v>0</v>
      </c>
      <c r="O262" s="300"/>
      <c r="P262" s="300"/>
      <c r="Q262" s="300"/>
      <c r="R262" s="41"/>
      <c r="T262" s="175" t="s">
        <v>5</v>
      </c>
      <c r="U262" s="219" t="s">
        <v>48</v>
      </c>
      <c r="V262" s="40"/>
      <c r="W262" s="40"/>
      <c r="X262" s="40"/>
      <c r="Y262" s="40"/>
      <c r="Z262" s="40"/>
      <c r="AA262" s="78"/>
      <c r="AT262" s="22" t="s">
        <v>492</v>
      </c>
      <c r="AU262" s="22" t="s">
        <v>90</v>
      </c>
      <c r="AY262" s="22" t="s">
        <v>492</v>
      </c>
      <c r="BE262" s="118">
        <f>IF(U262="základní",N262,0)</f>
        <v>0</v>
      </c>
      <c r="BF262" s="118">
        <f>IF(U262="snížená",N262,0)</f>
        <v>0</v>
      </c>
      <c r="BG262" s="118">
        <f>IF(U262="zákl. přenesená",N262,0)</f>
        <v>0</v>
      </c>
      <c r="BH262" s="118">
        <f>IF(U262="sníž. přenesená",N262,0)</f>
        <v>0</v>
      </c>
      <c r="BI262" s="118">
        <f>IF(U262="nulová",N262,0)</f>
        <v>0</v>
      </c>
      <c r="BJ262" s="22" t="s">
        <v>90</v>
      </c>
      <c r="BK262" s="118">
        <f>L262*K262</f>
        <v>0</v>
      </c>
    </row>
    <row r="263" spans="2:63" s="1" customFormat="1" ht="22.35" customHeight="1">
      <c r="B263" s="39"/>
      <c r="C263" s="215" t="s">
        <v>5</v>
      </c>
      <c r="D263" s="215" t="s">
        <v>181</v>
      </c>
      <c r="E263" s="216" t="s">
        <v>5</v>
      </c>
      <c r="F263" s="299" t="s">
        <v>5</v>
      </c>
      <c r="G263" s="299"/>
      <c r="H263" s="299"/>
      <c r="I263" s="299"/>
      <c r="J263" s="217" t="s">
        <v>5</v>
      </c>
      <c r="K263" s="218"/>
      <c r="L263" s="295"/>
      <c r="M263" s="300"/>
      <c r="N263" s="300">
        <f t="shared" si="5"/>
        <v>0</v>
      </c>
      <c r="O263" s="300"/>
      <c r="P263" s="300"/>
      <c r="Q263" s="300"/>
      <c r="R263" s="41"/>
      <c r="T263" s="175" t="s">
        <v>5</v>
      </c>
      <c r="U263" s="219" t="s">
        <v>48</v>
      </c>
      <c r="V263" s="40"/>
      <c r="W263" s="40"/>
      <c r="X263" s="40"/>
      <c r="Y263" s="40"/>
      <c r="Z263" s="40"/>
      <c r="AA263" s="78"/>
      <c r="AT263" s="22" t="s">
        <v>492</v>
      </c>
      <c r="AU263" s="22" t="s">
        <v>90</v>
      </c>
      <c r="AY263" s="22" t="s">
        <v>492</v>
      </c>
      <c r="BE263" s="118">
        <f>IF(U263="základní",N263,0)</f>
        <v>0</v>
      </c>
      <c r="BF263" s="118">
        <f>IF(U263="snížená",N263,0)</f>
        <v>0</v>
      </c>
      <c r="BG263" s="118">
        <f>IF(U263="zákl. přenesená",N263,0)</f>
        <v>0</v>
      </c>
      <c r="BH263" s="118">
        <f>IF(U263="sníž. přenesená",N263,0)</f>
        <v>0</v>
      </c>
      <c r="BI263" s="118">
        <f>IF(U263="nulová",N263,0)</f>
        <v>0</v>
      </c>
      <c r="BJ263" s="22" t="s">
        <v>90</v>
      </c>
      <c r="BK263" s="118">
        <f>L263*K263</f>
        <v>0</v>
      </c>
    </row>
    <row r="264" spans="2:63" s="1" customFormat="1" ht="22.35" customHeight="1">
      <c r="B264" s="39"/>
      <c r="C264" s="215" t="s">
        <v>5</v>
      </c>
      <c r="D264" s="215" t="s">
        <v>181</v>
      </c>
      <c r="E264" s="216" t="s">
        <v>5</v>
      </c>
      <c r="F264" s="299" t="s">
        <v>5</v>
      </c>
      <c r="G264" s="299"/>
      <c r="H264" s="299"/>
      <c r="I264" s="299"/>
      <c r="J264" s="217" t="s">
        <v>5</v>
      </c>
      <c r="K264" s="218"/>
      <c r="L264" s="295"/>
      <c r="M264" s="300"/>
      <c r="N264" s="300">
        <f t="shared" si="5"/>
        <v>0</v>
      </c>
      <c r="O264" s="300"/>
      <c r="P264" s="300"/>
      <c r="Q264" s="300"/>
      <c r="R264" s="41"/>
      <c r="T264" s="175" t="s">
        <v>5</v>
      </c>
      <c r="U264" s="219" t="s">
        <v>48</v>
      </c>
      <c r="V264" s="40"/>
      <c r="W264" s="40"/>
      <c r="X264" s="40"/>
      <c r="Y264" s="40"/>
      <c r="Z264" s="40"/>
      <c r="AA264" s="78"/>
      <c r="AT264" s="22" t="s">
        <v>492</v>
      </c>
      <c r="AU264" s="22" t="s">
        <v>90</v>
      </c>
      <c r="AY264" s="22" t="s">
        <v>492</v>
      </c>
      <c r="BE264" s="118">
        <f>IF(U264="základní",N264,0)</f>
        <v>0</v>
      </c>
      <c r="BF264" s="118">
        <f>IF(U264="snížená",N264,0)</f>
        <v>0</v>
      </c>
      <c r="BG264" s="118">
        <f>IF(U264="zákl. přenesená",N264,0)</f>
        <v>0</v>
      </c>
      <c r="BH264" s="118">
        <f>IF(U264="sníž. přenesená",N264,0)</f>
        <v>0</v>
      </c>
      <c r="BI264" s="118">
        <f>IF(U264="nulová",N264,0)</f>
        <v>0</v>
      </c>
      <c r="BJ264" s="22" t="s">
        <v>90</v>
      </c>
      <c r="BK264" s="118">
        <f>L264*K264</f>
        <v>0</v>
      </c>
    </row>
    <row r="265" spans="2:63" s="1" customFormat="1" ht="22.35" customHeight="1">
      <c r="B265" s="39"/>
      <c r="C265" s="215" t="s">
        <v>5</v>
      </c>
      <c r="D265" s="215" t="s">
        <v>181</v>
      </c>
      <c r="E265" s="216" t="s">
        <v>5</v>
      </c>
      <c r="F265" s="299" t="s">
        <v>5</v>
      </c>
      <c r="G265" s="299"/>
      <c r="H265" s="299"/>
      <c r="I265" s="299"/>
      <c r="J265" s="217" t="s">
        <v>5</v>
      </c>
      <c r="K265" s="218"/>
      <c r="L265" s="295"/>
      <c r="M265" s="300"/>
      <c r="N265" s="300">
        <f t="shared" si="5"/>
        <v>0</v>
      </c>
      <c r="O265" s="300"/>
      <c r="P265" s="300"/>
      <c r="Q265" s="300"/>
      <c r="R265" s="41"/>
      <c r="T265" s="175" t="s">
        <v>5</v>
      </c>
      <c r="U265" s="219" t="s">
        <v>48</v>
      </c>
      <c r="V265" s="60"/>
      <c r="W265" s="60"/>
      <c r="X265" s="60"/>
      <c r="Y265" s="60"/>
      <c r="Z265" s="60"/>
      <c r="AA265" s="62"/>
      <c r="AT265" s="22" t="s">
        <v>492</v>
      </c>
      <c r="AU265" s="22" t="s">
        <v>90</v>
      </c>
      <c r="AY265" s="22" t="s">
        <v>492</v>
      </c>
      <c r="BE265" s="118">
        <f>IF(U265="základní",N265,0)</f>
        <v>0</v>
      </c>
      <c r="BF265" s="118">
        <f>IF(U265="snížená",N265,0)</f>
        <v>0</v>
      </c>
      <c r="BG265" s="118">
        <f>IF(U265="zákl. přenesená",N265,0)</f>
        <v>0</v>
      </c>
      <c r="BH265" s="118">
        <f>IF(U265="sníž. přenesená",N265,0)</f>
        <v>0</v>
      </c>
      <c r="BI265" s="118">
        <f>IF(U265="nulová",N265,0)</f>
        <v>0</v>
      </c>
      <c r="BJ265" s="22" t="s">
        <v>90</v>
      </c>
      <c r="BK265" s="118">
        <f>L265*K265</f>
        <v>0</v>
      </c>
    </row>
    <row r="266" spans="2:18" s="1" customFormat="1" ht="6.95" customHeight="1">
      <c r="B266" s="63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5"/>
    </row>
  </sheetData>
  <mergeCells count="288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100:Q100"/>
    <mergeCell ref="D101:H101"/>
    <mergeCell ref="N101:Q101"/>
    <mergeCell ref="D102:H102"/>
    <mergeCell ref="N102:Q102"/>
    <mergeCell ref="D103:H103"/>
    <mergeCell ref="N103:Q103"/>
    <mergeCell ref="D104:H104"/>
    <mergeCell ref="N104:Q104"/>
    <mergeCell ref="D105:H105"/>
    <mergeCell ref="N105:Q105"/>
    <mergeCell ref="N106:Q106"/>
    <mergeCell ref="L108:Q108"/>
    <mergeCell ref="C114:Q114"/>
    <mergeCell ref="F116:P116"/>
    <mergeCell ref="F117:P117"/>
    <mergeCell ref="F118:P118"/>
    <mergeCell ref="M120:P120"/>
    <mergeCell ref="M122:Q122"/>
    <mergeCell ref="M123:Q123"/>
    <mergeCell ref="F125:I125"/>
    <mergeCell ref="L125:M125"/>
    <mergeCell ref="N125:Q125"/>
    <mergeCell ref="F129:I129"/>
    <mergeCell ref="L129:M129"/>
    <mergeCell ref="N129:Q129"/>
    <mergeCell ref="F130:I130"/>
    <mergeCell ref="F131:I131"/>
    <mergeCell ref="F132:I132"/>
    <mergeCell ref="F133:I133"/>
    <mergeCell ref="L133:M133"/>
    <mergeCell ref="N133:Q133"/>
    <mergeCell ref="F134:I134"/>
    <mergeCell ref="L134:M134"/>
    <mergeCell ref="N134:Q134"/>
    <mergeCell ref="F135:I135"/>
    <mergeCell ref="F136:I136"/>
    <mergeCell ref="F137:I137"/>
    <mergeCell ref="F138:I138"/>
    <mergeCell ref="L138:M138"/>
    <mergeCell ref="N138:Q138"/>
    <mergeCell ref="F139:I139"/>
    <mergeCell ref="F140:I140"/>
    <mergeCell ref="F141:I141"/>
    <mergeCell ref="F142:I142"/>
    <mergeCell ref="L142:M142"/>
    <mergeCell ref="N142:Q142"/>
    <mergeCell ref="F143:I143"/>
    <mergeCell ref="F144:I144"/>
    <mergeCell ref="F145:I145"/>
    <mergeCell ref="F146:I146"/>
    <mergeCell ref="L146:M146"/>
    <mergeCell ref="N146:Q146"/>
    <mergeCell ref="F147:I147"/>
    <mergeCell ref="F148:I148"/>
    <mergeCell ref="F149:I149"/>
    <mergeCell ref="F150:I150"/>
    <mergeCell ref="L150:M150"/>
    <mergeCell ref="N150:Q150"/>
    <mergeCell ref="F151:I151"/>
    <mergeCell ref="F152:I152"/>
    <mergeCell ref="F153:I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F159:I159"/>
    <mergeCell ref="F160:I160"/>
    <mergeCell ref="F169:I169"/>
    <mergeCell ref="L169:M169"/>
    <mergeCell ref="N169:Q169"/>
    <mergeCell ref="F171:I171"/>
    <mergeCell ref="L171:M171"/>
    <mergeCell ref="N171:Q171"/>
    <mergeCell ref="F161:I161"/>
    <mergeCell ref="L161:M161"/>
    <mergeCell ref="N161:Q161"/>
    <mergeCell ref="F162:I162"/>
    <mergeCell ref="F163:I163"/>
    <mergeCell ref="F164:I164"/>
    <mergeCell ref="F165:I165"/>
    <mergeCell ref="L165:M165"/>
    <mergeCell ref="N165:Q165"/>
    <mergeCell ref="F190:I190"/>
    <mergeCell ref="L190:M190"/>
    <mergeCell ref="N190:Q190"/>
    <mergeCell ref="F191:I191"/>
    <mergeCell ref="F192:I192"/>
    <mergeCell ref="F193:I193"/>
    <mergeCell ref="F181:I181"/>
    <mergeCell ref="L181:M181"/>
    <mergeCell ref="N181:Q181"/>
    <mergeCell ref="F182:I182"/>
    <mergeCell ref="F183:I183"/>
    <mergeCell ref="F184:I184"/>
    <mergeCell ref="F185:I185"/>
    <mergeCell ref="L185:M185"/>
    <mergeCell ref="N185:Q185"/>
    <mergeCell ref="F194:I194"/>
    <mergeCell ref="L194:M194"/>
    <mergeCell ref="N194:Q194"/>
    <mergeCell ref="F195:I195"/>
    <mergeCell ref="F196:I196"/>
    <mergeCell ref="F197:I197"/>
    <mergeCell ref="F198:I198"/>
    <mergeCell ref="L198:M198"/>
    <mergeCell ref="N198:Q198"/>
    <mergeCell ref="F199:I199"/>
    <mergeCell ref="F200:I200"/>
    <mergeCell ref="F201:I201"/>
    <mergeCell ref="F202:I202"/>
    <mergeCell ref="L202:M202"/>
    <mergeCell ref="N202:Q202"/>
    <mergeCell ref="F203:I203"/>
    <mergeCell ref="F204:I204"/>
    <mergeCell ref="F205:I205"/>
    <mergeCell ref="F206:I206"/>
    <mergeCell ref="L206:M206"/>
    <mergeCell ref="N206:Q206"/>
    <mergeCell ref="F207:I207"/>
    <mergeCell ref="F208:I208"/>
    <mergeCell ref="F209:I209"/>
    <mergeCell ref="F210:I210"/>
    <mergeCell ref="L210:M210"/>
    <mergeCell ref="N210:Q210"/>
    <mergeCell ref="F211:I211"/>
    <mergeCell ref="F212:I212"/>
    <mergeCell ref="F213:I213"/>
    <mergeCell ref="F214:I214"/>
    <mergeCell ref="L214:M214"/>
    <mergeCell ref="N214:Q214"/>
    <mergeCell ref="F215:I215"/>
    <mergeCell ref="F216:I216"/>
    <mergeCell ref="F217:I217"/>
    <mergeCell ref="L217:M217"/>
    <mergeCell ref="N217:Q217"/>
    <mergeCell ref="F218:I218"/>
    <mergeCell ref="F219:I219"/>
    <mergeCell ref="F220:I220"/>
    <mergeCell ref="F221:I221"/>
    <mergeCell ref="F222:I222"/>
    <mergeCell ref="F224:I224"/>
    <mergeCell ref="L224:M224"/>
    <mergeCell ref="N224:Q224"/>
    <mergeCell ref="F225:I225"/>
    <mergeCell ref="N223:Q223"/>
    <mergeCell ref="F226:I226"/>
    <mergeCell ref="F227:I227"/>
    <mergeCell ref="F228:I228"/>
    <mergeCell ref="F229:I229"/>
    <mergeCell ref="F230:I230"/>
    <mergeCell ref="F231:I231"/>
    <mergeCell ref="F232:I232"/>
    <mergeCell ref="L232:M232"/>
    <mergeCell ref="N232:Q232"/>
    <mergeCell ref="F233:I233"/>
    <mergeCell ref="F234:I234"/>
    <mergeCell ref="F235:I235"/>
    <mergeCell ref="F236:I236"/>
    <mergeCell ref="F237:I237"/>
    <mergeCell ref="F238:I238"/>
    <mergeCell ref="F239:I239"/>
    <mergeCell ref="F240:I240"/>
    <mergeCell ref="L240:M240"/>
    <mergeCell ref="F250:I250"/>
    <mergeCell ref="F251:I251"/>
    <mergeCell ref="F252:I252"/>
    <mergeCell ref="F253:I253"/>
    <mergeCell ref="F254:I254"/>
    <mergeCell ref="L254:M254"/>
    <mergeCell ref="N254:Q254"/>
    <mergeCell ref="F255:I255"/>
    <mergeCell ref="N240:Q240"/>
    <mergeCell ref="F241:I241"/>
    <mergeCell ref="F242:I242"/>
    <mergeCell ref="F243:I243"/>
    <mergeCell ref="F244:I244"/>
    <mergeCell ref="F245:I245"/>
    <mergeCell ref="F246:I246"/>
    <mergeCell ref="F247:I247"/>
    <mergeCell ref="F248:I248"/>
    <mergeCell ref="L248:M248"/>
    <mergeCell ref="N248:Q248"/>
    <mergeCell ref="F249:I249"/>
    <mergeCell ref="F263:I263"/>
    <mergeCell ref="L263:M263"/>
    <mergeCell ref="N263:Q263"/>
    <mergeCell ref="F264:I264"/>
    <mergeCell ref="L264:M264"/>
    <mergeCell ref="N264:Q264"/>
    <mergeCell ref="F265:I265"/>
    <mergeCell ref="L265:M265"/>
    <mergeCell ref="N265:Q265"/>
    <mergeCell ref="F256:I256"/>
    <mergeCell ref="F257:I257"/>
    <mergeCell ref="F259:I259"/>
    <mergeCell ref="L259:M259"/>
    <mergeCell ref="N259:Q259"/>
    <mergeCell ref="F261:I261"/>
    <mergeCell ref="L261:M261"/>
    <mergeCell ref="N261:Q261"/>
    <mergeCell ref="F262:I262"/>
    <mergeCell ref="L262:M262"/>
    <mergeCell ref="N262:Q262"/>
    <mergeCell ref="N260:Q260"/>
    <mergeCell ref="N258:Q258"/>
    <mergeCell ref="H1:K1"/>
    <mergeCell ref="S2:AC2"/>
    <mergeCell ref="N126:Q126"/>
    <mergeCell ref="N127:Q127"/>
    <mergeCell ref="N128:Q128"/>
    <mergeCell ref="N170:Q170"/>
    <mergeCell ref="N175:Q175"/>
    <mergeCell ref="N176:Q176"/>
    <mergeCell ref="N189:Q189"/>
    <mergeCell ref="F186:I186"/>
    <mergeCell ref="F187:I187"/>
    <mergeCell ref="F188:I188"/>
    <mergeCell ref="F172:I172"/>
    <mergeCell ref="F173:I173"/>
    <mergeCell ref="F174:I174"/>
    <mergeCell ref="F177:I177"/>
    <mergeCell ref="L177:M177"/>
    <mergeCell ref="N177:Q177"/>
    <mergeCell ref="F178:I178"/>
    <mergeCell ref="F179:I179"/>
    <mergeCell ref="F180:I180"/>
    <mergeCell ref="F166:I166"/>
    <mergeCell ref="F167:I167"/>
    <mergeCell ref="F168:I168"/>
  </mergeCells>
  <dataValidations count="2">
    <dataValidation type="list" allowBlank="1" showInputMessage="1" showErrorMessage="1" error="Povoleny jsou hodnoty K, M." sqref="D261:D266">
      <formula1>"K, M"</formula1>
    </dataValidation>
    <dataValidation type="list" allowBlank="1" showInputMessage="1" showErrorMessage="1" error="Povoleny jsou hodnoty základní, snížená, zákl. přenesená, sníž. přenesená, nulová." sqref="U261:U266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7" display="2) Rekapitulace rozpočtu"/>
    <hyperlink ref="L1" location="C125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0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7" width="9.5" style="0" customWidth="1"/>
    <col min="8" max="8" width="10.66015625" style="0" customWidth="1"/>
    <col min="9" max="9" width="6" style="0" customWidth="1"/>
    <col min="10" max="10" width="4.5" style="0" customWidth="1"/>
    <col min="11" max="11" width="9.83203125" style="0" customWidth="1"/>
    <col min="12" max="12" width="10.33203125" style="0" customWidth="1"/>
    <col min="13" max="14" width="5.16015625" style="0" customWidth="1"/>
    <col min="15" max="15" width="1.66796875" style="0" customWidth="1"/>
    <col min="16" max="16" width="10.66015625" style="0" customWidth="1"/>
    <col min="17" max="17" width="3.5" style="0" customWidth="1"/>
    <col min="18" max="18" width="1.5" style="0" customWidth="1"/>
    <col min="19" max="19" width="7" style="0" customWidth="1"/>
    <col min="20" max="20" width="25.5" style="0" hidden="1" customWidth="1"/>
    <col min="21" max="21" width="14" style="0" hidden="1" customWidth="1"/>
    <col min="22" max="22" width="10.5" style="0" hidden="1" customWidth="1"/>
    <col min="23" max="23" width="14" style="0" hidden="1" customWidth="1"/>
    <col min="24" max="24" width="10.5" style="0" hidden="1" customWidth="1"/>
    <col min="25" max="25" width="12.83203125" style="0" hidden="1" customWidth="1"/>
    <col min="26" max="26" width="9.5" style="0" hidden="1" customWidth="1"/>
    <col min="27" max="27" width="12.83203125" style="0" hidden="1" customWidth="1"/>
    <col min="28" max="28" width="14" style="0" hidden="1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66" ht="21.75" customHeight="1">
      <c r="A1" s="126"/>
      <c r="B1" s="16"/>
      <c r="C1" s="16"/>
      <c r="D1" s="17" t="s">
        <v>1</v>
      </c>
      <c r="E1" s="16"/>
      <c r="F1" s="18" t="s">
        <v>132</v>
      </c>
      <c r="G1" s="18"/>
      <c r="H1" s="281" t="s">
        <v>133</v>
      </c>
      <c r="I1" s="281"/>
      <c r="J1" s="281"/>
      <c r="K1" s="281"/>
      <c r="L1" s="18" t="s">
        <v>134</v>
      </c>
      <c r="M1" s="16"/>
      <c r="N1" s="16"/>
      <c r="O1" s="17" t="s">
        <v>135</v>
      </c>
      <c r="P1" s="16"/>
      <c r="Q1" s="16"/>
      <c r="R1" s="16"/>
      <c r="S1" s="18" t="s">
        <v>136</v>
      </c>
      <c r="T1" s="18"/>
      <c r="U1" s="126"/>
      <c r="V1" s="126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3:46" ht="36.95" customHeight="1">
      <c r="C2" s="268" t="s">
        <v>7</v>
      </c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S2" s="234" t="s">
        <v>8</v>
      </c>
      <c r="T2" s="235"/>
      <c r="U2" s="235"/>
      <c r="V2" s="235"/>
      <c r="W2" s="235"/>
      <c r="X2" s="235"/>
      <c r="Y2" s="235"/>
      <c r="Z2" s="235"/>
      <c r="AA2" s="235"/>
      <c r="AB2" s="235"/>
      <c r="AC2" s="235"/>
      <c r="AT2" s="22" t="s">
        <v>108</v>
      </c>
    </row>
    <row r="3" spans="2:46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95</v>
      </c>
    </row>
    <row r="4" spans="2:46" ht="36.95" customHeight="1">
      <c r="B4" s="26"/>
      <c r="C4" s="242" t="s">
        <v>137</v>
      </c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7"/>
      <c r="T4" s="28" t="s">
        <v>13</v>
      </c>
      <c r="AT4" s="22" t="s">
        <v>6</v>
      </c>
    </row>
    <row r="5" spans="2:18" ht="6.95" customHeight="1">
      <c r="B5" s="26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7"/>
    </row>
    <row r="6" spans="2:18" ht="25.35" customHeight="1">
      <c r="B6" s="26"/>
      <c r="C6" s="30"/>
      <c r="D6" s="34" t="s">
        <v>19</v>
      </c>
      <c r="E6" s="30"/>
      <c r="F6" s="310" t="str">
        <f>'Rekapitulace stavby'!K6</f>
        <v>Rekonstrukce komunikace - ul. Vančurova v Šumperku - II. etapa, CÚ 2017</v>
      </c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0"/>
      <c r="R6" s="27"/>
    </row>
    <row r="7" spans="2:18" ht="25.35" customHeight="1">
      <c r="B7" s="26"/>
      <c r="C7" s="30"/>
      <c r="D7" s="34" t="s">
        <v>138</v>
      </c>
      <c r="E7" s="30"/>
      <c r="F7" s="310" t="s">
        <v>139</v>
      </c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30"/>
      <c r="R7" s="27"/>
    </row>
    <row r="8" spans="2:18" s="1" customFormat="1" ht="32.85" customHeight="1">
      <c r="B8" s="39"/>
      <c r="C8" s="40"/>
      <c r="D8" s="33" t="s">
        <v>140</v>
      </c>
      <c r="E8" s="40"/>
      <c r="F8" s="274" t="s">
        <v>774</v>
      </c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40"/>
      <c r="R8" s="41"/>
    </row>
    <row r="9" spans="2:18" s="1" customFormat="1" ht="14.45" customHeight="1">
      <c r="B9" s="39"/>
      <c r="C9" s="40"/>
      <c r="D9" s="34" t="s">
        <v>21</v>
      </c>
      <c r="E9" s="40"/>
      <c r="F9" s="32" t="s">
        <v>5</v>
      </c>
      <c r="G9" s="40"/>
      <c r="H9" s="40"/>
      <c r="I9" s="40"/>
      <c r="J9" s="40"/>
      <c r="K9" s="40"/>
      <c r="L9" s="40"/>
      <c r="M9" s="34" t="s">
        <v>22</v>
      </c>
      <c r="N9" s="40"/>
      <c r="O9" s="32" t="s">
        <v>5</v>
      </c>
      <c r="P9" s="40"/>
      <c r="Q9" s="40"/>
      <c r="R9" s="41"/>
    </row>
    <row r="10" spans="2:18" s="1" customFormat="1" ht="14.45" customHeight="1">
      <c r="B10" s="39"/>
      <c r="C10" s="40"/>
      <c r="D10" s="34" t="s">
        <v>23</v>
      </c>
      <c r="E10" s="40"/>
      <c r="F10" s="32" t="s">
        <v>24</v>
      </c>
      <c r="G10" s="40"/>
      <c r="H10" s="40"/>
      <c r="I10" s="40"/>
      <c r="J10" s="40"/>
      <c r="K10" s="40"/>
      <c r="L10" s="40"/>
      <c r="M10" s="34" t="s">
        <v>25</v>
      </c>
      <c r="N10" s="40"/>
      <c r="O10" s="330" t="str">
        <f>'Rekapitulace stavby'!AN8</f>
        <v>14. 4. 2017</v>
      </c>
      <c r="P10" s="313"/>
      <c r="Q10" s="40"/>
      <c r="R10" s="41"/>
    </row>
    <row r="11" spans="2:18" s="1" customFormat="1" ht="10.9" customHeight="1"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1"/>
    </row>
    <row r="12" spans="2:18" s="1" customFormat="1" ht="14.45" customHeight="1">
      <c r="B12" s="39"/>
      <c r="C12" s="40"/>
      <c r="D12" s="34" t="s">
        <v>27</v>
      </c>
      <c r="E12" s="40"/>
      <c r="F12" s="40"/>
      <c r="G12" s="40"/>
      <c r="H12" s="40"/>
      <c r="I12" s="40"/>
      <c r="J12" s="40"/>
      <c r="K12" s="40"/>
      <c r="L12" s="40"/>
      <c r="M12" s="34" t="s">
        <v>28</v>
      </c>
      <c r="N12" s="40"/>
      <c r="O12" s="272" t="s">
        <v>29</v>
      </c>
      <c r="P12" s="272"/>
      <c r="Q12" s="40"/>
      <c r="R12" s="41"/>
    </row>
    <row r="13" spans="2:18" s="1" customFormat="1" ht="18" customHeight="1">
      <c r="B13" s="39"/>
      <c r="C13" s="40"/>
      <c r="D13" s="40"/>
      <c r="E13" s="32" t="s">
        <v>31</v>
      </c>
      <c r="F13" s="40"/>
      <c r="G13" s="40"/>
      <c r="H13" s="40"/>
      <c r="I13" s="40"/>
      <c r="J13" s="40"/>
      <c r="K13" s="40"/>
      <c r="L13" s="40"/>
      <c r="M13" s="34" t="s">
        <v>32</v>
      </c>
      <c r="N13" s="40"/>
      <c r="O13" s="272" t="s">
        <v>33</v>
      </c>
      <c r="P13" s="272"/>
      <c r="Q13" s="40"/>
      <c r="R13" s="41"/>
    </row>
    <row r="14" spans="2:18" s="1" customFormat="1" ht="6.95" customHeight="1"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1"/>
    </row>
    <row r="15" spans="2:18" s="1" customFormat="1" ht="14.45" customHeight="1">
      <c r="B15" s="39"/>
      <c r="C15" s="40"/>
      <c r="D15" s="34" t="s">
        <v>34</v>
      </c>
      <c r="E15" s="40"/>
      <c r="F15" s="40"/>
      <c r="G15" s="40"/>
      <c r="H15" s="40"/>
      <c r="I15" s="40"/>
      <c r="J15" s="40"/>
      <c r="K15" s="40"/>
      <c r="L15" s="40"/>
      <c r="M15" s="34" t="s">
        <v>28</v>
      </c>
      <c r="N15" s="40"/>
      <c r="O15" s="328" t="str">
        <f>IF('Rekapitulace stavby'!AN13="","",'Rekapitulace stavby'!AN13)</f>
        <v>Vyplň údaj</v>
      </c>
      <c r="P15" s="272"/>
      <c r="Q15" s="40"/>
      <c r="R15" s="41"/>
    </row>
    <row r="16" spans="2:18" s="1" customFormat="1" ht="18" customHeight="1">
      <c r="B16" s="39"/>
      <c r="C16" s="40"/>
      <c r="D16" s="40"/>
      <c r="E16" s="328" t="str">
        <f>IF('Rekapitulace stavby'!E14="","",'Rekapitulace stavby'!E14)</f>
        <v>Vyplň údaj</v>
      </c>
      <c r="F16" s="329"/>
      <c r="G16" s="329"/>
      <c r="H16" s="329"/>
      <c r="I16" s="329"/>
      <c r="J16" s="329"/>
      <c r="K16" s="329"/>
      <c r="L16" s="329"/>
      <c r="M16" s="34" t="s">
        <v>32</v>
      </c>
      <c r="N16" s="40"/>
      <c r="O16" s="328" t="str">
        <f>IF('Rekapitulace stavby'!AN14="","",'Rekapitulace stavby'!AN14)</f>
        <v>Vyplň údaj</v>
      </c>
      <c r="P16" s="272"/>
      <c r="Q16" s="40"/>
      <c r="R16" s="41"/>
    </row>
    <row r="17" spans="2:18" s="1" customFormat="1" ht="6.95" customHeight="1"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1"/>
    </row>
    <row r="18" spans="2:18" s="1" customFormat="1" ht="14.45" customHeight="1">
      <c r="B18" s="39"/>
      <c r="C18" s="40"/>
      <c r="D18" s="34" t="s">
        <v>36</v>
      </c>
      <c r="E18" s="40"/>
      <c r="F18" s="40"/>
      <c r="G18" s="40"/>
      <c r="H18" s="40"/>
      <c r="I18" s="40"/>
      <c r="J18" s="40"/>
      <c r="K18" s="40"/>
      <c r="L18" s="40"/>
      <c r="M18" s="34" t="s">
        <v>28</v>
      </c>
      <c r="N18" s="40"/>
      <c r="O18" s="272" t="s">
        <v>37</v>
      </c>
      <c r="P18" s="272"/>
      <c r="Q18" s="40"/>
      <c r="R18" s="41"/>
    </row>
    <row r="19" spans="2:18" s="1" customFormat="1" ht="18" customHeight="1">
      <c r="B19" s="39"/>
      <c r="C19" s="40"/>
      <c r="D19" s="40"/>
      <c r="E19" s="32" t="s">
        <v>38</v>
      </c>
      <c r="F19" s="40"/>
      <c r="G19" s="40"/>
      <c r="H19" s="40"/>
      <c r="I19" s="40"/>
      <c r="J19" s="40"/>
      <c r="K19" s="40"/>
      <c r="L19" s="40"/>
      <c r="M19" s="34" t="s">
        <v>32</v>
      </c>
      <c r="N19" s="40"/>
      <c r="O19" s="272" t="s">
        <v>39</v>
      </c>
      <c r="P19" s="272"/>
      <c r="Q19" s="40"/>
      <c r="R19" s="41"/>
    </row>
    <row r="20" spans="2:18" s="1" customFormat="1" ht="6.95" customHeight="1"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1"/>
    </row>
    <row r="21" spans="2:18" s="1" customFormat="1" ht="14.45" customHeight="1">
      <c r="B21" s="39"/>
      <c r="C21" s="40"/>
      <c r="D21" s="34" t="s">
        <v>41</v>
      </c>
      <c r="E21" s="40"/>
      <c r="F21" s="40"/>
      <c r="G21" s="40"/>
      <c r="H21" s="40"/>
      <c r="I21" s="40"/>
      <c r="J21" s="40"/>
      <c r="K21" s="40"/>
      <c r="L21" s="40"/>
      <c r="M21" s="34" t="s">
        <v>28</v>
      </c>
      <c r="N21" s="40"/>
      <c r="O21" s="272" t="s">
        <v>5</v>
      </c>
      <c r="P21" s="272"/>
      <c r="Q21" s="40"/>
      <c r="R21" s="41"/>
    </row>
    <row r="22" spans="2:18" s="1" customFormat="1" ht="18" customHeight="1">
      <c r="B22" s="39"/>
      <c r="C22" s="40"/>
      <c r="D22" s="40"/>
      <c r="E22" s="32" t="s">
        <v>42</v>
      </c>
      <c r="F22" s="40"/>
      <c r="G22" s="40"/>
      <c r="H22" s="40"/>
      <c r="I22" s="40"/>
      <c r="J22" s="40"/>
      <c r="K22" s="40"/>
      <c r="L22" s="40"/>
      <c r="M22" s="34" t="s">
        <v>32</v>
      </c>
      <c r="N22" s="40"/>
      <c r="O22" s="272" t="s">
        <v>5</v>
      </c>
      <c r="P22" s="272"/>
      <c r="Q22" s="40"/>
      <c r="R22" s="41"/>
    </row>
    <row r="23" spans="2:18" s="1" customFormat="1" ht="6.95" customHeight="1"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1"/>
    </row>
    <row r="24" spans="2:18" s="1" customFormat="1" ht="14.45" customHeight="1">
      <c r="B24" s="39"/>
      <c r="C24" s="40"/>
      <c r="D24" s="34" t="s">
        <v>43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1"/>
    </row>
    <row r="25" spans="2:18" s="1" customFormat="1" ht="20.45" customHeight="1">
      <c r="B25" s="39"/>
      <c r="C25" s="40"/>
      <c r="D25" s="40"/>
      <c r="E25" s="277" t="s">
        <v>5</v>
      </c>
      <c r="F25" s="277"/>
      <c r="G25" s="277"/>
      <c r="H25" s="277"/>
      <c r="I25" s="277"/>
      <c r="J25" s="277"/>
      <c r="K25" s="277"/>
      <c r="L25" s="277"/>
      <c r="M25" s="40"/>
      <c r="N25" s="40"/>
      <c r="O25" s="40"/>
      <c r="P25" s="40"/>
      <c r="Q25" s="40"/>
      <c r="R25" s="41"/>
    </row>
    <row r="26" spans="2:18" s="1" customFormat="1" ht="6.95" customHeight="1"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1"/>
    </row>
    <row r="27" spans="2:18" s="1" customFormat="1" ht="6.95" customHeight="1">
      <c r="B27" s="39"/>
      <c r="C27" s="40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40"/>
      <c r="R27" s="41"/>
    </row>
    <row r="28" spans="2:18" s="1" customFormat="1" ht="14.45" customHeight="1">
      <c r="B28" s="39"/>
      <c r="C28" s="40"/>
      <c r="D28" s="127" t="s">
        <v>142</v>
      </c>
      <c r="E28" s="40"/>
      <c r="F28" s="40"/>
      <c r="G28" s="40"/>
      <c r="H28" s="40"/>
      <c r="I28" s="40"/>
      <c r="J28" s="40"/>
      <c r="K28" s="40"/>
      <c r="L28" s="40"/>
      <c r="M28" s="278">
        <f>N89</f>
        <v>0</v>
      </c>
      <c r="N28" s="278"/>
      <c r="O28" s="278"/>
      <c r="P28" s="278"/>
      <c r="Q28" s="40"/>
      <c r="R28" s="41"/>
    </row>
    <row r="29" spans="2:18" s="1" customFormat="1" ht="14.45" customHeight="1">
      <c r="B29" s="39"/>
      <c r="C29" s="40"/>
      <c r="D29" s="38" t="s">
        <v>119</v>
      </c>
      <c r="E29" s="40"/>
      <c r="F29" s="40"/>
      <c r="G29" s="40"/>
      <c r="H29" s="40"/>
      <c r="I29" s="40"/>
      <c r="J29" s="40"/>
      <c r="K29" s="40"/>
      <c r="L29" s="40"/>
      <c r="M29" s="278">
        <f>N95</f>
        <v>0</v>
      </c>
      <c r="N29" s="278"/>
      <c r="O29" s="278"/>
      <c r="P29" s="278"/>
      <c r="Q29" s="40"/>
      <c r="R29" s="41"/>
    </row>
    <row r="30" spans="2:18" s="1" customFormat="1" ht="6.95" customHeight="1"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1"/>
    </row>
    <row r="31" spans="2:18" s="1" customFormat="1" ht="25.35" customHeight="1">
      <c r="B31" s="39"/>
      <c r="C31" s="40"/>
      <c r="D31" s="128" t="s">
        <v>46</v>
      </c>
      <c r="E31" s="40"/>
      <c r="F31" s="40"/>
      <c r="G31" s="40"/>
      <c r="H31" s="40"/>
      <c r="I31" s="40"/>
      <c r="J31" s="40"/>
      <c r="K31" s="40"/>
      <c r="L31" s="40"/>
      <c r="M31" s="327">
        <f>ROUND(M28+M29,2)</f>
        <v>0</v>
      </c>
      <c r="N31" s="312"/>
      <c r="O31" s="312"/>
      <c r="P31" s="312"/>
      <c r="Q31" s="40"/>
      <c r="R31" s="41"/>
    </row>
    <row r="32" spans="2:18" s="1" customFormat="1" ht="6.95" customHeight="1">
      <c r="B32" s="39"/>
      <c r="C32" s="40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40"/>
      <c r="R32" s="41"/>
    </row>
    <row r="33" spans="2:18" s="1" customFormat="1" ht="14.45" customHeight="1">
      <c r="B33" s="39"/>
      <c r="C33" s="40"/>
      <c r="D33" s="46" t="s">
        <v>47</v>
      </c>
      <c r="E33" s="46" t="s">
        <v>48</v>
      </c>
      <c r="F33" s="47">
        <v>0.21</v>
      </c>
      <c r="G33" s="129" t="s">
        <v>49</v>
      </c>
      <c r="H33" s="324">
        <f>ROUND((((SUM(BE95:BE102)+SUM(BE121:BE199))+SUM(BE201:BE205))),2)</f>
        <v>0</v>
      </c>
      <c r="I33" s="312"/>
      <c r="J33" s="312"/>
      <c r="K33" s="40"/>
      <c r="L33" s="40"/>
      <c r="M33" s="324">
        <f>ROUND(((ROUND((SUM(BE95:BE102)+SUM(BE121:BE199)),2)*F33)+SUM(BE201:BE205)*F33),2)</f>
        <v>0</v>
      </c>
      <c r="N33" s="312"/>
      <c r="O33" s="312"/>
      <c r="P33" s="312"/>
      <c r="Q33" s="40"/>
      <c r="R33" s="41"/>
    </row>
    <row r="34" spans="2:18" s="1" customFormat="1" ht="14.45" customHeight="1">
      <c r="B34" s="39"/>
      <c r="C34" s="40"/>
      <c r="D34" s="40"/>
      <c r="E34" s="46" t="s">
        <v>50</v>
      </c>
      <c r="F34" s="47">
        <v>0.15</v>
      </c>
      <c r="G34" s="129" t="s">
        <v>49</v>
      </c>
      <c r="H34" s="324">
        <f>ROUND((((SUM(BF95:BF102)+SUM(BF121:BF199))+SUM(BF201:BF205))),2)</f>
        <v>0</v>
      </c>
      <c r="I34" s="312"/>
      <c r="J34" s="312"/>
      <c r="K34" s="40"/>
      <c r="L34" s="40"/>
      <c r="M34" s="324">
        <f>ROUND(((ROUND((SUM(BF95:BF102)+SUM(BF121:BF199)),2)*F34)+SUM(BF201:BF205)*F34),2)</f>
        <v>0</v>
      </c>
      <c r="N34" s="312"/>
      <c r="O34" s="312"/>
      <c r="P34" s="312"/>
      <c r="Q34" s="40"/>
      <c r="R34" s="41"/>
    </row>
    <row r="35" spans="2:18" s="1" customFormat="1" ht="14.45" customHeight="1" hidden="1">
      <c r="B35" s="39"/>
      <c r="C35" s="40"/>
      <c r="D35" s="40"/>
      <c r="E35" s="46" t="s">
        <v>51</v>
      </c>
      <c r="F35" s="47">
        <v>0.21</v>
      </c>
      <c r="G35" s="129" t="s">
        <v>49</v>
      </c>
      <c r="H35" s="324">
        <f>ROUND((((SUM(BG95:BG102)+SUM(BG121:BG199))+SUM(BG201:BG205))),2)</f>
        <v>0</v>
      </c>
      <c r="I35" s="312"/>
      <c r="J35" s="312"/>
      <c r="K35" s="40"/>
      <c r="L35" s="40"/>
      <c r="M35" s="324">
        <v>0</v>
      </c>
      <c r="N35" s="312"/>
      <c r="O35" s="312"/>
      <c r="P35" s="312"/>
      <c r="Q35" s="40"/>
      <c r="R35" s="41"/>
    </row>
    <row r="36" spans="2:18" s="1" customFormat="1" ht="14.45" customHeight="1" hidden="1">
      <c r="B36" s="39"/>
      <c r="C36" s="40"/>
      <c r="D36" s="40"/>
      <c r="E36" s="46" t="s">
        <v>52</v>
      </c>
      <c r="F36" s="47">
        <v>0.15</v>
      </c>
      <c r="G36" s="129" t="s">
        <v>49</v>
      </c>
      <c r="H36" s="324">
        <f>ROUND((((SUM(BH95:BH102)+SUM(BH121:BH199))+SUM(BH201:BH205))),2)</f>
        <v>0</v>
      </c>
      <c r="I36" s="312"/>
      <c r="J36" s="312"/>
      <c r="K36" s="40"/>
      <c r="L36" s="40"/>
      <c r="M36" s="324">
        <v>0</v>
      </c>
      <c r="N36" s="312"/>
      <c r="O36" s="312"/>
      <c r="P36" s="312"/>
      <c r="Q36" s="40"/>
      <c r="R36" s="41"/>
    </row>
    <row r="37" spans="2:18" s="1" customFormat="1" ht="14.45" customHeight="1" hidden="1">
      <c r="B37" s="39"/>
      <c r="C37" s="40"/>
      <c r="D37" s="40"/>
      <c r="E37" s="46" t="s">
        <v>53</v>
      </c>
      <c r="F37" s="47">
        <v>0</v>
      </c>
      <c r="G37" s="129" t="s">
        <v>49</v>
      </c>
      <c r="H37" s="324">
        <f>ROUND((((SUM(BI95:BI102)+SUM(BI121:BI199))+SUM(BI201:BI205))),2)</f>
        <v>0</v>
      </c>
      <c r="I37" s="312"/>
      <c r="J37" s="312"/>
      <c r="K37" s="40"/>
      <c r="L37" s="40"/>
      <c r="M37" s="324">
        <v>0</v>
      </c>
      <c r="N37" s="312"/>
      <c r="O37" s="312"/>
      <c r="P37" s="312"/>
      <c r="Q37" s="40"/>
      <c r="R37" s="41"/>
    </row>
    <row r="38" spans="2:18" s="1" customFormat="1" ht="6.95" customHeight="1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1"/>
    </row>
    <row r="39" spans="2:18" s="1" customFormat="1" ht="25.35" customHeight="1">
      <c r="B39" s="39"/>
      <c r="C39" s="125"/>
      <c r="D39" s="130" t="s">
        <v>54</v>
      </c>
      <c r="E39" s="79"/>
      <c r="F39" s="79"/>
      <c r="G39" s="131" t="s">
        <v>55</v>
      </c>
      <c r="H39" s="132" t="s">
        <v>56</v>
      </c>
      <c r="I39" s="79"/>
      <c r="J39" s="79"/>
      <c r="K39" s="79"/>
      <c r="L39" s="325">
        <f>SUM(M31:M37)</f>
        <v>0</v>
      </c>
      <c r="M39" s="325"/>
      <c r="N39" s="325"/>
      <c r="O39" s="325"/>
      <c r="P39" s="326"/>
      <c r="Q39" s="125"/>
      <c r="R39" s="41"/>
    </row>
    <row r="40" spans="2:18" s="1" customFormat="1" ht="14.45" customHeight="1"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2:18" s="1" customFormat="1" ht="14.45" customHeight="1"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1"/>
    </row>
    <row r="42" spans="2:18" ht="13.5">
      <c r="B42" s="26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7"/>
    </row>
    <row r="43" spans="2:18" ht="13.5">
      <c r="B43" s="26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7"/>
    </row>
    <row r="44" spans="2:18" ht="13.5">
      <c r="B44" s="26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7"/>
    </row>
    <row r="45" spans="2:18" ht="13.5">
      <c r="B45" s="26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7"/>
    </row>
    <row r="46" spans="2:18" ht="13.5">
      <c r="B46" s="26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7"/>
    </row>
    <row r="47" spans="2:18" ht="13.5">
      <c r="B47" s="26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7"/>
    </row>
    <row r="48" spans="2:18" ht="13.5">
      <c r="B48" s="26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7"/>
    </row>
    <row r="49" spans="2:18" ht="13.5">
      <c r="B49" s="26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7"/>
    </row>
    <row r="50" spans="2:18" s="1" customFormat="1" ht="15">
      <c r="B50" s="39"/>
      <c r="C50" s="40"/>
      <c r="D50" s="54" t="s">
        <v>57</v>
      </c>
      <c r="E50" s="55"/>
      <c r="F50" s="55"/>
      <c r="G50" s="55"/>
      <c r="H50" s="56"/>
      <c r="I50" s="40"/>
      <c r="J50" s="54" t="s">
        <v>58</v>
      </c>
      <c r="K50" s="55"/>
      <c r="L50" s="55"/>
      <c r="M50" s="55"/>
      <c r="N50" s="55"/>
      <c r="O50" s="55"/>
      <c r="P50" s="56"/>
      <c r="Q50" s="40"/>
      <c r="R50" s="41"/>
    </row>
    <row r="51" spans="2:18" ht="13.5">
      <c r="B51" s="26"/>
      <c r="C51" s="30"/>
      <c r="D51" s="57"/>
      <c r="E51" s="30"/>
      <c r="F51" s="30"/>
      <c r="G51" s="30"/>
      <c r="H51" s="58"/>
      <c r="I51" s="30"/>
      <c r="J51" s="57"/>
      <c r="K51" s="30"/>
      <c r="L51" s="30"/>
      <c r="M51" s="30"/>
      <c r="N51" s="30"/>
      <c r="O51" s="30"/>
      <c r="P51" s="58"/>
      <c r="Q51" s="30"/>
      <c r="R51" s="27"/>
    </row>
    <row r="52" spans="2:18" ht="13.5">
      <c r="B52" s="26"/>
      <c r="C52" s="30"/>
      <c r="D52" s="57"/>
      <c r="E52" s="30"/>
      <c r="F52" s="30"/>
      <c r="G52" s="30"/>
      <c r="H52" s="58"/>
      <c r="I52" s="30"/>
      <c r="J52" s="57"/>
      <c r="K52" s="30"/>
      <c r="L52" s="30"/>
      <c r="M52" s="30"/>
      <c r="N52" s="30"/>
      <c r="O52" s="30"/>
      <c r="P52" s="58"/>
      <c r="Q52" s="30"/>
      <c r="R52" s="27"/>
    </row>
    <row r="53" spans="2:18" ht="13.5">
      <c r="B53" s="26"/>
      <c r="C53" s="30"/>
      <c r="D53" s="57"/>
      <c r="E53" s="30"/>
      <c r="F53" s="30"/>
      <c r="G53" s="30"/>
      <c r="H53" s="58"/>
      <c r="I53" s="30"/>
      <c r="J53" s="57"/>
      <c r="K53" s="30"/>
      <c r="L53" s="30"/>
      <c r="M53" s="30"/>
      <c r="N53" s="30"/>
      <c r="O53" s="30"/>
      <c r="P53" s="58"/>
      <c r="Q53" s="30"/>
      <c r="R53" s="27"/>
    </row>
    <row r="54" spans="2:18" ht="13.5">
      <c r="B54" s="26"/>
      <c r="C54" s="30"/>
      <c r="D54" s="57"/>
      <c r="E54" s="30"/>
      <c r="F54" s="30"/>
      <c r="G54" s="30"/>
      <c r="H54" s="58"/>
      <c r="I54" s="30"/>
      <c r="J54" s="57"/>
      <c r="K54" s="30"/>
      <c r="L54" s="30"/>
      <c r="M54" s="30"/>
      <c r="N54" s="30"/>
      <c r="O54" s="30"/>
      <c r="P54" s="58"/>
      <c r="Q54" s="30"/>
      <c r="R54" s="27"/>
    </row>
    <row r="55" spans="2:18" ht="13.5">
      <c r="B55" s="26"/>
      <c r="C55" s="30"/>
      <c r="D55" s="57"/>
      <c r="E55" s="30"/>
      <c r="F55" s="30"/>
      <c r="G55" s="30"/>
      <c r="H55" s="58"/>
      <c r="I55" s="30"/>
      <c r="J55" s="57"/>
      <c r="K55" s="30"/>
      <c r="L55" s="30"/>
      <c r="M55" s="30"/>
      <c r="N55" s="30"/>
      <c r="O55" s="30"/>
      <c r="P55" s="58"/>
      <c r="Q55" s="30"/>
      <c r="R55" s="27"/>
    </row>
    <row r="56" spans="2:18" ht="13.5">
      <c r="B56" s="26"/>
      <c r="C56" s="30"/>
      <c r="D56" s="57"/>
      <c r="E56" s="30"/>
      <c r="F56" s="30"/>
      <c r="G56" s="30"/>
      <c r="H56" s="58"/>
      <c r="I56" s="30"/>
      <c r="J56" s="57"/>
      <c r="K56" s="30"/>
      <c r="L56" s="30"/>
      <c r="M56" s="30"/>
      <c r="N56" s="30"/>
      <c r="O56" s="30"/>
      <c r="P56" s="58"/>
      <c r="Q56" s="30"/>
      <c r="R56" s="27"/>
    </row>
    <row r="57" spans="2:18" ht="13.5">
      <c r="B57" s="26"/>
      <c r="C57" s="30"/>
      <c r="D57" s="57"/>
      <c r="E57" s="30"/>
      <c r="F57" s="30"/>
      <c r="G57" s="30"/>
      <c r="H57" s="58"/>
      <c r="I57" s="30"/>
      <c r="J57" s="57"/>
      <c r="K57" s="30"/>
      <c r="L57" s="30"/>
      <c r="M57" s="30"/>
      <c r="N57" s="30"/>
      <c r="O57" s="30"/>
      <c r="P57" s="58"/>
      <c r="Q57" s="30"/>
      <c r="R57" s="27"/>
    </row>
    <row r="58" spans="2:18" ht="13.5">
      <c r="B58" s="26"/>
      <c r="C58" s="30"/>
      <c r="D58" s="57"/>
      <c r="E58" s="30"/>
      <c r="F58" s="30"/>
      <c r="G58" s="30"/>
      <c r="H58" s="58"/>
      <c r="I58" s="30"/>
      <c r="J58" s="57"/>
      <c r="K58" s="30"/>
      <c r="L58" s="30"/>
      <c r="M58" s="30"/>
      <c r="N58" s="30"/>
      <c r="O58" s="30"/>
      <c r="P58" s="58"/>
      <c r="Q58" s="30"/>
      <c r="R58" s="27"/>
    </row>
    <row r="59" spans="2:18" s="1" customFormat="1" ht="15">
      <c r="B59" s="39"/>
      <c r="C59" s="40"/>
      <c r="D59" s="59" t="s">
        <v>59</v>
      </c>
      <c r="E59" s="60"/>
      <c r="F59" s="60"/>
      <c r="G59" s="61" t="s">
        <v>60</v>
      </c>
      <c r="H59" s="62"/>
      <c r="I59" s="40"/>
      <c r="J59" s="59" t="s">
        <v>59</v>
      </c>
      <c r="K59" s="60"/>
      <c r="L59" s="60"/>
      <c r="M59" s="60"/>
      <c r="N59" s="61" t="s">
        <v>60</v>
      </c>
      <c r="O59" s="60"/>
      <c r="P59" s="62"/>
      <c r="Q59" s="40"/>
      <c r="R59" s="41"/>
    </row>
    <row r="60" spans="2:18" ht="13.5">
      <c r="B60" s="26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7"/>
    </row>
    <row r="61" spans="2:18" s="1" customFormat="1" ht="15">
      <c r="B61" s="39"/>
      <c r="C61" s="40"/>
      <c r="D61" s="54" t="s">
        <v>61</v>
      </c>
      <c r="E61" s="55"/>
      <c r="F61" s="55"/>
      <c r="G61" s="55"/>
      <c r="H61" s="56"/>
      <c r="I61" s="40"/>
      <c r="J61" s="54" t="s">
        <v>62</v>
      </c>
      <c r="K61" s="55"/>
      <c r="L61" s="55"/>
      <c r="M61" s="55"/>
      <c r="N61" s="55"/>
      <c r="O61" s="55"/>
      <c r="P61" s="56"/>
      <c r="Q61" s="40"/>
      <c r="R61" s="41"/>
    </row>
    <row r="62" spans="2:18" ht="13.5">
      <c r="B62" s="26"/>
      <c r="C62" s="30"/>
      <c r="D62" s="57"/>
      <c r="E62" s="30"/>
      <c r="F62" s="30"/>
      <c r="G62" s="30"/>
      <c r="H62" s="58"/>
      <c r="I62" s="30"/>
      <c r="J62" s="57"/>
      <c r="K62" s="30"/>
      <c r="L62" s="30"/>
      <c r="M62" s="30"/>
      <c r="N62" s="30"/>
      <c r="O62" s="30"/>
      <c r="P62" s="58"/>
      <c r="Q62" s="30"/>
      <c r="R62" s="27"/>
    </row>
    <row r="63" spans="2:18" ht="13.5">
      <c r="B63" s="26"/>
      <c r="C63" s="30"/>
      <c r="D63" s="57"/>
      <c r="E63" s="30"/>
      <c r="F63" s="30"/>
      <c r="G63" s="30"/>
      <c r="H63" s="58"/>
      <c r="I63" s="30"/>
      <c r="J63" s="57"/>
      <c r="K63" s="30"/>
      <c r="L63" s="30"/>
      <c r="M63" s="30"/>
      <c r="N63" s="30"/>
      <c r="O63" s="30"/>
      <c r="P63" s="58"/>
      <c r="Q63" s="30"/>
      <c r="R63" s="27"/>
    </row>
    <row r="64" spans="2:18" ht="13.5">
      <c r="B64" s="26"/>
      <c r="C64" s="30"/>
      <c r="D64" s="57"/>
      <c r="E64" s="30"/>
      <c r="F64" s="30"/>
      <c r="G64" s="30"/>
      <c r="H64" s="58"/>
      <c r="I64" s="30"/>
      <c r="J64" s="57"/>
      <c r="K64" s="30"/>
      <c r="L64" s="30"/>
      <c r="M64" s="30"/>
      <c r="N64" s="30"/>
      <c r="O64" s="30"/>
      <c r="P64" s="58"/>
      <c r="Q64" s="30"/>
      <c r="R64" s="27"/>
    </row>
    <row r="65" spans="2:18" ht="13.5">
      <c r="B65" s="26"/>
      <c r="C65" s="30"/>
      <c r="D65" s="57"/>
      <c r="E65" s="30"/>
      <c r="F65" s="30"/>
      <c r="G65" s="30"/>
      <c r="H65" s="58"/>
      <c r="I65" s="30"/>
      <c r="J65" s="57"/>
      <c r="K65" s="30"/>
      <c r="L65" s="30"/>
      <c r="M65" s="30"/>
      <c r="N65" s="30"/>
      <c r="O65" s="30"/>
      <c r="P65" s="58"/>
      <c r="Q65" s="30"/>
      <c r="R65" s="27"/>
    </row>
    <row r="66" spans="2:18" ht="13.5">
      <c r="B66" s="26"/>
      <c r="C66" s="30"/>
      <c r="D66" s="57"/>
      <c r="E66" s="30"/>
      <c r="F66" s="30"/>
      <c r="G66" s="30"/>
      <c r="H66" s="58"/>
      <c r="I66" s="30"/>
      <c r="J66" s="57"/>
      <c r="K66" s="30"/>
      <c r="L66" s="30"/>
      <c r="M66" s="30"/>
      <c r="N66" s="30"/>
      <c r="O66" s="30"/>
      <c r="P66" s="58"/>
      <c r="Q66" s="30"/>
      <c r="R66" s="27"/>
    </row>
    <row r="67" spans="2:18" ht="13.5">
      <c r="B67" s="26"/>
      <c r="C67" s="30"/>
      <c r="D67" s="57"/>
      <c r="E67" s="30"/>
      <c r="F67" s="30"/>
      <c r="G67" s="30"/>
      <c r="H67" s="58"/>
      <c r="I67" s="30"/>
      <c r="J67" s="57"/>
      <c r="K67" s="30"/>
      <c r="L67" s="30"/>
      <c r="M67" s="30"/>
      <c r="N67" s="30"/>
      <c r="O67" s="30"/>
      <c r="P67" s="58"/>
      <c r="Q67" s="30"/>
      <c r="R67" s="27"/>
    </row>
    <row r="68" spans="2:18" ht="13.5">
      <c r="B68" s="26"/>
      <c r="C68" s="30"/>
      <c r="D68" s="57"/>
      <c r="E68" s="30"/>
      <c r="F68" s="30"/>
      <c r="G68" s="30"/>
      <c r="H68" s="58"/>
      <c r="I68" s="30"/>
      <c r="J68" s="57"/>
      <c r="K68" s="30"/>
      <c r="L68" s="30"/>
      <c r="M68" s="30"/>
      <c r="N68" s="30"/>
      <c r="O68" s="30"/>
      <c r="P68" s="58"/>
      <c r="Q68" s="30"/>
      <c r="R68" s="27"/>
    </row>
    <row r="69" spans="2:18" ht="13.5">
      <c r="B69" s="26"/>
      <c r="C69" s="30"/>
      <c r="D69" s="57"/>
      <c r="E69" s="30"/>
      <c r="F69" s="30"/>
      <c r="G69" s="30"/>
      <c r="H69" s="58"/>
      <c r="I69" s="30"/>
      <c r="J69" s="57"/>
      <c r="K69" s="30"/>
      <c r="L69" s="30"/>
      <c r="M69" s="30"/>
      <c r="N69" s="30"/>
      <c r="O69" s="30"/>
      <c r="P69" s="58"/>
      <c r="Q69" s="30"/>
      <c r="R69" s="27"/>
    </row>
    <row r="70" spans="2:18" s="1" customFormat="1" ht="15">
      <c r="B70" s="39"/>
      <c r="C70" s="40"/>
      <c r="D70" s="59" t="s">
        <v>59</v>
      </c>
      <c r="E70" s="60"/>
      <c r="F70" s="60"/>
      <c r="G70" s="61" t="s">
        <v>60</v>
      </c>
      <c r="H70" s="62"/>
      <c r="I70" s="40"/>
      <c r="J70" s="59" t="s">
        <v>59</v>
      </c>
      <c r="K70" s="60"/>
      <c r="L70" s="60"/>
      <c r="M70" s="60"/>
      <c r="N70" s="61" t="s">
        <v>60</v>
      </c>
      <c r="O70" s="60"/>
      <c r="P70" s="62"/>
      <c r="Q70" s="40"/>
      <c r="R70" s="41"/>
    </row>
    <row r="71" spans="2:18" s="1" customFormat="1" ht="14.45" customHeight="1"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</row>
    <row r="75" spans="2:18" s="1" customFormat="1" ht="6.95" customHeight="1">
      <c r="B75" s="66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8"/>
    </row>
    <row r="76" spans="2:18" s="1" customFormat="1" ht="36.95" customHeight="1">
      <c r="B76" s="39"/>
      <c r="C76" s="242" t="s">
        <v>143</v>
      </c>
      <c r="D76" s="243"/>
      <c r="E76" s="243"/>
      <c r="F76" s="243"/>
      <c r="G76" s="243"/>
      <c r="H76" s="243"/>
      <c r="I76" s="243"/>
      <c r="J76" s="243"/>
      <c r="K76" s="243"/>
      <c r="L76" s="243"/>
      <c r="M76" s="243"/>
      <c r="N76" s="243"/>
      <c r="O76" s="243"/>
      <c r="P76" s="243"/>
      <c r="Q76" s="243"/>
      <c r="R76" s="41"/>
    </row>
    <row r="77" spans="2:18" s="1" customFormat="1" ht="6.95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1"/>
    </row>
    <row r="78" spans="2:18" s="1" customFormat="1" ht="30" customHeight="1">
      <c r="B78" s="39"/>
      <c r="C78" s="34" t="s">
        <v>19</v>
      </c>
      <c r="D78" s="40"/>
      <c r="E78" s="40"/>
      <c r="F78" s="310" t="str">
        <f>F6</f>
        <v>Rekonstrukce komunikace - ul. Vančurova v Šumperku - II. etapa, CÚ 2017</v>
      </c>
      <c r="G78" s="311"/>
      <c r="H78" s="311"/>
      <c r="I78" s="311"/>
      <c r="J78" s="311"/>
      <c r="K78" s="311"/>
      <c r="L78" s="311"/>
      <c r="M78" s="311"/>
      <c r="N78" s="311"/>
      <c r="O78" s="311"/>
      <c r="P78" s="311"/>
      <c r="Q78" s="40"/>
      <c r="R78" s="41"/>
    </row>
    <row r="79" spans="2:18" ht="30" customHeight="1">
      <c r="B79" s="26"/>
      <c r="C79" s="34" t="s">
        <v>138</v>
      </c>
      <c r="D79" s="30"/>
      <c r="E79" s="30"/>
      <c r="F79" s="310" t="s">
        <v>139</v>
      </c>
      <c r="G79" s="273"/>
      <c r="H79" s="273"/>
      <c r="I79" s="273"/>
      <c r="J79" s="273"/>
      <c r="K79" s="273"/>
      <c r="L79" s="273"/>
      <c r="M79" s="273"/>
      <c r="N79" s="273"/>
      <c r="O79" s="273"/>
      <c r="P79" s="273"/>
      <c r="Q79" s="30"/>
      <c r="R79" s="27"/>
    </row>
    <row r="80" spans="2:18" s="1" customFormat="1" ht="36.95" customHeight="1">
      <c r="B80" s="39"/>
      <c r="C80" s="73" t="s">
        <v>140</v>
      </c>
      <c r="D80" s="40"/>
      <c r="E80" s="40"/>
      <c r="F80" s="254" t="str">
        <f>F8</f>
        <v>SO 191 - Dopravní značení</v>
      </c>
      <c r="G80" s="312"/>
      <c r="H80" s="312"/>
      <c r="I80" s="312"/>
      <c r="J80" s="312"/>
      <c r="K80" s="312"/>
      <c r="L80" s="312"/>
      <c r="M80" s="312"/>
      <c r="N80" s="312"/>
      <c r="O80" s="312"/>
      <c r="P80" s="312"/>
      <c r="Q80" s="40"/>
      <c r="R80" s="41"/>
    </row>
    <row r="81" spans="2:18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1"/>
    </row>
    <row r="82" spans="2:18" s="1" customFormat="1" ht="18" customHeight="1">
      <c r="B82" s="39"/>
      <c r="C82" s="34" t="s">
        <v>23</v>
      </c>
      <c r="D82" s="40"/>
      <c r="E82" s="40"/>
      <c r="F82" s="32" t="str">
        <f>F10</f>
        <v>Šumperk</v>
      </c>
      <c r="G82" s="40"/>
      <c r="H82" s="40"/>
      <c r="I82" s="40"/>
      <c r="J82" s="40"/>
      <c r="K82" s="34" t="s">
        <v>25</v>
      </c>
      <c r="L82" s="40"/>
      <c r="M82" s="313" t="str">
        <f>IF(O10="","",O10)</f>
        <v>14. 4. 2017</v>
      </c>
      <c r="N82" s="313"/>
      <c r="O82" s="313"/>
      <c r="P82" s="313"/>
      <c r="Q82" s="40"/>
      <c r="R82" s="41"/>
    </row>
    <row r="83" spans="2:18" s="1" customFormat="1" ht="6.95" customHeight="1"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1"/>
    </row>
    <row r="84" spans="2:18" s="1" customFormat="1" ht="15">
      <c r="B84" s="39"/>
      <c r="C84" s="34" t="s">
        <v>27</v>
      </c>
      <c r="D84" s="40"/>
      <c r="E84" s="40"/>
      <c r="F84" s="32" t="str">
        <f>E13</f>
        <v>Město Šumperk, nám. Míru 1, 787 01 Šumperk</v>
      </c>
      <c r="G84" s="40"/>
      <c r="H84" s="40"/>
      <c r="I84" s="40"/>
      <c r="J84" s="40"/>
      <c r="K84" s="34" t="s">
        <v>36</v>
      </c>
      <c r="L84" s="40"/>
      <c r="M84" s="272" t="str">
        <f>E19</f>
        <v>Cekr CZ s.r.o. , Mazalova 57/2, Šumperk</v>
      </c>
      <c r="N84" s="272"/>
      <c r="O84" s="272"/>
      <c r="P84" s="272"/>
      <c r="Q84" s="272"/>
      <c r="R84" s="41"/>
    </row>
    <row r="85" spans="2:18" s="1" customFormat="1" ht="14.45" customHeight="1">
      <c r="B85" s="39"/>
      <c r="C85" s="34" t="s">
        <v>34</v>
      </c>
      <c r="D85" s="40"/>
      <c r="E85" s="40"/>
      <c r="F85" s="32" t="str">
        <f>IF(E16="","",E16)</f>
        <v>Vyplň údaj</v>
      </c>
      <c r="G85" s="40"/>
      <c r="H85" s="40"/>
      <c r="I85" s="40"/>
      <c r="J85" s="40"/>
      <c r="K85" s="34" t="s">
        <v>41</v>
      </c>
      <c r="L85" s="40"/>
      <c r="M85" s="272" t="str">
        <f>E22</f>
        <v>Sv. Čech</v>
      </c>
      <c r="N85" s="272"/>
      <c r="O85" s="272"/>
      <c r="P85" s="272"/>
      <c r="Q85" s="272"/>
      <c r="R85" s="41"/>
    </row>
    <row r="86" spans="2:18" s="1" customFormat="1" ht="10.35" customHeight="1"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1"/>
    </row>
    <row r="87" spans="2:18" s="1" customFormat="1" ht="29.25" customHeight="1">
      <c r="B87" s="39"/>
      <c r="C87" s="322" t="s">
        <v>144</v>
      </c>
      <c r="D87" s="323"/>
      <c r="E87" s="323"/>
      <c r="F87" s="323"/>
      <c r="G87" s="323"/>
      <c r="H87" s="125"/>
      <c r="I87" s="125"/>
      <c r="J87" s="125"/>
      <c r="K87" s="125"/>
      <c r="L87" s="125"/>
      <c r="M87" s="125"/>
      <c r="N87" s="322" t="s">
        <v>145</v>
      </c>
      <c r="O87" s="323"/>
      <c r="P87" s="323"/>
      <c r="Q87" s="323"/>
      <c r="R87" s="41"/>
    </row>
    <row r="88" spans="2:18" s="1" customFormat="1" ht="10.35" customHeight="1"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1"/>
    </row>
    <row r="89" spans="2:47" s="1" customFormat="1" ht="29.25" customHeight="1">
      <c r="B89" s="39"/>
      <c r="C89" s="133" t="s">
        <v>146</v>
      </c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247">
        <f>N121</f>
        <v>0</v>
      </c>
      <c r="O89" s="320"/>
      <c r="P89" s="320"/>
      <c r="Q89" s="320"/>
      <c r="R89" s="41"/>
      <c r="AU89" s="22" t="s">
        <v>147</v>
      </c>
    </row>
    <row r="90" spans="2:18" s="7" customFormat="1" ht="24.95" customHeight="1">
      <c r="B90" s="134"/>
      <c r="C90" s="135"/>
      <c r="D90" s="136" t="s">
        <v>148</v>
      </c>
      <c r="E90" s="135"/>
      <c r="F90" s="135"/>
      <c r="G90" s="135"/>
      <c r="H90" s="135"/>
      <c r="I90" s="135"/>
      <c r="J90" s="135"/>
      <c r="K90" s="135"/>
      <c r="L90" s="135"/>
      <c r="M90" s="135"/>
      <c r="N90" s="285">
        <f>N122</f>
        <v>0</v>
      </c>
      <c r="O90" s="319"/>
      <c r="P90" s="319"/>
      <c r="Q90" s="319"/>
      <c r="R90" s="137"/>
    </row>
    <row r="91" spans="2:18" s="8" customFormat="1" ht="19.9" customHeight="1">
      <c r="B91" s="138"/>
      <c r="C91" s="103"/>
      <c r="D91" s="114" t="s">
        <v>154</v>
      </c>
      <c r="E91" s="103"/>
      <c r="F91" s="103"/>
      <c r="G91" s="103"/>
      <c r="H91" s="103"/>
      <c r="I91" s="103"/>
      <c r="J91" s="103"/>
      <c r="K91" s="103"/>
      <c r="L91" s="103"/>
      <c r="M91" s="103"/>
      <c r="N91" s="237">
        <f>N123</f>
        <v>0</v>
      </c>
      <c r="O91" s="241"/>
      <c r="P91" s="241"/>
      <c r="Q91" s="241"/>
      <c r="R91" s="139"/>
    </row>
    <row r="92" spans="2:18" s="8" customFormat="1" ht="19.9" customHeight="1">
      <c r="B92" s="138"/>
      <c r="C92" s="103"/>
      <c r="D92" s="114" t="s">
        <v>156</v>
      </c>
      <c r="E92" s="103"/>
      <c r="F92" s="103"/>
      <c r="G92" s="103"/>
      <c r="H92" s="103"/>
      <c r="I92" s="103"/>
      <c r="J92" s="103"/>
      <c r="K92" s="103"/>
      <c r="L92" s="103"/>
      <c r="M92" s="103"/>
      <c r="N92" s="237">
        <f>N198</f>
        <v>0</v>
      </c>
      <c r="O92" s="241"/>
      <c r="P92" s="241"/>
      <c r="Q92" s="241"/>
      <c r="R92" s="139"/>
    </row>
    <row r="93" spans="2:18" s="7" customFormat="1" ht="21.75" customHeight="1">
      <c r="B93" s="134"/>
      <c r="C93" s="135"/>
      <c r="D93" s="136" t="s">
        <v>157</v>
      </c>
      <c r="E93" s="135"/>
      <c r="F93" s="135"/>
      <c r="G93" s="135"/>
      <c r="H93" s="135"/>
      <c r="I93" s="135"/>
      <c r="J93" s="135"/>
      <c r="K93" s="135"/>
      <c r="L93" s="135"/>
      <c r="M93" s="135"/>
      <c r="N93" s="284">
        <f>N200</f>
        <v>0</v>
      </c>
      <c r="O93" s="319"/>
      <c r="P93" s="319"/>
      <c r="Q93" s="319"/>
      <c r="R93" s="137"/>
    </row>
    <row r="94" spans="2:18" s="1" customFormat="1" ht="21.75" customHeight="1">
      <c r="B94" s="39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1"/>
    </row>
    <row r="95" spans="2:21" s="1" customFormat="1" ht="29.25" customHeight="1">
      <c r="B95" s="39"/>
      <c r="C95" s="133" t="s">
        <v>158</v>
      </c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320">
        <f>ROUND(N96+N97+N98+N99+N100+N101,2)</f>
        <v>0</v>
      </c>
      <c r="O95" s="321"/>
      <c r="P95" s="321"/>
      <c r="Q95" s="321"/>
      <c r="R95" s="41"/>
      <c r="T95" s="140"/>
      <c r="U95" s="141" t="s">
        <v>47</v>
      </c>
    </row>
    <row r="96" spans="2:65" s="1" customFormat="1" ht="18" customHeight="1">
      <c r="B96" s="142"/>
      <c r="C96" s="143"/>
      <c r="D96" s="244" t="s">
        <v>159</v>
      </c>
      <c r="E96" s="317"/>
      <c r="F96" s="317"/>
      <c r="G96" s="317"/>
      <c r="H96" s="317"/>
      <c r="I96" s="143"/>
      <c r="J96" s="143"/>
      <c r="K96" s="143"/>
      <c r="L96" s="143"/>
      <c r="M96" s="143"/>
      <c r="N96" s="236">
        <f>ROUND(N89*T96,2)</f>
        <v>0</v>
      </c>
      <c r="O96" s="318"/>
      <c r="P96" s="318"/>
      <c r="Q96" s="318"/>
      <c r="R96" s="145"/>
      <c r="S96" s="143"/>
      <c r="T96" s="146"/>
      <c r="U96" s="147" t="s">
        <v>48</v>
      </c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  <c r="AF96" s="148"/>
      <c r="AG96" s="148"/>
      <c r="AH96" s="148"/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  <c r="AV96" s="148"/>
      <c r="AW96" s="148"/>
      <c r="AX96" s="148"/>
      <c r="AY96" s="149" t="s">
        <v>122</v>
      </c>
      <c r="AZ96" s="148"/>
      <c r="BA96" s="148"/>
      <c r="BB96" s="148"/>
      <c r="BC96" s="148"/>
      <c r="BD96" s="148"/>
      <c r="BE96" s="150">
        <f aca="true" t="shared" si="0" ref="BE96:BE101">IF(U96="základní",N96,0)</f>
        <v>0</v>
      </c>
      <c r="BF96" s="150">
        <f aca="true" t="shared" si="1" ref="BF96:BF101">IF(U96="snížená",N96,0)</f>
        <v>0</v>
      </c>
      <c r="BG96" s="150">
        <f aca="true" t="shared" si="2" ref="BG96:BG101">IF(U96="zákl. přenesená",N96,0)</f>
        <v>0</v>
      </c>
      <c r="BH96" s="150">
        <f aca="true" t="shared" si="3" ref="BH96:BH101">IF(U96="sníž. přenesená",N96,0)</f>
        <v>0</v>
      </c>
      <c r="BI96" s="150">
        <f aca="true" t="shared" si="4" ref="BI96:BI101">IF(U96="nulová",N96,0)</f>
        <v>0</v>
      </c>
      <c r="BJ96" s="149" t="s">
        <v>90</v>
      </c>
      <c r="BK96" s="148"/>
      <c r="BL96" s="148"/>
      <c r="BM96" s="148"/>
    </row>
    <row r="97" spans="2:65" s="1" customFormat="1" ht="18" customHeight="1">
      <c r="B97" s="142"/>
      <c r="C97" s="143"/>
      <c r="D97" s="244" t="s">
        <v>160</v>
      </c>
      <c r="E97" s="317"/>
      <c r="F97" s="317"/>
      <c r="G97" s="317"/>
      <c r="H97" s="317"/>
      <c r="I97" s="143"/>
      <c r="J97" s="143"/>
      <c r="K97" s="143"/>
      <c r="L97" s="143"/>
      <c r="M97" s="143"/>
      <c r="N97" s="236">
        <f>ROUND(N89*T97,2)</f>
        <v>0</v>
      </c>
      <c r="O97" s="318"/>
      <c r="P97" s="318"/>
      <c r="Q97" s="318"/>
      <c r="R97" s="145"/>
      <c r="S97" s="143"/>
      <c r="T97" s="146"/>
      <c r="U97" s="147" t="s">
        <v>48</v>
      </c>
      <c r="V97" s="148"/>
      <c r="W97" s="148"/>
      <c r="X97" s="148"/>
      <c r="Y97" s="148"/>
      <c r="Z97" s="148"/>
      <c r="AA97" s="148"/>
      <c r="AB97" s="148"/>
      <c r="AC97" s="148"/>
      <c r="AD97" s="148"/>
      <c r="AE97" s="148"/>
      <c r="AF97" s="148"/>
      <c r="AG97" s="148"/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49" t="s">
        <v>122</v>
      </c>
      <c r="AZ97" s="148"/>
      <c r="BA97" s="148"/>
      <c r="BB97" s="148"/>
      <c r="BC97" s="148"/>
      <c r="BD97" s="148"/>
      <c r="BE97" s="150">
        <f t="shared" si="0"/>
        <v>0</v>
      </c>
      <c r="BF97" s="150">
        <f t="shared" si="1"/>
        <v>0</v>
      </c>
      <c r="BG97" s="150">
        <f t="shared" si="2"/>
        <v>0</v>
      </c>
      <c r="BH97" s="150">
        <f t="shared" si="3"/>
        <v>0</v>
      </c>
      <c r="BI97" s="150">
        <f t="shared" si="4"/>
        <v>0</v>
      </c>
      <c r="BJ97" s="149" t="s">
        <v>90</v>
      </c>
      <c r="BK97" s="148"/>
      <c r="BL97" s="148"/>
      <c r="BM97" s="148"/>
    </row>
    <row r="98" spans="2:65" s="1" customFormat="1" ht="18" customHeight="1">
      <c r="B98" s="142"/>
      <c r="C98" s="143"/>
      <c r="D98" s="244" t="s">
        <v>161</v>
      </c>
      <c r="E98" s="317"/>
      <c r="F98" s="317"/>
      <c r="G98" s="317"/>
      <c r="H98" s="317"/>
      <c r="I98" s="143"/>
      <c r="J98" s="143"/>
      <c r="K98" s="143"/>
      <c r="L98" s="143"/>
      <c r="M98" s="143"/>
      <c r="N98" s="236">
        <f>ROUND(N89*T98,2)</f>
        <v>0</v>
      </c>
      <c r="O98" s="318"/>
      <c r="P98" s="318"/>
      <c r="Q98" s="318"/>
      <c r="R98" s="145"/>
      <c r="S98" s="143"/>
      <c r="T98" s="146"/>
      <c r="U98" s="147" t="s">
        <v>48</v>
      </c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F98" s="148"/>
      <c r="AG98" s="148"/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49" t="s">
        <v>122</v>
      </c>
      <c r="AZ98" s="148"/>
      <c r="BA98" s="148"/>
      <c r="BB98" s="148"/>
      <c r="BC98" s="148"/>
      <c r="BD98" s="148"/>
      <c r="BE98" s="150">
        <f t="shared" si="0"/>
        <v>0</v>
      </c>
      <c r="BF98" s="150">
        <f t="shared" si="1"/>
        <v>0</v>
      </c>
      <c r="BG98" s="150">
        <f t="shared" si="2"/>
        <v>0</v>
      </c>
      <c r="BH98" s="150">
        <f t="shared" si="3"/>
        <v>0</v>
      </c>
      <c r="BI98" s="150">
        <f t="shared" si="4"/>
        <v>0</v>
      </c>
      <c r="BJ98" s="149" t="s">
        <v>90</v>
      </c>
      <c r="BK98" s="148"/>
      <c r="BL98" s="148"/>
      <c r="BM98" s="148"/>
    </row>
    <row r="99" spans="2:65" s="1" customFormat="1" ht="18" customHeight="1">
      <c r="B99" s="142"/>
      <c r="C99" s="143"/>
      <c r="D99" s="244" t="s">
        <v>162</v>
      </c>
      <c r="E99" s="317"/>
      <c r="F99" s="317"/>
      <c r="G99" s="317"/>
      <c r="H99" s="317"/>
      <c r="I99" s="143"/>
      <c r="J99" s="143"/>
      <c r="K99" s="143"/>
      <c r="L99" s="143"/>
      <c r="M99" s="143"/>
      <c r="N99" s="236">
        <f>ROUND(N89*T99,2)</f>
        <v>0</v>
      </c>
      <c r="O99" s="318"/>
      <c r="P99" s="318"/>
      <c r="Q99" s="318"/>
      <c r="R99" s="145"/>
      <c r="S99" s="143"/>
      <c r="T99" s="146"/>
      <c r="U99" s="147" t="s">
        <v>48</v>
      </c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F99" s="148"/>
      <c r="AG99" s="148"/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49" t="s">
        <v>122</v>
      </c>
      <c r="AZ99" s="148"/>
      <c r="BA99" s="148"/>
      <c r="BB99" s="148"/>
      <c r="BC99" s="148"/>
      <c r="BD99" s="148"/>
      <c r="BE99" s="150">
        <f t="shared" si="0"/>
        <v>0</v>
      </c>
      <c r="BF99" s="150">
        <f t="shared" si="1"/>
        <v>0</v>
      </c>
      <c r="BG99" s="150">
        <f t="shared" si="2"/>
        <v>0</v>
      </c>
      <c r="BH99" s="150">
        <f t="shared" si="3"/>
        <v>0</v>
      </c>
      <c r="BI99" s="150">
        <f t="shared" si="4"/>
        <v>0</v>
      </c>
      <c r="BJ99" s="149" t="s">
        <v>90</v>
      </c>
      <c r="BK99" s="148"/>
      <c r="BL99" s="148"/>
      <c r="BM99" s="148"/>
    </row>
    <row r="100" spans="2:65" s="1" customFormat="1" ht="18" customHeight="1">
      <c r="B100" s="142"/>
      <c r="C100" s="143"/>
      <c r="D100" s="244" t="s">
        <v>163</v>
      </c>
      <c r="E100" s="317"/>
      <c r="F100" s="317"/>
      <c r="G100" s="317"/>
      <c r="H100" s="317"/>
      <c r="I100" s="143"/>
      <c r="J100" s="143"/>
      <c r="K100" s="143"/>
      <c r="L100" s="143"/>
      <c r="M100" s="143"/>
      <c r="N100" s="236">
        <f>ROUND(N89*T100,2)</f>
        <v>0</v>
      </c>
      <c r="O100" s="318"/>
      <c r="P100" s="318"/>
      <c r="Q100" s="318"/>
      <c r="R100" s="145"/>
      <c r="S100" s="143"/>
      <c r="T100" s="146"/>
      <c r="U100" s="147" t="s">
        <v>48</v>
      </c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49" t="s">
        <v>122</v>
      </c>
      <c r="AZ100" s="148"/>
      <c r="BA100" s="148"/>
      <c r="BB100" s="148"/>
      <c r="BC100" s="148"/>
      <c r="BD100" s="148"/>
      <c r="BE100" s="150">
        <f t="shared" si="0"/>
        <v>0</v>
      </c>
      <c r="BF100" s="150">
        <f t="shared" si="1"/>
        <v>0</v>
      </c>
      <c r="BG100" s="150">
        <f t="shared" si="2"/>
        <v>0</v>
      </c>
      <c r="BH100" s="150">
        <f t="shared" si="3"/>
        <v>0</v>
      </c>
      <c r="BI100" s="150">
        <f t="shared" si="4"/>
        <v>0</v>
      </c>
      <c r="BJ100" s="149" t="s">
        <v>90</v>
      </c>
      <c r="BK100" s="148"/>
      <c r="BL100" s="148"/>
      <c r="BM100" s="148"/>
    </row>
    <row r="101" spans="2:65" s="1" customFormat="1" ht="18" customHeight="1">
      <c r="B101" s="142"/>
      <c r="C101" s="143"/>
      <c r="D101" s="144" t="s">
        <v>164</v>
      </c>
      <c r="E101" s="143"/>
      <c r="F101" s="143"/>
      <c r="G101" s="143"/>
      <c r="H101" s="143"/>
      <c r="I101" s="143"/>
      <c r="J101" s="143"/>
      <c r="K101" s="143"/>
      <c r="L101" s="143"/>
      <c r="M101" s="143"/>
      <c r="N101" s="236">
        <f>ROUND(N89*T101,2)</f>
        <v>0</v>
      </c>
      <c r="O101" s="318"/>
      <c r="P101" s="318"/>
      <c r="Q101" s="318"/>
      <c r="R101" s="145"/>
      <c r="S101" s="143"/>
      <c r="T101" s="151"/>
      <c r="U101" s="152" t="s">
        <v>48</v>
      </c>
      <c r="V101" s="148"/>
      <c r="W101" s="148"/>
      <c r="X101" s="148"/>
      <c r="Y101" s="148"/>
      <c r="Z101" s="148"/>
      <c r="AA101" s="148"/>
      <c r="AB101" s="148"/>
      <c r="AC101" s="148"/>
      <c r="AD101" s="148"/>
      <c r="AE101" s="148"/>
      <c r="AF101" s="148"/>
      <c r="AG101" s="148"/>
      <c r="AH101" s="148"/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49" t="s">
        <v>165</v>
      </c>
      <c r="AZ101" s="148"/>
      <c r="BA101" s="148"/>
      <c r="BB101" s="148"/>
      <c r="BC101" s="148"/>
      <c r="BD101" s="148"/>
      <c r="BE101" s="150">
        <f t="shared" si="0"/>
        <v>0</v>
      </c>
      <c r="BF101" s="150">
        <f t="shared" si="1"/>
        <v>0</v>
      </c>
      <c r="BG101" s="150">
        <f t="shared" si="2"/>
        <v>0</v>
      </c>
      <c r="BH101" s="150">
        <f t="shared" si="3"/>
        <v>0</v>
      </c>
      <c r="BI101" s="150">
        <f t="shared" si="4"/>
        <v>0</v>
      </c>
      <c r="BJ101" s="149" t="s">
        <v>90</v>
      </c>
      <c r="BK101" s="148"/>
      <c r="BL101" s="148"/>
      <c r="BM101" s="148"/>
    </row>
    <row r="102" spans="2:18" s="1" customFormat="1" ht="13.5"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1"/>
    </row>
    <row r="103" spans="2:18" s="1" customFormat="1" ht="29.25" customHeight="1">
      <c r="B103" s="39"/>
      <c r="C103" s="124" t="s">
        <v>131</v>
      </c>
      <c r="D103" s="125"/>
      <c r="E103" s="125"/>
      <c r="F103" s="125"/>
      <c r="G103" s="125"/>
      <c r="H103" s="125"/>
      <c r="I103" s="125"/>
      <c r="J103" s="125"/>
      <c r="K103" s="125"/>
      <c r="L103" s="233">
        <f>ROUND(SUM(N89+N95),2)</f>
        <v>0</v>
      </c>
      <c r="M103" s="233"/>
      <c r="N103" s="233"/>
      <c r="O103" s="233"/>
      <c r="P103" s="233"/>
      <c r="Q103" s="233"/>
      <c r="R103" s="41"/>
    </row>
    <row r="104" spans="2:18" s="1" customFormat="1" ht="6.95" customHeight="1">
      <c r="B104" s="63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5"/>
    </row>
    <row r="108" spans="2:18" s="1" customFormat="1" ht="6.95" customHeight="1">
      <c r="B108" s="66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8"/>
    </row>
    <row r="109" spans="2:18" s="1" customFormat="1" ht="36.95" customHeight="1">
      <c r="B109" s="39"/>
      <c r="C109" s="242" t="s">
        <v>166</v>
      </c>
      <c r="D109" s="312"/>
      <c r="E109" s="312"/>
      <c r="F109" s="312"/>
      <c r="G109" s="312"/>
      <c r="H109" s="312"/>
      <c r="I109" s="312"/>
      <c r="J109" s="312"/>
      <c r="K109" s="312"/>
      <c r="L109" s="312"/>
      <c r="M109" s="312"/>
      <c r="N109" s="312"/>
      <c r="O109" s="312"/>
      <c r="P109" s="312"/>
      <c r="Q109" s="312"/>
      <c r="R109" s="41"/>
    </row>
    <row r="110" spans="2:18" s="1" customFormat="1" ht="6.95" customHeight="1"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1"/>
    </row>
    <row r="111" spans="2:18" s="1" customFormat="1" ht="30" customHeight="1">
      <c r="B111" s="39"/>
      <c r="C111" s="34" t="s">
        <v>19</v>
      </c>
      <c r="D111" s="40"/>
      <c r="E111" s="40"/>
      <c r="F111" s="310" t="str">
        <f>F6</f>
        <v>Rekonstrukce komunikace - ul. Vančurova v Šumperku - II. etapa, CÚ 2017</v>
      </c>
      <c r="G111" s="311"/>
      <c r="H111" s="311"/>
      <c r="I111" s="311"/>
      <c r="J111" s="311"/>
      <c r="K111" s="311"/>
      <c r="L111" s="311"/>
      <c r="M111" s="311"/>
      <c r="N111" s="311"/>
      <c r="O111" s="311"/>
      <c r="P111" s="311"/>
      <c r="Q111" s="40"/>
      <c r="R111" s="41"/>
    </row>
    <row r="112" spans="2:18" ht="30" customHeight="1">
      <c r="B112" s="26"/>
      <c r="C112" s="34" t="s">
        <v>138</v>
      </c>
      <c r="D112" s="30"/>
      <c r="E112" s="30"/>
      <c r="F112" s="310" t="s">
        <v>139</v>
      </c>
      <c r="G112" s="273"/>
      <c r="H112" s="273"/>
      <c r="I112" s="273"/>
      <c r="J112" s="273"/>
      <c r="K112" s="273"/>
      <c r="L112" s="273"/>
      <c r="M112" s="273"/>
      <c r="N112" s="273"/>
      <c r="O112" s="273"/>
      <c r="P112" s="273"/>
      <c r="Q112" s="30"/>
      <c r="R112" s="27"/>
    </row>
    <row r="113" spans="2:18" s="1" customFormat="1" ht="36.95" customHeight="1">
      <c r="B113" s="39"/>
      <c r="C113" s="73" t="s">
        <v>140</v>
      </c>
      <c r="D113" s="40"/>
      <c r="E113" s="40"/>
      <c r="F113" s="254" t="str">
        <f>F8</f>
        <v>SO 191 - Dopravní značení</v>
      </c>
      <c r="G113" s="312"/>
      <c r="H113" s="312"/>
      <c r="I113" s="312"/>
      <c r="J113" s="312"/>
      <c r="K113" s="312"/>
      <c r="L113" s="312"/>
      <c r="M113" s="312"/>
      <c r="N113" s="312"/>
      <c r="O113" s="312"/>
      <c r="P113" s="312"/>
      <c r="Q113" s="40"/>
      <c r="R113" s="41"/>
    </row>
    <row r="114" spans="2:18" s="1" customFormat="1" ht="6.95" customHeight="1"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1"/>
    </row>
    <row r="115" spans="2:18" s="1" customFormat="1" ht="18" customHeight="1">
      <c r="B115" s="39"/>
      <c r="C115" s="34" t="s">
        <v>23</v>
      </c>
      <c r="D115" s="40"/>
      <c r="E115" s="40"/>
      <c r="F115" s="32" t="str">
        <f>F10</f>
        <v>Šumperk</v>
      </c>
      <c r="G115" s="40"/>
      <c r="H115" s="40"/>
      <c r="I115" s="40"/>
      <c r="J115" s="40"/>
      <c r="K115" s="34" t="s">
        <v>25</v>
      </c>
      <c r="L115" s="40"/>
      <c r="M115" s="313" t="str">
        <f>IF(O10="","",O10)</f>
        <v>14. 4. 2017</v>
      </c>
      <c r="N115" s="313"/>
      <c r="O115" s="313"/>
      <c r="P115" s="313"/>
      <c r="Q115" s="40"/>
      <c r="R115" s="41"/>
    </row>
    <row r="116" spans="2:18" s="1" customFormat="1" ht="6.95" customHeight="1"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1"/>
    </row>
    <row r="117" spans="2:18" s="1" customFormat="1" ht="15">
      <c r="B117" s="39"/>
      <c r="C117" s="34" t="s">
        <v>27</v>
      </c>
      <c r="D117" s="40"/>
      <c r="E117" s="40"/>
      <c r="F117" s="32" t="str">
        <f>E13</f>
        <v>Město Šumperk, nám. Míru 1, 787 01 Šumperk</v>
      </c>
      <c r="G117" s="40"/>
      <c r="H117" s="40"/>
      <c r="I117" s="40"/>
      <c r="J117" s="40"/>
      <c r="K117" s="34" t="s">
        <v>36</v>
      </c>
      <c r="L117" s="40"/>
      <c r="M117" s="272" t="str">
        <f>E19</f>
        <v>Cekr CZ s.r.o. , Mazalova 57/2, Šumperk</v>
      </c>
      <c r="N117" s="272"/>
      <c r="O117" s="272"/>
      <c r="P117" s="272"/>
      <c r="Q117" s="272"/>
      <c r="R117" s="41"/>
    </row>
    <row r="118" spans="2:18" s="1" customFormat="1" ht="14.45" customHeight="1">
      <c r="B118" s="39"/>
      <c r="C118" s="34" t="s">
        <v>34</v>
      </c>
      <c r="D118" s="40"/>
      <c r="E118" s="40"/>
      <c r="F118" s="32" t="str">
        <f>IF(E16="","",E16)</f>
        <v>Vyplň údaj</v>
      </c>
      <c r="G118" s="40"/>
      <c r="H118" s="40"/>
      <c r="I118" s="40"/>
      <c r="J118" s="40"/>
      <c r="K118" s="34" t="s">
        <v>41</v>
      </c>
      <c r="L118" s="40"/>
      <c r="M118" s="272" t="str">
        <f>E22</f>
        <v>Sv. Čech</v>
      </c>
      <c r="N118" s="272"/>
      <c r="O118" s="272"/>
      <c r="P118" s="272"/>
      <c r="Q118" s="272"/>
      <c r="R118" s="41"/>
    </row>
    <row r="119" spans="2:18" s="1" customFormat="1" ht="10.35" customHeight="1"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1"/>
    </row>
    <row r="120" spans="2:27" s="9" customFormat="1" ht="29.25" customHeight="1">
      <c r="B120" s="153"/>
      <c r="C120" s="154" t="s">
        <v>167</v>
      </c>
      <c r="D120" s="155" t="s">
        <v>168</v>
      </c>
      <c r="E120" s="155" t="s">
        <v>65</v>
      </c>
      <c r="F120" s="314" t="s">
        <v>169</v>
      </c>
      <c r="G120" s="314"/>
      <c r="H120" s="314"/>
      <c r="I120" s="314"/>
      <c r="J120" s="155" t="s">
        <v>170</v>
      </c>
      <c r="K120" s="155" t="s">
        <v>171</v>
      </c>
      <c r="L120" s="315" t="s">
        <v>172</v>
      </c>
      <c r="M120" s="315"/>
      <c r="N120" s="314" t="s">
        <v>145</v>
      </c>
      <c r="O120" s="314"/>
      <c r="P120" s="314"/>
      <c r="Q120" s="316"/>
      <c r="R120" s="156"/>
      <c r="T120" s="80" t="s">
        <v>173</v>
      </c>
      <c r="U120" s="81" t="s">
        <v>47</v>
      </c>
      <c r="V120" s="81" t="s">
        <v>174</v>
      </c>
      <c r="W120" s="81" t="s">
        <v>175</v>
      </c>
      <c r="X120" s="81" t="s">
        <v>176</v>
      </c>
      <c r="Y120" s="81" t="s">
        <v>177</v>
      </c>
      <c r="Z120" s="81" t="s">
        <v>178</v>
      </c>
      <c r="AA120" s="82" t="s">
        <v>179</v>
      </c>
    </row>
    <row r="121" spans="2:63" s="1" customFormat="1" ht="29.25" customHeight="1">
      <c r="B121" s="39"/>
      <c r="C121" s="84" t="s">
        <v>142</v>
      </c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282">
        <f>BK121</f>
        <v>0</v>
      </c>
      <c r="O121" s="283"/>
      <c r="P121" s="283"/>
      <c r="Q121" s="283"/>
      <c r="R121" s="41"/>
      <c r="T121" s="83"/>
      <c r="U121" s="55"/>
      <c r="V121" s="55"/>
      <c r="W121" s="157">
        <f>W122+W200</f>
        <v>0</v>
      </c>
      <c r="X121" s="55"/>
      <c r="Y121" s="157">
        <f>Y122+Y200</f>
        <v>0.7424299999999999</v>
      </c>
      <c r="Z121" s="55"/>
      <c r="AA121" s="158">
        <f>AA122+AA200</f>
        <v>0</v>
      </c>
      <c r="AT121" s="22" t="s">
        <v>82</v>
      </c>
      <c r="AU121" s="22" t="s">
        <v>147</v>
      </c>
      <c r="BK121" s="159">
        <f>BK122+BK200</f>
        <v>0</v>
      </c>
    </row>
    <row r="122" spans="2:63" s="10" customFormat="1" ht="37.35" customHeight="1">
      <c r="B122" s="160"/>
      <c r="C122" s="161"/>
      <c r="D122" s="162" t="s">
        <v>148</v>
      </c>
      <c r="E122" s="162"/>
      <c r="F122" s="162"/>
      <c r="G122" s="162"/>
      <c r="H122" s="162"/>
      <c r="I122" s="162"/>
      <c r="J122" s="162"/>
      <c r="K122" s="162"/>
      <c r="L122" s="162"/>
      <c r="M122" s="162"/>
      <c r="N122" s="284">
        <f>BK122</f>
        <v>0</v>
      </c>
      <c r="O122" s="285"/>
      <c r="P122" s="285"/>
      <c r="Q122" s="285"/>
      <c r="R122" s="163"/>
      <c r="T122" s="164"/>
      <c r="U122" s="161"/>
      <c r="V122" s="161"/>
      <c r="W122" s="165">
        <f>W123+W198</f>
        <v>0</v>
      </c>
      <c r="X122" s="161"/>
      <c r="Y122" s="165">
        <f>Y123+Y198</f>
        <v>0.7424299999999999</v>
      </c>
      <c r="Z122" s="161"/>
      <c r="AA122" s="166">
        <f>AA123+AA198</f>
        <v>0</v>
      </c>
      <c r="AR122" s="167" t="s">
        <v>90</v>
      </c>
      <c r="AT122" s="168" t="s">
        <v>82</v>
      </c>
      <c r="AU122" s="168" t="s">
        <v>83</v>
      </c>
      <c r="AY122" s="167" t="s">
        <v>180</v>
      </c>
      <c r="BK122" s="169">
        <f>BK123+BK198</f>
        <v>0</v>
      </c>
    </row>
    <row r="123" spans="2:63" s="10" customFormat="1" ht="19.9" customHeight="1">
      <c r="B123" s="160"/>
      <c r="C123" s="161"/>
      <c r="D123" s="170" t="s">
        <v>154</v>
      </c>
      <c r="E123" s="170"/>
      <c r="F123" s="170"/>
      <c r="G123" s="170"/>
      <c r="H123" s="170"/>
      <c r="I123" s="170"/>
      <c r="J123" s="170"/>
      <c r="K123" s="170"/>
      <c r="L123" s="170"/>
      <c r="M123" s="170"/>
      <c r="N123" s="286">
        <f>BK123</f>
        <v>0</v>
      </c>
      <c r="O123" s="287"/>
      <c r="P123" s="287"/>
      <c r="Q123" s="287"/>
      <c r="R123" s="163"/>
      <c r="T123" s="164"/>
      <c r="U123" s="161"/>
      <c r="V123" s="161"/>
      <c r="W123" s="165">
        <f>SUM(W124:W197)</f>
        <v>0</v>
      </c>
      <c r="X123" s="161"/>
      <c r="Y123" s="165">
        <f>SUM(Y124:Y197)</f>
        <v>0.7424299999999999</v>
      </c>
      <c r="Z123" s="161"/>
      <c r="AA123" s="166">
        <f>SUM(AA124:AA197)</f>
        <v>0</v>
      </c>
      <c r="AR123" s="167" t="s">
        <v>90</v>
      </c>
      <c r="AT123" s="168" t="s">
        <v>82</v>
      </c>
      <c r="AU123" s="168" t="s">
        <v>90</v>
      </c>
      <c r="AY123" s="167" t="s">
        <v>180</v>
      </c>
      <c r="BK123" s="169">
        <f>SUM(BK124:BK197)</f>
        <v>0</v>
      </c>
    </row>
    <row r="124" spans="2:65" s="1" customFormat="1" ht="40.15" customHeight="1">
      <c r="B124" s="142"/>
      <c r="C124" s="171" t="s">
        <v>341</v>
      </c>
      <c r="D124" s="171" t="s">
        <v>181</v>
      </c>
      <c r="E124" s="172" t="s">
        <v>775</v>
      </c>
      <c r="F124" s="294" t="s">
        <v>776</v>
      </c>
      <c r="G124" s="294"/>
      <c r="H124" s="294"/>
      <c r="I124" s="294"/>
      <c r="J124" s="173" t="s">
        <v>321</v>
      </c>
      <c r="K124" s="174">
        <v>2</v>
      </c>
      <c r="L124" s="295">
        <v>0</v>
      </c>
      <c r="M124" s="295"/>
      <c r="N124" s="296">
        <f>ROUND(L124*K124,2)</f>
        <v>0</v>
      </c>
      <c r="O124" s="296"/>
      <c r="P124" s="296"/>
      <c r="Q124" s="296"/>
      <c r="R124" s="145"/>
      <c r="T124" s="175" t="s">
        <v>5</v>
      </c>
      <c r="U124" s="48" t="s">
        <v>48</v>
      </c>
      <c r="V124" s="40"/>
      <c r="W124" s="176">
        <f>V124*K124</f>
        <v>0</v>
      </c>
      <c r="X124" s="176">
        <v>0.0007</v>
      </c>
      <c r="Y124" s="176">
        <f>X124*K124</f>
        <v>0.0014</v>
      </c>
      <c r="Z124" s="176">
        <v>0</v>
      </c>
      <c r="AA124" s="177">
        <f>Z124*K124</f>
        <v>0</v>
      </c>
      <c r="AR124" s="22" t="s">
        <v>185</v>
      </c>
      <c r="AT124" s="22" t="s">
        <v>181</v>
      </c>
      <c r="AU124" s="22" t="s">
        <v>95</v>
      </c>
      <c r="AY124" s="22" t="s">
        <v>180</v>
      </c>
      <c r="BE124" s="118">
        <f>IF(U124="základní",N124,0)</f>
        <v>0</v>
      </c>
      <c r="BF124" s="118">
        <f>IF(U124="snížená",N124,0)</f>
        <v>0</v>
      </c>
      <c r="BG124" s="118">
        <f>IF(U124="zákl. přenesená",N124,0)</f>
        <v>0</v>
      </c>
      <c r="BH124" s="118">
        <f>IF(U124="sníž. přenesená",N124,0)</f>
        <v>0</v>
      </c>
      <c r="BI124" s="118">
        <f>IF(U124="nulová",N124,0)</f>
        <v>0</v>
      </c>
      <c r="BJ124" s="22" t="s">
        <v>90</v>
      </c>
      <c r="BK124" s="118">
        <f>ROUND(L124*K124,2)</f>
        <v>0</v>
      </c>
      <c r="BL124" s="22" t="s">
        <v>185</v>
      </c>
      <c r="BM124" s="22" t="s">
        <v>777</v>
      </c>
    </row>
    <row r="125" spans="2:51" s="11" customFormat="1" ht="20.45" customHeight="1">
      <c r="B125" s="178"/>
      <c r="C125" s="179"/>
      <c r="D125" s="179"/>
      <c r="E125" s="180" t="s">
        <v>5</v>
      </c>
      <c r="F125" s="288" t="s">
        <v>778</v>
      </c>
      <c r="G125" s="289"/>
      <c r="H125" s="289"/>
      <c r="I125" s="289"/>
      <c r="J125" s="179"/>
      <c r="K125" s="181" t="s">
        <v>5</v>
      </c>
      <c r="L125" s="179"/>
      <c r="M125" s="179"/>
      <c r="N125" s="179"/>
      <c r="O125" s="179"/>
      <c r="P125" s="179"/>
      <c r="Q125" s="179"/>
      <c r="R125" s="182"/>
      <c r="T125" s="183"/>
      <c r="U125" s="179"/>
      <c r="V125" s="179"/>
      <c r="W125" s="179"/>
      <c r="X125" s="179"/>
      <c r="Y125" s="179"/>
      <c r="Z125" s="179"/>
      <c r="AA125" s="184"/>
      <c r="AT125" s="185" t="s">
        <v>188</v>
      </c>
      <c r="AU125" s="185" t="s">
        <v>95</v>
      </c>
      <c r="AV125" s="11" t="s">
        <v>90</v>
      </c>
      <c r="AW125" s="11" t="s">
        <v>40</v>
      </c>
      <c r="AX125" s="11" t="s">
        <v>83</v>
      </c>
      <c r="AY125" s="185" t="s">
        <v>180</v>
      </c>
    </row>
    <row r="126" spans="2:51" s="11" customFormat="1" ht="20.45" customHeight="1">
      <c r="B126" s="178"/>
      <c r="C126" s="179"/>
      <c r="D126" s="179"/>
      <c r="E126" s="180" t="s">
        <v>5</v>
      </c>
      <c r="F126" s="303" t="s">
        <v>779</v>
      </c>
      <c r="G126" s="304"/>
      <c r="H126" s="304"/>
      <c r="I126" s="304"/>
      <c r="J126" s="179"/>
      <c r="K126" s="181" t="s">
        <v>5</v>
      </c>
      <c r="L126" s="179"/>
      <c r="M126" s="179"/>
      <c r="N126" s="179"/>
      <c r="O126" s="179"/>
      <c r="P126" s="179"/>
      <c r="Q126" s="179"/>
      <c r="R126" s="182"/>
      <c r="T126" s="183"/>
      <c r="U126" s="179"/>
      <c r="V126" s="179"/>
      <c r="W126" s="179"/>
      <c r="X126" s="179"/>
      <c r="Y126" s="179"/>
      <c r="Z126" s="179"/>
      <c r="AA126" s="184"/>
      <c r="AT126" s="185" t="s">
        <v>188</v>
      </c>
      <c r="AU126" s="185" t="s">
        <v>95</v>
      </c>
      <c r="AV126" s="11" t="s">
        <v>90</v>
      </c>
      <c r="AW126" s="11" t="s">
        <v>40</v>
      </c>
      <c r="AX126" s="11" t="s">
        <v>83</v>
      </c>
      <c r="AY126" s="185" t="s">
        <v>180</v>
      </c>
    </row>
    <row r="127" spans="2:51" s="12" customFormat="1" ht="20.45" customHeight="1">
      <c r="B127" s="186"/>
      <c r="C127" s="187"/>
      <c r="D127" s="187"/>
      <c r="E127" s="188" t="s">
        <v>5</v>
      </c>
      <c r="F127" s="290" t="s">
        <v>95</v>
      </c>
      <c r="G127" s="291"/>
      <c r="H127" s="291"/>
      <c r="I127" s="291"/>
      <c r="J127" s="187"/>
      <c r="K127" s="189">
        <v>2</v>
      </c>
      <c r="L127" s="187"/>
      <c r="M127" s="187"/>
      <c r="N127" s="187"/>
      <c r="O127" s="187"/>
      <c r="P127" s="187"/>
      <c r="Q127" s="187"/>
      <c r="R127" s="190"/>
      <c r="T127" s="191"/>
      <c r="U127" s="187"/>
      <c r="V127" s="187"/>
      <c r="W127" s="187"/>
      <c r="X127" s="187"/>
      <c r="Y127" s="187"/>
      <c r="Z127" s="187"/>
      <c r="AA127" s="192"/>
      <c r="AT127" s="193" t="s">
        <v>188</v>
      </c>
      <c r="AU127" s="193" t="s">
        <v>95</v>
      </c>
      <c r="AV127" s="12" t="s">
        <v>95</v>
      </c>
      <c r="AW127" s="12" t="s">
        <v>40</v>
      </c>
      <c r="AX127" s="12" t="s">
        <v>83</v>
      </c>
      <c r="AY127" s="193" t="s">
        <v>180</v>
      </c>
    </row>
    <row r="128" spans="2:51" s="13" customFormat="1" ht="20.45" customHeight="1">
      <c r="B128" s="194"/>
      <c r="C128" s="195"/>
      <c r="D128" s="195"/>
      <c r="E128" s="196" t="s">
        <v>5</v>
      </c>
      <c r="F128" s="292" t="s">
        <v>190</v>
      </c>
      <c r="G128" s="293"/>
      <c r="H128" s="293"/>
      <c r="I128" s="293"/>
      <c r="J128" s="195"/>
      <c r="K128" s="197">
        <v>2</v>
      </c>
      <c r="L128" s="195"/>
      <c r="M128" s="195"/>
      <c r="N128" s="195"/>
      <c r="O128" s="195"/>
      <c r="P128" s="195"/>
      <c r="Q128" s="195"/>
      <c r="R128" s="198"/>
      <c r="T128" s="199"/>
      <c r="U128" s="195"/>
      <c r="V128" s="195"/>
      <c r="W128" s="195"/>
      <c r="X128" s="195"/>
      <c r="Y128" s="195"/>
      <c r="Z128" s="195"/>
      <c r="AA128" s="200"/>
      <c r="AT128" s="201" t="s">
        <v>188</v>
      </c>
      <c r="AU128" s="201" t="s">
        <v>95</v>
      </c>
      <c r="AV128" s="13" t="s">
        <v>185</v>
      </c>
      <c r="AW128" s="13" t="s">
        <v>40</v>
      </c>
      <c r="AX128" s="13" t="s">
        <v>90</v>
      </c>
      <c r="AY128" s="201" t="s">
        <v>180</v>
      </c>
    </row>
    <row r="129" spans="2:65" s="1" customFormat="1" ht="20.45" customHeight="1">
      <c r="B129" s="142"/>
      <c r="C129" s="210" t="s">
        <v>345</v>
      </c>
      <c r="D129" s="210" t="s">
        <v>239</v>
      </c>
      <c r="E129" s="211" t="s">
        <v>780</v>
      </c>
      <c r="F129" s="307" t="s">
        <v>781</v>
      </c>
      <c r="G129" s="307"/>
      <c r="H129" s="307"/>
      <c r="I129" s="307"/>
      <c r="J129" s="212" t="s">
        <v>321</v>
      </c>
      <c r="K129" s="213">
        <v>2</v>
      </c>
      <c r="L129" s="308">
        <v>0</v>
      </c>
      <c r="M129" s="308"/>
      <c r="N129" s="309">
        <f>ROUND(L129*K129,2)</f>
        <v>0</v>
      </c>
      <c r="O129" s="296"/>
      <c r="P129" s="296"/>
      <c r="Q129" s="296"/>
      <c r="R129" s="145"/>
      <c r="T129" s="175" t="s">
        <v>5</v>
      </c>
      <c r="U129" s="48" t="s">
        <v>48</v>
      </c>
      <c r="V129" s="40"/>
      <c r="W129" s="176">
        <f>V129*K129</f>
        <v>0</v>
      </c>
      <c r="X129" s="176">
        <v>0.004</v>
      </c>
      <c r="Y129" s="176">
        <f>X129*K129</f>
        <v>0.008</v>
      </c>
      <c r="Z129" s="176">
        <v>0</v>
      </c>
      <c r="AA129" s="177">
        <f>Z129*K129</f>
        <v>0</v>
      </c>
      <c r="AR129" s="22" t="s">
        <v>228</v>
      </c>
      <c r="AT129" s="22" t="s">
        <v>239</v>
      </c>
      <c r="AU129" s="22" t="s">
        <v>95</v>
      </c>
      <c r="AY129" s="22" t="s">
        <v>180</v>
      </c>
      <c r="BE129" s="118">
        <f>IF(U129="základní",N129,0)</f>
        <v>0</v>
      </c>
      <c r="BF129" s="118">
        <f>IF(U129="snížená",N129,0)</f>
        <v>0</v>
      </c>
      <c r="BG129" s="118">
        <f>IF(U129="zákl. přenesená",N129,0)</f>
        <v>0</v>
      </c>
      <c r="BH129" s="118">
        <f>IF(U129="sníž. přenesená",N129,0)</f>
        <v>0</v>
      </c>
      <c r="BI129" s="118">
        <f>IF(U129="nulová",N129,0)</f>
        <v>0</v>
      </c>
      <c r="BJ129" s="22" t="s">
        <v>90</v>
      </c>
      <c r="BK129" s="118">
        <f>ROUND(L129*K129,2)</f>
        <v>0</v>
      </c>
      <c r="BL129" s="22" t="s">
        <v>185</v>
      </c>
      <c r="BM129" s="22" t="s">
        <v>782</v>
      </c>
    </row>
    <row r="130" spans="2:51" s="11" customFormat="1" ht="20.45" customHeight="1">
      <c r="B130" s="178"/>
      <c r="C130" s="179"/>
      <c r="D130" s="179"/>
      <c r="E130" s="180" t="s">
        <v>5</v>
      </c>
      <c r="F130" s="288" t="s">
        <v>778</v>
      </c>
      <c r="G130" s="289"/>
      <c r="H130" s="289"/>
      <c r="I130" s="289"/>
      <c r="J130" s="179"/>
      <c r="K130" s="181" t="s">
        <v>5</v>
      </c>
      <c r="L130" s="179"/>
      <c r="M130" s="179"/>
      <c r="N130" s="179"/>
      <c r="O130" s="179"/>
      <c r="P130" s="179"/>
      <c r="Q130" s="179"/>
      <c r="R130" s="182"/>
      <c r="T130" s="183"/>
      <c r="U130" s="179"/>
      <c r="V130" s="179"/>
      <c r="W130" s="179"/>
      <c r="X130" s="179"/>
      <c r="Y130" s="179"/>
      <c r="Z130" s="179"/>
      <c r="AA130" s="184"/>
      <c r="AT130" s="185" t="s">
        <v>188</v>
      </c>
      <c r="AU130" s="185" t="s">
        <v>95</v>
      </c>
      <c r="AV130" s="11" t="s">
        <v>90</v>
      </c>
      <c r="AW130" s="11" t="s">
        <v>40</v>
      </c>
      <c r="AX130" s="11" t="s">
        <v>83</v>
      </c>
      <c r="AY130" s="185" t="s">
        <v>180</v>
      </c>
    </row>
    <row r="131" spans="2:51" s="11" customFormat="1" ht="20.45" customHeight="1">
      <c r="B131" s="178"/>
      <c r="C131" s="179"/>
      <c r="D131" s="179"/>
      <c r="E131" s="180" t="s">
        <v>5</v>
      </c>
      <c r="F131" s="303" t="s">
        <v>779</v>
      </c>
      <c r="G131" s="304"/>
      <c r="H131" s="304"/>
      <c r="I131" s="304"/>
      <c r="J131" s="179"/>
      <c r="K131" s="181" t="s">
        <v>5</v>
      </c>
      <c r="L131" s="179"/>
      <c r="M131" s="179"/>
      <c r="N131" s="179"/>
      <c r="O131" s="179"/>
      <c r="P131" s="179"/>
      <c r="Q131" s="179"/>
      <c r="R131" s="182"/>
      <c r="T131" s="183"/>
      <c r="U131" s="179"/>
      <c r="V131" s="179"/>
      <c r="W131" s="179"/>
      <c r="X131" s="179"/>
      <c r="Y131" s="179"/>
      <c r="Z131" s="179"/>
      <c r="AA131" s="184"/>
      <c r="AT131" s="185" t="s">
        <v>188</v>
      </c>
      <c r="AU131" s="185" t="s">
        <v>95</v>
      </c>
      <c r="AV131" s="11" t="s">
        <v>90</v>
      </c>
      <c r="AW131" s="11" t="s">
        <v>40</v>
      </c>
      <c r="AX131" s="11" t="s">
        <v>83</v>
      </c>
      <c r="AY131" s="185" t="s">
        <v>180</v>
      </c>
    </row>
    <row r="132" spans="2:51" s="12" customFormat="1" ht="20.45" customHeight="1">
      <c r="B132" s="186"/>
      <c r="C132" s="187"/>
      <c r="D132" s="187"/>
      <c r="E132" s="188" t="s">
        <v>5</v>
      </c>
      <c r="F132" s="290" t="s">
        <v>95</v>
      </c>
      <c r="G132" s="291"/>
      <c r="H132" s="291"/>
      <c r="I132" s="291"/>
      <c r="J132" s="187"/>
      <c r="K132" s="189">
        <v>2</v>
      </c>
      <c r="L132" s="187"/>
      <c r="M132" s="187"/>
      <c r="N132" s="187"/>
      <c r="O132" s="187"/>
      <c r="P132" s="187"/>
      <c r="Q132" s="187"/>
      <c r="R132" s="190"/>
      <c r="T132" s="191"/>
      <c r="U132" s="187"/>
      <c r="V132" s="187"/>
      <c r="W132" s="187"/>
      <c r="X132" s="187"/>
      <c r="Y132" s="187"/>
      <c r="Z132" s="187"/>
      <c r="AA132" s="192"/>
      <c r="AT132" s="193" t="s">
        <v>188</v>
      </c>
      <c r="AU132" s="193" t="s">
        <v>95</v>
      </c>
      <c r="AV132" s="12" t="s">
        <v>95</v>
      </c>
      <c r="AW132" s="12" t="s">
        <v>40</v>
      </c>
      <c r="AX132" s="12" t="s">
        <v>83</v>
      </c>
      <c r="AY132" s="193" t="s">
        <v>180</v>
      </c>
    </row>
    <row r="133" spans="2:51" s="13" customFormat="1" ht="20.45" customHeight="1">
      <c r="B133" s="194"/>
      <c r="C133" s="195"/>
      <c r="D133" s="195"/>
      <c r="E133" s="196" t="s">
        <v>5</v>
      </c>
      <c r="F133" s="292" t="s">
        <v>190</v>
      </c>
      <c r="G133" s="293"/>
      <c r="H133" s="293"/>
      <c r="I133" s="293"/>
      <c r="J133" s="195"/>
      <c r="K133" s="197">
        <v>2</v>
      </c>
      <c r="L133" s="195"/>
      <c r="M133" s="195"/>
      <c r="N133" s="195"/>
      <c r="O133" s="195"/>
      <c r="P133" s="195"/>
      <c r="Q133" s="195"/>
      <c r="R133" s="198"/>
      <c r="T133" s="199"/>
      <c r="U133" s="195"/>
      <c r="V133" s="195"/>
      <c r="W133" s="195"/>
      <c r="X133" s="195"/>
      <c r="Y133" s="195"/>
      <c r="Z133" s="195"/>
      <c r="AA133" s="200"/>
      <c r="AT133" s="201" t="s">
        <v>188</v>
      </c>
      <c r="AU133" s="201" t="s">
        <v>95</v>
      </c>
      <c r="AV133" s="13" t="s">
        <v>185</v>
      </c>
      <c r="AW133" s="13" t="s">
        <v>40</v>
      </c>
      <c r="AX133" s="13" t="s">
        <v>90</v>
      </c>
      <c r="AY133" s="201" t="s">
        <v>180</v>
      </c>
    </row>
    <row r="134" spans="2:65" s="1" customFormat="1" ht="28.9" customHeight="1">
      <c r="B134" s="142"/>
      <c r="C134" s="171" t="s">
        <v>350</v>
      </c>
      <c r="D134" s="171" t="s">
        <v>181</v>
      </c>
      <c r="E134" s="172" t="s">
        <v>783</v>
      </c>
      <c r="F134" s="294" t="s">
        <v>784</v>
      </c>
      <c r="G134" s="294"/>
      <c r="H134" s="294"/>
      <c r="I134" s="294"/>
      <c r="J134" s="173" t="s">
        <v>321</v>
      </c>
      <c r="K134" s="174">
        <v>2</v>
      </c>
      <c r="L134" s="295">
        <v>0</v>
      </c>
      <c r="M134" s="295"/>
      <c r="N134" s="296">
        <f>ROUND(L134*K134,2)</f>
        <v>0</v>
      </c>
      <c r="O134" s="296"/>
      <c r="P134" s="296"/>
      <c r="Q134" s="296"/>
      <c r="R134" s="145"/>
      <c r="T134" s="175" t="s">
        <v>5</v>
      </c>
      <c r="U134" s="48" t="s">
        <v>48</v>
      </c>
      <c r="V134" s="40"/>
      <c r="W134" s="176">
        <f>V134*K134</f>
        <v>0</v>
      </c>
      <c r="X134" s="176">
        <v>0.11241</v>
      </c>
      <c r="Y134" s="176">
        <f>X134*K134</f>
        <v>0.22482</v>
      </c>
      <c r="Z134" s="176">
        <v>0</v>
      </c>
      <c r="AA134" s="177">
        <f>Z134*K134</f>
        <v>0</v>
      </c>
      <c r="AR134" s="22" t="s">
        <v>185</v>
      </c>
      <c r="AT134" s="22" t="s">
        <v>181</v>
      </c>
      <c r="AU134" s="22" t="s">
        <v>95</v>
      </c>
      <c r="AY134" s="22" t="s">
        <v>180</v>
      </c>
      <c r="BE134" s="118">
        <f>IF(U134="základní",N134,0)</f>
        <v>0</v>
      </c>
      <c r="BF134" s="118">
        <f>IF(U134="snížená",N134,0)</f>
        <v>0</v>
      </c>
      <c r="BG134" s="118">
        <f>IF(U134="zákl. přenesená",N134,0)</f>
        <v>0</v>
      </c>
      <c r="BH134" s="118">
        <f>IF(U134="sníž. přenesená",N134,0)</f>
        <v>0</v>
      </c>
      <c r="BI134" s="118">
        <f>IF(U134="nulová",N134,0)</f>
        <v>0</v>
      </c>
      <c r="BJ134" s="22" t="s">
        <v>90</v>
      </c>
      <c r="BK134" s="118">
        <f>ROUND(L134*K134,2)</f>
        <v>0</v>
      </c>
      <c r="BL134" s="22" t="s">
        <v>185</v>
      </c>
      <c r="BM134" s="22" t="s">
        <v>785</v>
      </c>
    </row>
    <row r="135" spans="2:51" s="11" customFormat="1" ht="20.45" customHeight="1">
      <c r="B135" s="178"/>
      <c r="C135" s="179"/>
      <c r="D135" s="179"/>
      <c r="E135" s="180" t="s">
        <v>5</v>
      </c>
      <c r="F135" s="288" t="s">
        <v>778</v>
      </c>
      <c r="G135" s="289"/>
      <c r="H135" s="289"/>
      <c r="I135" s="289"/>
      <c r="J135" s="179"/>
      <c r="K135" s="181" t="s">
        <v>5</v>
      </c>
      <c r="L135" s="179"/>
      <c r="M135" s="179"/>
      <c r="N135" s="179"/>
      <c r="O135" s="179"/>
      <c r="P135" s="179"/>
      <c r="Q135" s="179"/>
      <c r="R135" s="182"/>
      <c r="T135" s="183"/>
      <c r="U135" s="179"/>
      <c r="V135" s="179"/>
      <c r="W135" s="179"/>
      <c r="X135" s="179"/>
      <c r="Y135" s="179"/>
      <c r="Z135" s="179"/>
      <c r="AA135" s="184"/>
      <c r="AT135" s="185" t="s">
        <v>188</v>
      </c>
      <c r="AU135" s="185" t="s">
        <v>95</v>
      </c>
      <c r="AV135" s="11" t="s">
        <v>90</v>
      </c>
      <c r="AW135" s="11" t="s">
        <v>40</v>
      </c>
      <c r="AX135" s="11" t="s">
        <v>83</v>
      </c>
      <c r="AY135" s="185" t="s">
        <v>180</v>
      </c>
    </row>
    <row r="136" spans="2:51" s="11" customFormat="1" ht="20.45" customHeight="1">
      <c r="B136" s="178"/>
      <c r="C136" s="179"/>
      <c r="D136" s="179"/>
      <c r="E136" s="180" t="s">
        <v>5</v>
      </c>
      <c r="F136" s="303" t="s">
        <v>779</v>
      </c>
      <c r="G136" s="304"/>
      <c r="H136" s="304"/>
      <c r="I136" s="304"/>
      <c r="J136" s="179"/>
      <c r="K136" s="181" t="s">
        <v>5</v>
      </c>
      <c r="L136" s="179"/>
      <c r="M136" s="179"/>
      <c r="N136" s="179"/>
      <c r="O136" s="179"/>
      <c r="P136" s="179"/>
      <c r="Q136" s="179"/>
      <c r="R136" s="182"/>
      <c r="T136" s="183"/>
      <c r="U136" s="179"/>
      <c r="V136" s="179"/>
      <c r="W136" s="179"/>
      <c r="X136" s="179"/>
      <c r="Y136" s="179"/>
      <c r="Z136" s="179"/>
      <c r="AA136" s="184"/>
      <c r="AT136" s="185" t="s">
        <v>188</v>
      </c>
      <c r="AU136" s="185" t="s">
        <v>95</v>
      </c>
      <c r="AV136" s="11" t="s">
        <v>90</v>
      </c>
      <c r="AW136" s="11" t="s">
        <v>40</v>
      </c>
      <c r="AX136" s="11" t="s">
        <v>83</v>
      </c>
      <c r="AY136" s="185" t="s">
        <v>180</v>
      </c>
    </row>
    <row r="137" spans="2:51" s="12" customFormat="1" ht="20.45" customHeight="1">
      <c r="B137" s="186"/>
      <c r="C137" s="187"/>
      <c r="D137" s="187"/>
      <c r="E137" s="188" t="s">
        <v>5</v>
      </c>
      <c r="F137" s="290" t="s">
        <v>95</v>
      </c>
      <c r="G137" s="291"/>
      <c r="H137" s="291"/>
      <c r="I137" s="291"/>
      <c r="J137" s="187"/>
      <c r="K137" s="189">
        <v>2</v>
      </c>
      <c r="L137" s="187"/>
      <c r="M137" s="187"/>
      <c r="N137" s="187"/>
      <c r="O137" s="187"/>
      <c r="P137" s="187"/>
      <c r="Q137" s="187"/>
      <c r="R137" s="190"/>
      <c r="T137" s="191"/>
      <c r="U137" s="187"/>
      <c r="V137" s="187"/>
      <c r="W137" s="187"/>
      <c r="X137" s="187"/>
      <c r="Y137" s="187"/>
      <c r="Z137" s="187"/>
      <c r="AA137" s="192"/>
      <c r="AT137" s="193" t="s">
        <v>188</v>
      </c>
      <c r="AU137" s="193" t="s">
        <v>95</v>
      </c>
      <c r="AV137" s="12" t="s">
        <v>95</v>
      </c>
      <c r="AW137" s="12" t="s">
        <v>40</v>
      </c>
      <c r="AX137" s="12" t="s">
        <v>83</v>
      </c>
      <c r="AY137" s="193" t="s">
        <v>180</v>
      </c>
    </row>
    <row r="138" spans="2:51" s="13" customFormat="1" ht="20.45" customHeight="1">
      <c r="B138" s="194"/>
      <c r="C138" s="195"/>
      <c r="D138" s="195"/>
      <c r="E138" s="196" t="s">
        <v>5</v>
      </c>
      <c r="F138" s="292" t="s">
        <v>190</v>
      </c>
      <c r="G138" s="293"/>
      <c r="H138" s="293"/>
      <c r="I138" s="293"/>
      <c r="J138" s="195"/>
      <c r="K138" s="197">
        <v>2</v>
      </c>
      <c r="L138" s="195"/>
      <c r="M138" s="195"/>
      <c r="N138" s="195"/>
      <c r="O138" s="195"/>
      <c r="P138" s="195"/>
      <c r="Q138" s="195"/>
      <c r="R138" s="198"/>
      <c r="T138" s="199"/>
      <c r="U138" s="195"/>
      <c r="V138" s="195"/>
      <c r="W138" s="195"/>
      <c r="X138" s="195"/>
      <c r="Y138" s="195"/>
      <c r="Z138" s="195"/>
      <c r="AA138" s="200"/>
      <c r="AT138" s="201" t="s">
        <v>188</v>
      </c>
      <c r="AU138" s="201" t="s">
        <v>95</v>
      </c>
      <c r="AV138" s="13" t="s">
        <v>185</v>
      </c>
      <c r="AW138" s="13" t="s">
        <v>40</v>
      </c>
      <c r="AX138" s="13" t="s">
        <v>90</v>
      </c>
      <c r="AY138" s="201" t="s">
        <v>180</v>
      </c>
    </row>
    <row r="139" spans="2:65" s="1" customFormat="1" ht="20.45" customHeight="1">
      <c r="B139" s="142"/>
      <c r="C139" s="210" t="s">
        <v>354</v>
      </c>
      <c r="D139" s="210" t="s">
        <v>239</v>
      </c>
      <c r="E139" s="211" t="s">
        <v>786</v>
      </c>
      <c r="F139" s="307" t="s">
        <v>787</v>
      </c>
      <c r="G139" s="307"/>
      <c r="H139" s="307"/>
      <c r="I139" s="307"/>
      <c r="J139" s="212" t="s">
        <v>321</v>
      </c>
      <c r="K139" s="213">
        <v>2</v>
      </c>
      <c r="L139" s="308">
        <v>0</v>
      </c>
      <c r="M139" s="308"/>
      <c r="N139" s="309">
        <f>ROUND(L139*K139,2)</f>
        <v>0</v>
      </c>
      <c r="O139" s="296"/>
      <c r="P139" s="296"/>
      <c r="Q139" s="296"/>
      <c r="R139" s="145"/>
      <c r="T139" s="175" t="s">
        <v>5</v>
      </c>
      <c r="U139" s="48" t="s">
        <v>48</v>
      </c>
      <c r="V139" s="40"/>
      <c r="W139" s="176">
        <f>V139*K139</f>
        <v>0</v>
      </c>
      <c r="X139" s="176">
        <v>0.0065</v>
      </c>
      <c r="Y139" s="176">
        <f>X139*K139</f>
        <v>0.013</v>
      </c>
      <c r="Z139" s="176">
        <v>0</v>
      </c>
      <c r="AA139" s="177">
        <f>Z139*K139</f>
        <v>0</v>
      </c>
      <c r="AR139" s="22" t="s">
        <v>228</v>
      </c>
      <c r="AT139" s="22" t="s">
        <v>239</v>
      </c>
      <c r="AU139" s="22" t="s">
        <v>95</v>
      </c>
      <c r="AY139" s="22" t="s">
        <v>180</v>
      </c>
      <c r="BE139" s="118">
        <f>IF(U139="základní",N139,0)</f>
        <v>0</v>
      </c>
      <c r="BF139" s="118">
        <f>IF(U139="snížená",N139,0)</f>
        <v>0</v>
      </c>
      <c r="BG139" s="118">
        <f>IF(U139="zákl. přenesená",N139,0)</f>
        <v>0</v>
      </c>
      <c r="BH139" s="118">
        <f>IF(U139="sníž. přenesená",N139,0)</f>
        <v>0</v>
      </c>
      <c r="BI139" s="118">
        <f>IF(U139="nulová",N139,0)</f>
        <v>0</v>
      </c>
      <c r="BJ139" s="22" t="s">
        <v>90</v>
      </c>
      <c r="BK139" s="118">
        <f>ROUND(L139*K139,2)</f>
        <v>0</v>
      </c>
      <c r="BL139" s="22" t="s">
        <v>185</v>
      </c>
      <c r="BM139" s="22" t="s">
        <v>788</v>
      </c>
    </row>
    <row r="140" spans="2:65" s="1" customFormat="1" ht="20.45" customHeight="1">
      <c r="B140" s="142"/>
      <c r="C140" s="210" t="s">
        <v>360</v>
      </c>
      <c r="D140" s="210" t="s">
        <v>239</v>
      </c>
      <c r="E140" s="211" t="s">
        <v>789</v>
      </c>
      <c r="F140" s="307" t="s">
        <v>790</v>
      </c>
      <c r="G140" s="307"/>
      <c r="H140" s="307"/>
      <c r="I140" s="307"/>
      <c r="J140" s="212" t="s">
        <v>321</v>
      </c>
      <c r="K140" s="213">
        <v>2</v>
      </c>
      <c r="L140" s="308">
        <v>0</v>
      </c>
      <c r="M140" s="308"/>
      <c r="N140" s="309">
        <f>ROUND(L140*K140,2)</f>
        <v>0</v>
      </c>
      <c r="O140" s="296"/>
      <c r="P140" s="296"/>
      <c r="Q140" s="296"/>
      <c r="R140" s="145"/>
      <c r="T140" s="175" t="s">
        <v>5</v>
      </c>
      <c r="U140" s="48" t="s">
        <v>48</v>
      </c>
      <c r="V140" s="40"/>
      <c r="W140" s="176">
        <f>V140*K140</f>
        <v>0</v>
      </c>
      <c r="X140" s="176">
        <v>0.0033</v>
      </c>
      <c r="Y140" s="176">
        <f>X140*K140</f>
        <v>0.0066</v>
      </c>
      <c r="Z140" s="176">
        <v>0</v>
      </c>
      <c r="AA140" s="177">
        <f>Z140*K140</f>
        <v>0</v>
      </c>
      <c r="AR140" s="22" t="s">
        <v>228</v>
      </c>
      <c r="AT140" s="22" t="s">
        <v>239</v>
      </c>
      <c r="AU140" s="22" t="s">
        <v>95</v>
      </c>
      <c r="AY140" s="22" t="s">
        <v>180</v>
      </c>
      <c r="BE140" s="118">
        <f>IF(U140="základní",N140,0)</f>
        <v>0</v>
      </c>
      <c r="BF140" s="118">
        <f>IF(U140="snížená",N140,0)</f>
        <v>0</v>
      </c>
      <c r="BG140" s="118">
        <f>IF(U140="zákl. přenesená",N140,0)</f>
        <v>0</v>
      </c>
      <c r="BH140" s="118">
        <f>IF(U140="sníž. přenesená",N140,0)</f>
        <v>0</v>
      </c>
      <c r="BI140" s="118">
        <f>IF(U140="nulová",N140,0)</f>
        <v>0</v>
      </c>
      <c r="BJ140" s="22" t="s">
        <v>90</v>
      </c>
      <c r="BK140" s="118">
        <f>ROUND(L140*K140,2)</f>
        <v>0</v>
      </c>
      <c r="BL140" s="22" t="s">
        <v>185</v>
      </c>
      <c r="BM140" s="22" t="s">
        <v>791</v>
      </c>
    </row>
    <row r="141" spans="2:65" s="1" customFormat="1" ht="20.45" customHeight="1">
      <c r="B141" s="142"/>
      <c r="C141" s="210" t="s">
        <v>367</v>
      </c>
      <c r="D141" s="210" t="s">
        <v>239</v>
      </c>
      <c r="E141" s="211" t="s">
        <v>792</v>
      </c>
      <c r="F141" s="307" t="s">
        <v>793</v>
      </c>
      <c r="G141" s="307"/>
      <c r="H141" s="307"/>
      <c r="I141" s="307"/>
      <c r="J141" s="212" t="s">
        <v>321</v>
      </c>
      <c r="K141" s="213">
        <v>2</v>
      </c>
      <c r="L141" s="308">
        <v>0</v>
      </c>
      <c r="M141" s="308"/>
      <c r="N141" s="309">
        <f>ROUND(L141*K141,2)</f>
        <v>0</v>
      </c>
      <c r="O141" s="296"/>
      <c r="P141" s="296"/>
      <c r="Q141" s="296"/>
      <c r="R141" s="145"/>
      <c r="T141" s="175" t="s">
        <v>5</v>
      </c>
      <c r="U141" s="48" t="s">
        <v>48</v>
      </c>
      <c r="V141" s="40"/>
      <c r="W141" s="176">
        <f>V141*K141</f>
        <v>0</v>
      </c>
      <c r="X141" s="176">
        <v>0.00015</v>
      </c>
      <c r="Y141" s="176">
        <f>X141*K141</f>
        <v>0.0003</v>
      </c>
      <c r="Z141" s="176">
        <v>0</v>
      </c>
      <c r="AA141" s="177">
        <f>Z141*K141</f>
        <v>0</v>
      </c>
      <c r="AR141" s="22" t="s">
        <v>228</v>
      </c>
      <c r="AT141" s="22" t="s">
        <v>239</v>
      </c>
      <c r="AU141" s="22" t="s">
        <v>95</v>
      </c>
      <c r="AY141" s="22" t="s">
        <v>180</v>
      </c>
      <c r="BE141" s="118">
        <f>IF(U141="základní",N141,0)</f>
        <v>0</v>
      </c>
      <c r="BF141" s="118">
        <f>IF(U141="snížená",N141,0)</f>
        <v>0</v>
      </c>
      <c r="BG141" s="118">
        <f>IF(U141="zákl. přenesená",N141,0)</f>
        <v>0</v>
      </c>
      <c r="BH141" s="118">
        <f>IF(U141="sníž. přenesená",N141,0)</f>
        <v>0</v>
      </c>
      <c r="BI141" s="118">
        <f>IF(U141="nulová",N141,0)</f>
        <v>0</v>
      </c>
      <c r="BJ141" s="22" t="s">
        <v>90</v>
      </c>
      <c r="BK141" s="118">
        <f>ROUND(L141*K141,2)</f>
        <v>0</v>
      </c>
      <c r="BL141" s="22" t="s">
        <v>185</v>
      </c>
      <c r="BM141" s="22" t="s">
        <v>794</v>
      </c>
    </row>
    <row r="142" spans="2:65" s="1" customFormat="1" ht="20.45" customHeight="1">
      <c r="B142" s="142"/>
      <c r="C142" s="210" t="s">
        <v>374</v>
      </c>
      <c r="D142" s="210" t="s">
        <v>239</v>
      </c>
      <c r="E142" s="211" t="s">
        <v>795</v>
      </c>
      <c r="F142" s="307" t="s">
        <v>796</v>
      </c>
      <c r="G142" s="307"/>
      <c r="H142" s="307"/>
      <c r="I142" s="307"/>
      <c r="J142" s="212" t="s">
        <v>321</v>
      </c>
      <c r="K142" s="213">
        <v>4</v>
      </c>
      <c r="L142" s="308">
        <v>0</v>
      </c>
      <c r="M142" s="308"/>
      <c r="N142" s="309">
        <f>ROUND(L142*K142,2)</f>
        <v>0</v>
      </c>
      <c r="O142" s="296"/>
      <c r="P142" s="296"/>
      <c r="Q142" s="296"/>
      <c r="R142" s="145"/>
      <c r="T142" s="175" t="s">
        <v>5</v>
      </c>
      <c r="U142" s="48" t="s">
        <v>48</v>
      </c>
      <c r="V142" s="40"/>
      <c r="W142" s="176">
        <f>V142*K142</f>
        <v>0</v>
      </c>
      <c r="X142" s="176">
        <v>0.0004</v>
      </c>
      <c r="Y142" s="176">
        <f>X142*K142</f>
        <v>0.0016</v>
      </c>
      <c r="Z142" s="176">
        <v>0</v>
      </c>
      <c r="AA142" s="177">
        <f>Z142*K142</f>
        <v>0</v>
      </c>
      <c r="AR142" s="22" t="s">
        <v>228</v>
      </c>
      <c r="AT142" s="22" t="s">
        <v>239</v>
      </c>
      <c r="AU142" s="22" t="s">
        <v>95</v>
      </c>
      <c r="AY142" s="22" t="s">
        <v>180</v>
      </c>
      <c r="BE142" s="118">
        <f>IF(U142="základní",N142,0)</f>
        <v>0</v>
      </c>
      <c r="BF142" s="118">
        <f>IF(U142="snížená",N142,0)</f>
        <v>0</v>
      </c>
      <c r="BG142" s="118">
        <f>IF(U142="zákl. přenesená",N142,0)</f>
        <v>0</v>
      </c>
      <c r="BH142" s="118">
        <f>IF(U142="sníž. přenesená",N142,0)</f>
        <v>0</v>
      </c>
      <c r="BI142" s="118">
        <f>IF(U142="nulová",N142,0)</f>
        <v>0</v>
      </c>
      <c r="BJ142" s="22" t="s">
        <v>90</v>
      </c>
      <c r="BK142" s="118">
        <f>ROUND(L142*K142,2)</f>
        <v>0</v>
      </c>
      <c r="BL142" s="22" t="s">
        <v>185</v>
      </c>
      <c r="BM142" s="22" t="s">
        <v>797</v>
      </c>
    </row>
    <row r="143" spans="2:51" s="12" customFormat="1" ht="20.45" customHeight="1">
      <c r="B143" s="186"/>
      <c r="C143" s="187"/>
      <c r="D143" s="187"/>
      <c r="E143" s="188" t="s">
        <v>5</v>
      </c>
      <c r="F143" s="297" t="s">
        <v>798</v>
      </c>
      <c r="G143" s="298"/>
      <c r="H143" s="298"/>
      <c r="I143" s="298"/>
      <c r="J143" s="187"/>
      <c r="K143" s="189">
        <v>4</v>
      </c>
      <c r="L143" s="187"/>
      <c r="M143" s="187"/>
      <c r="N143" s="187"/>
      <c r="O143" s="187"/>
      <c r="P143" s="187"/>
      <c r="Q143" s="187"/>
      <c r="R143" s="190"/>
      <c r="T143" s="191"/>
      <c r="U143" s="187"/>
      <c r="V143" s="187"/>
      <c r="W143" s="187"/>
      <c r="X143" s="187"/>
      <c r="Y143" s="187"/>
      <c r="Z143" s="187"/>
      <c r="AA143" s="192"/>
      <c r="AT143" s="193" t="s">
        <v>188</v>
      </c>
      <c r="AU143" s="193" t="s">
        <v>95</v>
      </c>
      <c r="AV143" s="12" t="s">
        <v>95</v>
      </c>
      <c r="AW143" s="12" t="s">
        <v>40</v>
      </c>
      <c r="AX143" s="12" t="s">
        <v>83</v>
      </c>
      <c r="AY143" s="193" t="s">
        <v>180</v>
      </c>
    </row>
    <row r="144" spans="2:51" s="13" customFormat="1" ht="20.45" customHeight="1">
      <c r="B144" s="194"/>
      <c r="C144" s="195"/>
      <c r="D144" s="195"/>
      <c r="E144" s="196" t="s">
        <v>5</v>
      </c>
      <c r="F144" s="292" t="s">
        <v>190</v>
      </c>
      <c r="G144" s="293"/>
      <c r="H144" s="293"/>
      <c r="I144" s="293"/>
      <c r="J144" s="195"/>
      <c r="K144" s="197">
        <v>4</v>
      </c>
      <c r="L144" s="195"/>
      <c r="M144" s="195"/>
      <c r="N144" s="195"/>
      <c r="O144" s="195"/>
      <c r="P144" s="195"/>
      <c r="Q144" s="195"/>
      <c r="R144" s="198"/>
      <c r="T144" s="199"/>
      <c r="U144" s="195"/>
      <c r="V144" s="195"/>
      <c r="W144" s="195"/>
      <c r="X144" s="195"/>
      <c r="Y144" s="195"/>
      <c r="Z144" s="195"/>
      <c r="AA144" s="200"/>
      <c r="AT144" s="201" t="s">
        <v>188</v>
      </c>
      <c r="AU144" s="201" t="s">
        <v>95</v>
      </c>
      <c r="AV144" s="13" t="s">
        <v>185</v>
      </c>
      <c r="AW144" s="13" t="s">
        <v>40</v>
      </c>
      <c r="AX144" s="13" t="s">
        <v>90</v>
      </c>
      <c r="AY144" s="201" t="s">
        <v>180</v>
      </c>
    </row>
    <row r="145" spans="2:65" s="1" customFormat="1" ht="51.6" customHeight="1">
      <c r="B145" s="142"/>
      <c r="C145" s="171" t="s">
        <v>313</v>
      </c>
      <c r="D145" s="171" t="s">
        <v>181</v>
      </c>
      <c r="E145" s="172" t="s">
        <v>799</v>
      </c>
      <c r="F145" s="294" t="s">
        <v>800</v>
      </c>
      <c r="G145" s="294"/>
      <c r="H145" s="294"/>
      <c r="I145" s="294"/>
      <c r="J145" s="173" t="s">
        <v>321</v>
      </c>
      <c r="K145" s="174">
        <v>4</v>
      </c>
      <c r="L145" s="295">
        <v>0</v>
      </c>
      <c r="M145" s="295"/>
      <c r="N145" s="296">
        <f>ROUND(L145*K145,2)</f>
        <v>0</v>
      </c>
      <c r="O145" s="296"/>
      <c r="P145" s="296"/>
      <c r="Q145" s="296"/>
      <c r="R145" s="145"/>
      <c r="T145" s="175" t="s">
        <v>5</v>
      </c>
      <c r="U145" s="48" t="s">
        <v>48</v>
      </c>
      <c r="V145" s="40"/>
      <c r="W145" s="176">
        <f>V145*K145</f>
        <v>0</v>
      </c>
      <c r="X145" s="176">
        <v>0.11241</v>
      </c>
      <c r="Y145" s="176">
        <f>X145*K145</f>
        <v>0.44964</v>
      </c>
      <c r="Z145" s="176">
        <v>0</v>
      </c>
      <c r="AA145" s="177">
        <f>Z145*K145</f>
        <v>0</v>
      </c>
      <c r="AR145" s="22" t="s">
        <v>185</v>
      </c>
      <c r="AT145" s="22" t="s">
        <v>181</v>
      </c>
      <c r="AU145" s="22" t="s">
        <v>95</v>
      </c>
      <c r="AY145" s="22" t="s">
        <v>180</v>
      </c>
      <c r="BE145" s="118">
        <f>IF(U145="základní",N145,0)</f>
        <v>0</v>
      </c>
      <c r="BF145" s="118">
        <f>IF(U145="snížená",N145,0)</f>
        <v>0</v>
      </c>
      <c r="BG145" s="118">
        <f>IF(U145="zákl. přenesená",N145,0)</f>
        <v>0</v>
      </c>
      <c r="BH145" s="118">
        <f>IF(U145="sníž. přenesená",N145,0)</f>
        <v>0</v>
      </c>
      <c r="BI145" s="118">
        <f>IF(U145="nulová",N145,0)</f>
        <v>0</v>
      </c>
      <c r="BJ145" s="22" t="s">
        <v>90</v>
      </c>
      <c r="BK145" s="118">
        <f>ROUND(L145*K145,2)</f>
        <v>0</v>
      </c>
      <c r="BL145" s="22" t="s">
        <v>185</v>
      </c>
      <c r="BM145" s="22" t="s">
        <v>801</v>
      </c>
    </row>
    <row r="146" spans="2:51" s="11" customFormat="1" ht="20.45" customHeight="1">
      <c r="B146" s="178"/>
      <c r="C146" s="179"/>
      <c r="D146" s="179"/>
      <c r="E146" s="180" t="s">
        <v>5</v>
      </c>
      <c r="F146" s="288" t="s">
        <v>802</v>
      </c>
      <c r="G146" s="289"/>
      <c r="H146" s="289"/>
      <c r="I146" s="289"/>
      <c r="J146" s="179"/>
      <c r="K146" s="181" t="s">
        <v>5</v>
      </c>
      <c r="L146" s="179"/>
      <c r="M146" s="179"/>
      <c r="N146" s="179"/>
      <c r="O146" s="179"/>
      <c r="P146" s="179"/>
      <c r="Q146" s="179"/>
      <c r="R146" s="182"/>
      <c r="T146" s="183"/>
      <c r="U146" s="179"/>
      <c r="V146" s="179"/>
      <c r="W146" s="179"/>
      <c r="X146" s="179"/>
      <c r="Y146" s="179"/>
      <c r="Z146" s="179"/>
      <c r="AA146" s="184"/>
      <c r="AT146" s="185" t="s">
        <v>188</v>
      </c>
      <c r="AU146" s="185" t="s">
        <v>95</v>
      </c>
      <c r="AV146" s="11" t="s">
        <v>90</v>
      </c>
      <c r="AW146" s="11" t="s">
        <v>40</v>
      </c>
      <c r="AX146" s="11" t="s">
        <v>83</v>
      </c>
      <c r="AY146" s="185" t="s">
        <v>180</v>
      </c>
    </row>
    <row r="147" spans="2:51" s="11" customFormat="1" ht="20.45" customHeight="1">
      <c r="B147" s="178"/>
      <c r="C147" s="179"/>
      <c r="D147" s="179"/>
      <c r="E147" s="180" t="s">
        <v>5</v>
      </c>
      <c r="F147" s="303" t="s">
        <v>803</v>
      </c>
      <c r="G147" s="304"/>
      <c r="H147" s="304"/>
      <c r="I147" s="304"/>
      <c r="J147" s="179"/>
      <c r="K147" s="181" t="s">
        <v>5</v>
      </c>
      <c r="L147" s="179"/>
      <c r="M147" s="179"/>
      <c r="N147" s="179"/>
      <c r="O147" s="179"/>
      <c r="P147" s="179"/>
      <c r="Q147" s="179"/>
      <c r="R147" s="182"/>
      <c r="T147" s="183"/>
      <c r="U147" s="179"/>
      <c r="V147" s="179"/>
      <c r="W147" s="179"/>
      <c r="X147" s="179"/>
      <c r="Y147" s="179"/>
      <c r="Z147" s="179"/>
      <c r="AA147" s="184"/>
      <c r="AT147" s="185" t="s">
        <v>188</v>
      </c>
      <c r="AU147" s="185" t="s">
        <v>95</v>
      </c>
      <c r="AV147" s="11" t="s">
        <v>90</v>
      </c>
      <c r="AW147" s="11" t="s">
        <v>40</v>
      </c>
      <c r="AX147" s="11" t="s">
        <v>83</v>
      </c>
      <c r="AY147" s="185" t="s">
        <v>180</v>
      </c>
    </row>
    <row r="148" spans="2:51" s="12" customFormat="1" ht="20.45" customHeight="1">
      <c r="B148" s="186"/>
      <c r="C148" s="187"/>
      <c r="D148" s="187"/>
      <c r="E148" s="188" t="s">
        <v>5</v>
      </c>
      <c r="F148" s="290" t="s">
        <v>90</v>
      </c>
      <c r="G148" s="291"/>
      <c r="H148" s="291"/>
      <c r="I148" s="291"/>
      <c r="J148" s="187"/>
      <c r="K148" s="189">
        <v>1</v>
      </c>
      <c r="L148" s="187"/>
      <c r="M148" s="187"/>
      <c r="N148" s="187"/>
      <c r="O148" s="187"/>
      <c r="P148" s="187"/>
      <c r="Q148" s="187"/>
      <c r="R148" s="190"/>
      <c r="T148" s="191"/>
      <c r="U148" s="187"/>
      <c r="V148" s="187"/>
      <c r="W148" s="187"/>
      <c r="X148" s="187"/>
      <c r="Y148" s="187"/>
      <c r="Z148" s="187"/>
      <c r="AA148" s="192"/>
      <c r="AT148" s="193" t="s">
        <v>188</v>
      </c>
      <c r="AU148" s="193" t="s">
        <v>95</v>
      </c>
      <c r="AV148" s="12" t="s">
        <v>95</v>
      </c>
      <c r="AW148" s="12" t="s">
        <v>40</v>
      </c>
      <c r="AX148" s="12" t="s">
        <v>83</v>
      </c>
      <c r="AY148" s="193" t="s">
        <v>180</v>
      </c>
    </row>
    <row r="149" spans="2:51" s="11" customFormat="1" ht="20.45" customHeight="1">
      <c r="B149" s="178"/>
      <c r="C149" s="179"/>
      <c r="D149" s="179"/>
      <c r="E149" s="180" t="s">
        <v>5</v>
      </c>
      <c r="F149" s="303" t="s">
        <v>804</v>
      </c>
      <c r="G149" s="304"/>
      <c r="H149" s="304"/>
      <c r="I149" s="304"/>
      <c r="J149" s="179"/>
      <c r="K149" s="181" t="s">
        <v>5</v>
      </c>
      <c r="L149" s="179"/>
      <c r="M149" s="179"/>
      <c r="N149" s="179"/>
      <c r="O149" s="179"/>
      <c r="P149" s="179"/>
      <c r="Q149" s="179"/>
      <c r="R149" s="182"/>
      <c r="T149" s="183"/>
      <c r="U149" s="179"/>
      <c r="V149" s="179"/>
      <c r="W149" s="179"/>
      <c r="X149" s="179"/>
      <c r="Y149" s="179"/>
      <c r="Z149" s="179"/>
      <c r="AA149" s="184"/>
      <c r="AT149" s="185" t="s">
        <v>188</v>
      </c>
      <c r="AU149" s="185" t="s">
        <v>95</v>
      </c>
      <c r="AV149" s="11" t="s">
        <v>90</v>
      </c>
      <c r="AW149" s="11" t="s">
        <v>40</v>
      </c>
      <c r="AX149" s="11" t="s">
        <v>83</v>
      </c>
      <c r="AY149" s="185" t="s">
        <v>180</v>
      </c>
    </row>
    <row r="150" spans="2:51" s="12" customFormat="1" ht="20.45" customHeight="1">
      <c r="B150" s="186"/>
      <c r="C150" s="187"/>
      <c r="D150" s="187"/>
      <c r="E150" s="188" t="s">
        <v>5</v>
      </c>
      <c r="F150" s="290" t="s">
        <v>95</v>
      </c>
      <c r="G150" s="291"/>
      <c r="H150" s="291"/>
      <c r="I150" s="291"/>
      <c r="J150" s="187"/>
      <c r="K150" s="189">
        <v>2</v>
      </c>
      <c r="L150" s="187"/>
      <c r="M150" s="187"/>
      <c r="N150" s="187"/>
      <c r="O150" s="187"/>
      <c r="P150" s="187"/>
      <c r="Q150" s="187"/>
      <c r="R150" s="190"/>
      <c r="T150" s="191"/>
      <c r="U150" s="187"/>
      <c r="V150" s="187"/>
      <c r="W150" s="187"/>
      <c r="X150" s="187"/>
      <c r="Y150" s="187"/>
      <c r="Z150" s="187"/>
      <c r="AA150" s="192"/>
      <c r="AT150" s="193" t="s">
        <v>188</v>
      </c>
      <c r="AU150" s="193" t="s">
        <v>95</v>
      </c>
      <c r="AV150" s="12" t="s">
        <v>95</v>
      </c>
      <c r="AW150" s="12" t="s">
        <v>40</v>
      </c>
      <c r="AX150" s="12" t="s">
        <v>83</v>
      </c>
      <c r="AY150" s="193" t="s">
        <v>180</v>
      </c>
    </row>
    <row r="151" spans="2:51" s="11" customFormat="1" ht="20.45" customHeight="1">
      <c r="B151" s="178"/>
      <c r="C151" s="179"/>
      <c r="D151" s="179"/>
      <c r="E151" s="180" t="s">
        <v>5</v>
      </c>
      <c r="F151" s="303" t="s">
        <v>805</v>
      </c>
      <c r="G151" s="304"/>
      <c r="H151" s="304"/>
      <c r="I151" s="304"/>
      <c r="J151" s="179"/>
      <c r="K151" s="181" t="s">
        <v>5</v>
      </c>
      <c r="L151" s="179"/>
      <c r="M151" s="179"/>
      <c r="N151" s="179"/>
      <c r="O151" s="179"/>
      <c r="P151" s="179"/>
      <c r="Q151" s="179"/>
      <c r="R151" s="182"/>
      <c r="T151" s="183"/>
      <c r="U151" s="179"/>
      <c r="V151" s="179"/>
      <c r="W151" s="179"/>
      <c r="X151" s="179"/>
      <c r="Y151" s="179"/>
      <c r="Z151" s="179"/>
      <c r="AA151" s="184"/>
      <c r="AT151" s="185" t="s">
        <v>188</v>
      </c>
      <c r="AU151" s="185" t="s">
        <v>95</v>
      </c>
      <c r="AV151" s="11" t="s">
        <v>90</v>
      </c>
      <c r="AW151" s="11" t="s">
        <v>40</v>
      </c>
      <c r="AX151" s="11" t="s">
        <v>83</v>
      </c>
      <c r="AY151" s="185" t="s">
        <v>180</v>
      </c>
    </row>
    <row r="152" spans="2:51" s="12" customFormat="1" ht="20.45" customHeight="1">
      <c r="B152" s="186"/>
      <c r="C152" s="187"/>
      <c r="D152" s="187"/>
      <c r="E152" s="188" t="s">
        <v>5</v>
      </c>
      <c r="F152" s="290" t="s">
        <v>90</v>
      </c>
      <c r="G152" s="291"/>
      <c r="H152" s="291"/>
      <c r="I152" s="291"/>
      <c r="J152" s="187"/>
      <c r="K152" s="189">
        <v>1</v>
      </c>
      <c r="L152" s="187"/>
      <c r="M152" s="187"/>
      <c r="N152" s="187"/>
      <c r="O152" s="187"/>
      <c r="P152" s="187"/>
      <c r="Q152" s="187"/>
      <c r="R152" s="190"/>
      <c r="T152" s="191"/>
      <c r="U152" s="187"/>
      <c r="V152" s="187"/>
      <c r="W152" s="187"/>
      <c r="X152" s="187"/>
      <c r="Y152" s="187"/>
      <c r="Z152" s="187"/>
      <c r="AA152" s="192"/>
      <c r="AT152" s="193" t="s">
        <v>188</v>
      </c>
      <c r="AU152" s="193" t="s">
        <v>95</v>
      </c>
      <c r="AV152" s="12" t="s">
        <v>95</v>
      </c>
      <c r="AW152" s="12" t="s">
        <v>40</v>
      </c>
      <c r="AX152" s="12" t="s">
        <v>83</v>
      </c>
      <c r="AY152" s="193" t="s">
        <v>180</v>
      </c>
    </row>
    <row r="153" spans="2:51" s="13" customFormat="1" ht="20.45" customHeight="1">
      <c r="B153" s="194"/>
      <c r="C153" s="195"/>
      <c r="D153" s="195"/>
      <c r="E153" s="196" t="s">
        <v>5</v>
      </c>
      <c r="F153" s="292" t="s">
        <v>190</v>
      </c>
      <c r="G153" s="293"/>
      <c r="H153" s="293"/>
      <c r="I153" s="293"/>
      <c r="J153" s="195"/>
      <c r="K153" s="197">
        <v>4</v>
      </c>
      <c r="L153" s="195"/>
      <c r="M153" s="195"/>
      <c r="N153" s="195"/>
      <c r="O153" s="195"/>
      <c r="P153" s="195"/>
      <c r="Q153" s="195"/>
      <c r="R153" s="198"/>
      <c r="T153" s="199"/>
      <c r="U153" s="195"/>
      <c r="V153" s="195"/>
      <c r="W153" s="195"/>
      <c r="X153" s="195"/>
      <c r="Y153" s="195"/>
      <c r="Z153" s="195"/>
      <c r="AA153" s="200"/>
      <c r="AT153" s="201" t="s">
        <v>188</v>
      </c>
      <c r="AU153" s="201" t="s">
        <v>95</v>
      </c>
      <c r="AV153" s="13" t="s">
        <v>185</v>
      </c>
      <c r="AW153" s="13" t="s">
        <v>40</v>
      </c>
      <c r="AX153" s="13" t="s">
        <v>90</v>
      </c>
      <c r="AY153" s="201" t="s">
        <v>180</v>
      </c>
    </row>
    <row r="154" spans="2:65" s="1" customFormat="1" ht="28.9" customHeight="1">
      <c r="B154" s="142"/>
      <c r="C154" s="171" t="s">
        <v>324</v>
      </c>
      <c r="D154" s="171" t="s">
        <v>181</v>
      </c>
      <c r="E154" s="172" t="s">
        <v>806</v>
      </c>
      <c r="F154" s="294" t="s">
        <v>807</v>
      </c>
      <c r="G154" s="294"/>
      <c r="H154" s="294"/>
      <c r="I154" s="294"/>
      <c r="J154" s="173" t="s">
        <v>203</v>
      </c>
      <c r="K154" s="174">
        <v>69</v>
      </c>
      <c r="L154" s="295">
        <v>0</v>
      </c>
      <c r="M154" s="295"/>
      <c r="N154" s="296">
        <f>ROUND(L154*K154,2)</f>
        <v>0</v>
      </c>
      <c r="O154" s="296"/>
      <c r="P154" s="296"/>
      <c r="Q154" s="296"/>
      <c r="R154" s="145"/>
      <c r="T154" s="175" t="s">
        <v>5</v>
      </c>
      <c r="U154" s="48" t="s">
        <v>48</v>
      </c>
      <c r="V154" s="40"/>
      <c r="W154" s="176">
        <f>V154*K154</f>
        <v>0</v>
      </c>
      <c r="X154" s="176">
        <v>8E-05</v>
      </c>
      <c r="Y154" s="176">
        <f>X154*K154</f>
        <v>0.005520000000000001</v>
      </c>
      <c r="Z154" s="176">
        <v>0</v>
      </c>
      <c r="AA154" s="177">
        <f>Z154*K154</f>
        <v>0</v>
      </c>
      <c r="AR154" s="22" t="s">
        <v>185</v>
      </c>
      <c r="AT154" s="22" t="s">
        <v>181</v>
      </c>
      <c r="AU154" s="22" t="s">
        <v>95</v>
      </c>
      <c r="AY154" s="22" t="s">
        <v>180</v>
      </c>
      <c r="BE154" s="118">
        <f>IF(U154="základní",N154,0)</f>
        <v>0</v>
      </c>
      <c r="BF154" s="118">
        <f>IF(U154="snížená",N154,0)</f>
        <v>0</v>
      </c>
      <c r="BG154" s="118">
        <f>IF(U154="zákl. přenesená",N154,0)</f>
        <v>0</v>
      </c>
      <c r="BH154" s="118">
        <f>IF(U154="sníž. přenesená",N154,0)</f>
        <v>0</v>
      </c>
      <c r="BI154" s="118">
        <f>IF(U154="nulová",N154,0)</f>
        <v>0</v>
      </c>
      <c r="BJ154" s="22" t="s">
        <v>90</v>
      </c>
      <c r="BK154" s="118">
        <f>ROUND(L154*K154,2)</f>
        <v>0</v>
      </c>
      <c r="BL154" s="22" t="s">
        <v>185</v>
      </c>
      <c r="BM154" s="22" t="s">
        <v>808</v>
      </c>
    </row>
    <row r="155" spans="2:51" s="11" customFormat="1" ht="20.45" customHeight="1">
      <c r="B155" s="178"/>
      <c r="C155" s="179"/>
      <c r="D155" s="179"/>
      <c r="E155" s="180" t="s">
        <v>5</v>
      </c>
      <c r="F155" s="288" t="s">
        <v>809</v>
      </c>
      <c r="G155" s="289"/>
      <c r="H155" s="289"/>
      <c r="I155" s="289"/>
      <c r="J155" s="179"/>
      <c r="K155" s="181" t="s">
        <v>5</v>
      </c>
      <c r="L155" s="179"/>
      <c r="M155" s="179"/>
      <c r="N155" s="179"/>
      <c r="O155" s="179"/>
      <c r="P155" s="179"/>
      <c r="Q155" s="179"/>
      <c r="R155" s="182"/>
      <c r="T155" s="183"/>
      <c r="U155" s="179"/>
      <c r="V155" s="179"/>
      <c r="W155" s="179"/>
      <c r="X155" s="179"/>
      <c r="Y155" s="179"/>
      <c r="Z155" s="179"/>
      <c r="AA155" s="184"/>
      <c r="AT155" s="185" t="s">
        <v>188</v>
      </c>
      <c r="AU155" s="185" t="s">
        <v>95</v>
      </c>
      <c r="AV155" s="11" t="s">
        <v>90</v>
      </c>
      <c r="AW155" s="11" t="s">
        <v>40</v>
      </c>
      <c r="AX155" s="11" t="s">
        <v>83</v>
      </c>
      <c r="AY155" s="185" t="s">
        <v>180</v>
      </c>
    </row>
    <row r="156" spans="2:51" s="12" customFormat="1" ht="20.45" customHeight="1">
      <c r="B156" s="186"/>
      <c r="C156" s="187"/>
      <c r="D156" s="187"/>
      <c r="E156" s="188" t="s">
        <v>5</v>
      </c>
      <c r="F156" s="290" t="s">
        <v>360</v>
      </c>
      <c r="G156" s="291"/>
      <c r="H156" s="291"/>
      <c r="I156" s="291"/>
      <c r="J156" s="187"/>
      <c r="K156" s="189">
        <v>34</v>
      </c>
      <c r="L156" s="187"/>
      <c r="M156" s="187"/>
      <c r="N156" s="187"/>
      <c r="O156" s="187"/>
      <c r="P156" s="187"/>
      <c r="Q156" s="187"/>
      <c r="R156" s="190"/>
      <c r="T156" s="191"/>
      <c r="U156" s="187"/>
      <c r="V156" s="187"/>
      <c r="W156" s="187"/>
      <c r="X156" s="187"/>
      <c r="Y156" s="187"/>
      <c r="Z156" s="187"/>
      <c r="AA156" s="192"/>
      <c r="AT156" s="193" t="s">
        <v>188</v>
      </c>
      <c r="AU156" s="193" t="s">
        <v>95</v>
      </c>
      <c r="AV156" s="12" t="s">
        <v>95</v>
      </c>
      <c r="AW156" s="12" t="s">
        <v>40</v>
      </c>
      <c r="AX156" s="12" t="s">
        <v>83</v>
      </c>
      <c r="AY156" s="193" t="s">
        <v>180</v>
      </c>
    </row>
    <row r="157" spans="2:51" s="11" customFormat="1" ht="20.45" customHeight="1">
      <c r="B157" s="178"/>
      <c r="C157" s="179"/>
      <c r="D157" s="179"/>
      <c r="E157" s="180" t="s">
        <v>5</v>
      </c>
      <c r="F157" s="303" t="s">
        <v>810</v>
      </c>
      <c r="G157" s="304"/>
      <c r="H157" s="304"/>
      <c r="I157" s="304"/>
      <c r="J157" s="179"/>
      <c r="K157" s="181" t="s">
        <v>5</v>
      </c>
      <c r="L157" s="179"/>
      <c r="M157" s="179"/>
      <c r="N157" s="179"/>
      <c r="O157" s="179"/>
      <c r="P157" s="179"/>
      <c r="Q157" s="179"/>
      <c r="R157" s="182"/>
      <c r="T157" s="183"/>
      <c r="U157" s="179"/>
      <c r="V157" s="179"/>
      <c r="W157" s="179"/>
      <c r="X157" s="179"/>
      <c r="Y157" s="179"/>
      <c r="Z157" s="179"/>
      <c r="AA157" s="184"/>
      <c r="AT157" s="185" t="s">
        <v>188</v>
      </c>
      <c r="AU157" s="185" t="s">
        <v>95</v>
      </c>
      <c r="AV157" s="11" t="s">
        <v>90</v>
      </c>
      <c r="AW157" s="11" t="s">
        <v>40</v>
      </c>
      <c r="AX157" s="11" t="s">
        <v>83</v>
      </c>
      <c r="AY157" s="185" t="s">
        <v>180</v>
      </c>
    </row>
    <row r="158" spans="2:51" s="12" customFormat="1" ht="20.45" customHeight="1">
      <c r="B158" s="186"/>
      <c r="C158" s="187"/>
      <c r="D158" s="187"/>
      <c r="E158" s="188" t="s">
        <v>5</v>
      </c>
      <c r="F158" s="290" t="s">
        <v>367</v>
      </c>
      <c r="G158" s="291"/>
      <c r="H158" s="291"/>
      <c r="I158" s="291"/>
      <c r="J158" s="187"/>
      <c r="K158" s="189">
        <v>35</v>
      </c>
      <c r="L158" s="187"/>
      <c r="M158" s="187"/>
      <c r="N158" s="187"/>
      <c r="O158" s="187"/>
      <c r="P158" s="187"/>
      <c r="Q158" s="187"/>
      <c r="R158" s="190"/>
      <c r="T158" s="191"/>
      <c r="U158" s="187"/>
      <c r="V158" s="187"/>
      <c r="W158" s="187"/>
      <c r="X158" s="187"/>
      <c r="Y158" s="187"/>
      <c r="Z158" s="187"/>
      <c r="AA158" s="192"/>
      <c r="AT158" s="193" t="s">
        <v>188</v>
      </c>
      <c r="AU158" s="193" t="s">
        <v>95</v>
      </c>
      <c r="AV158" s="12" t="s">
        <v>95</v>
      </c>
      <c r="AW158" s="12" t="s">
        <v>40</v>
      </c>
      <c r="AX158" s="12" t="s">
        <v>83</v>
      </c>
      <c r="AY158" s="193" t="s">
        <v>180</v>
      </c>
    </row>
    <row r="159" spans="2:51" s="13" customFormat="1" ht="20.45" customHeight="1">
      <c r="B159" s="194"/>
      <c r="C159" s="195"/>
      <c r="D159" s="195"/>
      <c r="E159" s="196" t="s">
        <v>5</v>
      </c>
      <c r="F159" s="292" t="s">
        <v>190</v>
      </c>
      <c r="G159" s="293"/>
      <c r="H159" s="293"/>
      <c r="I159" s="293"/>
      <c r="J159" s="195"/>
      <c r="K159" s="197">
        <v>69</v>
      </c>
      <c r="L159" s="195"/>
      <c r="M159" s="195"/>
      <c r="N159" s="195"/>
      <c r="O159" s="195"/>
      <c r="P159" s="195"/>
      <c r="Q159" s="195"/>
      <c r="R159" s="198"/>
      <c r="T159" s="199"/>
      <c r="U159" s="195"/>
      <c r="V159" s="195"/>
      <c r="W159" s="195"/>
      <c r="X159" s="195"/>
      <c r="Y159" s="195"/>
      <c r="Z159" s="195"/>
      <c r="AA159" s="200"/>
      <c r="AT159" s="201" t="s">
        <v>188</v>
      </c>
      <c r="AU159" s="201" t="s">
        <v>95</v>
      </c>
      <c r="AV159" s="13" t="s">
        <v>185</v>
      </c>
      <c r="AW159" s="13" t="s">
        <v>40</v>
      </c>
      <c r="AX159" s="13" t="s">
        <v>90</v>
      </c>
      <c r="AY159" s="201" t="s">
        <v>180</v>
      </c>
    </row>
    <row r="160" spans="2:65" s="1" customFormat="1" ht="28.9" customHeight="1">
      <c r="B160" s="142"/>
      <c r="C160" s="171" t="s">
        <v>328</v>
      </c>
      <c r="D160" s="171" t="s">
        <v>181</v>
      </c>
      <c r="E160" s="172" t="s">
        <v>811</v>
      </c>
      <c r="F160" s="294" t="s">
        <v>812</v>
      </c>
      <c r="G160" s="294"/>
      <c r="H160" s="294"/>
      <c r="I160" s="294"/>
      <c r="J160" s="173" t="s">
        <v>203</v>
      </c>
      <c r="K160" s="174">
        <v>105</v>
      </c>
      <c r="L160" s="295">
        <v>0</v>
      </c>
      <c r="M160" s="295"/>
      <c r="N160" s="296">
        <f>ROUND(L160*K160,2)</f>
        <v>0</v>
      </c>
      <c r="O160" s="296"/>
      <c r="P160" s="296"/>
      <c r="Q160" s="296"/>
      <c r="R160" s="145"/>
      <c r="T160" s="175" t="s">
        <v>5</v>
      </c>
      <c r="U160" s="48" t="s">
        <v>48</v>
      </c>
      <c r="V160" s="40"/>
      <c r="W160" s="176">
        <f>V160*K160</f>
        <v>0</v>
      </c>
      <c r="X160" s="176">
        <v>0.00015</v>
      </c>
      <c r="Y160" s="176">
        <f>X160*K160</f>
        <v>0.01575</v>
      </c>
      <c r="Z160" s="176">
        <v>0</v>
      </c>
      <c r="AA160" s="177">
        <f>Z160*K160</f>
        <v>0</v>
      </c>
      <c r="AR160" s="22" t="s">
        <v>185</v>
      </c>
      <c r="AT160" s="22" t="s">
        <v>181</v>
      </c>
      <c r="AU160" s="22" t="s">
        <v>95</v>
      </c>
      <c r="AY160" s="22" t="s">
        <v>180</v>
      </c>
      <c r="BE160" s="118">
        <f>IF(U160="základní",N160,0)</f>
        <v>0</v>
      </c>
      <c r="BF160" s="118">
        <f>IF(U160="snížená",N160,0)</f>
        <v>0</v>
      </c>
      <c r="BG160" s="118">
        <f>IF(U160="zákl. přenesená",N160,0)</f>
        <v>0</v>
      </c>
      <c r="BH160" s="118">
        <f>IF(U160="sníž. přenesená",N160,0)</f>
        <v>0</v>
      </c>
      <c r="BI160" s="118">
        <f>IF(U160="nulová",N160,0)</f>
        <v>0</v>
      </c>
      <c r="BJ160" s="22" t="s">
        <v>90</v>
      </c>
      <c r="BK160" s="118">
        <f>ROUND(L160*K160,2)</f>
        <v>0</v>
      </c>
      <c r="BL160" s="22" t="s">
        <v>185</v>
      </c>
      <c r="BM160" s="22" t="s">
        <v>813</v>
      </c>
    </row>
    <row r="161" spans="2:51" s="11" customFormat="1" ht="20.45" customHeight="1">
      <c r="B161" s="178"/>
      <c r="C161" s="179"/>
      <c r="D161" s="179"/>
      <c r="E161" s="180" t="s">
        <v>5</v>
      </c>
      <c r="F161" s="288" t="s">
        <v>814</v>
      </c>
      <c r="G161" s="289"/>
      <c r="H161" s="289"/>
      <c r="I161" s="289"/>
      <c r="J161" s="179"/>
      <c r="K161" s="181" t="s">
        <v>5</v>
      </c>
      <c r="L161" s="179"/>
      <c r="M161" s="179"/>
      <c r="N161" s="179"/>
      <c r="O161" s="179"/>
      <c r="P161" s="179"/>
      <c r="Q161" s="179"/>
      <c r="R161" s="182"/>
      <c r="T161" s="183"/>
      <c r="U161" s="179"/>
      <c r="V161" s="179"/>
      <c r="W161" s="179"/>
      <c r="X161" s="179"/>
      <c r="Y161" s="179"/>
      <c r="Z161" s="179"/>
      <c r="AA161" s="184"/>
      <c r="AT161" s="185" t="s">
        <v>188</v>
      </c>
      <c r="AU161" s="185" t="s">
        <v>95</v>
      </c>
      <c r="AV161" s="11" t="s">
        <v>90</v>
      </c>
      <c r="AW161" s="11" t="s">
        <v>40</v>
      </c>
      <c r="AX161" s="11" t="s">
        <v>83</v>
      </c>
      <c r="AY161" s="185" t="s">
        <v>180</v>
      </c>
    </row>
    <row r="162" spans="2:51" s="12" customFormat="1" ht="20.45" customHeight="1">
      <c r="B162" s="186"/>
      <c r="C162" s="187"/>
      <c r="D162" s="187"/>
      <c r="E162" s="188" t="s">
        <v>5</v>
      </c>
      <c r="F162" s="290" t="s">
        <v>317</v>
      </c>
      <c r="G162" s="291"/>
      <c r="H162" s="291"/>
      <c r="I162" s="291"/>
      <c r="J162" s="187"/>
      <c r="K162" s="189">
        <v>40</v>
      </c>
      <c r="L162" s="187"/>
      <c r="M162" s="187"/>
      <c r="N162" s="187"/>
      <c r="O162" s="187"/>
      <c r="P162" s="187"/>
      <c r="Q162" s="187"/>
      <c r="R162" s="190"/>
      <c r="T162" s="191"/>
      <c r="U162" s="187"/>
      <c r="V162" s="187"/>
      <c r="W162" s="187"/>
      <c r="X162" s="187"/>
      <c r="Y162" s="187"/>
      <c r="Z162" s="187"/>
      <c r="AA162" s="192"/>
      <c r="AT162" s="193" t="s">
        <v>188</v>
      </c>
      <c r="AU162" s="193" t="s">
        <v>95</v>
      </c>
      <c r="AV162" s="12" t="s">
        <v>95</v>
      </c>
      <c r="AW162" s="12" t="s">
        <v>40</v>
      </c>
      <c r="AX162" s="12" t="s">
        <v>83</v>
      </c>
      <c r="AY162" s="193" t="s">
        <v>180</v>
      </c>
    </row>
    <row r="163" spans="2:51" s="11" customFormat="1" ht="20.45" customHeight="1">
      <c r="B163" s="178"/>
      <c r="C163" s="179"/>
      <c r="D163" s="179"/>
      <c r="E163" s="180" t="s">
        <v>5</v>
      </c>
      <c r="F163" s="303" t="s">
        <v>815</v>
      </c>
      <c r="G163" s="304"/>
      <c r="H163" s="304"/>
      <c r="I163" s="304"/>
      <c r="J163" s="179"/>
      <c r="K163" s="181" t="s">
        <v>5</v>
      </c>
      <c r="L163" s="179"/>
      <c r="M163" s="179"/>
      <c r="N163" s="179"/>
      <c r="O163" s="179"/>
      <c r="P163" s="179"/>
      <c r="Q163" s="179"/>
      <c r="R163" s="182"/>
      <c r="T163" s="183"/>
      <c r="U163" s="179"/>
      <c r="V163" s="179"/>
      <c r="W163" s="179"/>
      <c r="X163" s="179"/>
      <c r="Y163" s="179"/>
      <c r="Z163" s="179"/>
      <c r="AA163" s="184"/>
      <c r="AT163" s="185" t="s">
        <v>188</v>
      </c>
      <c r="AU163" s="185" t="s">
        <v>95</v>
      </c>
      <c r="AV163" s="11" t="s">
        <v>90</v>
      </c>
      <c r="AW163" s="11" t="s">
        <v>40</v>
      </c>
      <c r="AX163" s="11" t="s">
        <v>83</v>
      </c>
      <c r="AY163" s="185" t="s">
        <v>180</v>
      </c>
    </row>
    <row r="164" spans="2:51" s="12" customFormat="1" ht="20.45" customHeight="1">
      <c r="B164" s="186"/>
      <c r="C164" s="187"/>
      <c r="D164" s="187"/>
      <c r="E164" s="188" t="s">
        <v>5</v>
      </c>
      <c r="F164" s="290" t="s">
        <v>816</v>
      </c>
      <c r="G164" s="291"/>
      <c r="H164" s="291"/>
      <c r="I164" s="291"/>
      <c r="J164" s="187"/>
      <c r="K164" s="189">
        <v>65</v>
      </c>
      <c r="L164" s="187"/>
      <c r="M164" s="187"/>
      <c r="N164" s="187"/>
      <c r="O164" s="187"/>
      <c r="P164" s="187"/>
      <c r="Q164" s="187"/>
      <c r="R164" s="190"/>
      <c r="T164" s="191"/>
      <c r="U164" s="187"/>
      <c r="V164" s="187"/>
      <c r="W164" s="187"/>
      <c r="X164" s="187"/>
      <c r="Y164" s="187"/>
      <c r="Z164" s="187"/>
      <c r="AA164" s="192"/>
      <c r="AT164" s="193" t="s">
        <v>188</v>
      </c>
      <c r="AU164" s="193" t="s">
        <v>95</v>
      </c>
      <c r="AV164" s="12" t="s">
        <v>95</v>
      </c>
      <c r="AW164" s="12" t="s">
        <v>40</v>
      </c>
      <c r="AX164" s="12" t="s">
        <v>83</v>
      </c>
      <c r="AY164" s="193" t="s">
        <v>180</v>
      </c>
    </row>
    <row r="165" spans="2:51" s="13" customFormat="1" ht="20.45" customHeight="1">
      <c r="B165" s="194"/>
      <c r="C165" s="195"/>
      <c r="D165" s="195"/>
      <c r="E165" s="196" t="s">
        <v>5</v>
      </c>
      <c r="F165" s="292" t="s">
        <v>190</v>
      </c>
      <c r="G165" s="293"/>
      <c r="H165" s="293"/>
      <c r="I165" s="293"/>
      <c r="J165" s="195"/>
      <c r="K165" s="197">
        <v>105</v>
      </c>
      <c r="L165" s="195"/>
      <c r="M165" s="195"/>
      <c r="N165" s="195"/>
      <c r="O165" s="195"/>
      <c r="P165" s="195"/>
      <c r="Q165" s="195"/>
      <c r="R165" s="198"/>
      <c r="T165" s="199"/>
      <c r="U165" s="195"/>
      <c r="V165" s="195"/>
      <c r="W165" s="195"/>
      <c r="X165" s="195"/>
      <c r="Y165" s="195"/>
      <c r="Z165" s="195"/>
      <c r="AA165" s="200"/>
      <c r="AT165" s="201" t="s">
        <v>188</v>
      </c>
      <c r="AU165" s="201" t="s">
        <v>95</v>
      </c>
      <c r="AV165" s="13" t="s">
        <v>185</v>
      </c>
      <c r="AW165" s="13" t="s">
        <v>40</v>
      </c>
      <c r="AX165" s="13" t="s">
        <v>90</v>
      </c>
      <c r="AY165" s="201" t="s">
        <v>180</v>
      </c>
    </row>
    <row r="166" spans="2:65" s="1" customFormat="1" ht="28.9" customHeight="1">
      <c r="B166" s="142"/>
      <c r="C166" s="171" t="s">
        <v>332</v>
      </c>
      <c r="D166" s="171" t="s">
        <v>181</v>
      </c>
      <c r="E166" s="172" t="s">
        <v>817</v>
      </c>
      <c r="F166" s="294" t="s">
        <v>818</v>
      </c>
      <c r="G166" s="294"/>
      <c r="H166" s="294"/>
      <c r="I166" s="294"/>
      <c r="J166" s="173" t="s">
        <v>184</v>
      </c>
      <c r="K166" s="174">
        <v>14</v>
      </c>
      <c r="L166" s="295">
        <v>0</v>
      </c>
      <c r="M166" s="295"/>
      <c r="N166" s="296">
        <f>ROUND(L166*K166,2)</f>
        <v>0</v>
      </c>
      <c r="O166" s="296"/>
      <c r="P166" s="296"/>
      <c r="Q166" s="296"/>
      <c r="R166" s="145"/>
      <c r="T166" s="175" t="s">
        <v>5</v>
      </c>
      <c r="U166" s="48" t="s">
        <v>48</v>
      </c>
      <c r="V166" s="40"/>
      <c r="W166" s="176">
        <f>V166*K166</f>
        <v>0</v>
      </c>
      <c r="X166" s="176">
        <v>0.0006</v>
      </c>
      <c r="Y166" s="176">
        <f>X166*K166</f>
        <v>0.0084</v>
      </c>
      <c r="Z166" s="176">
        <v>0</v>
      </c>
      <c r="AA166" s="177">
        <f>Z166*K166</f>
        <v>0</v>
      </c>
      <c r="AR166" s="22" t="s">
        <v>185</v>
      </c>
      <c r="AT166" s="22" t="s">
        <v>181</v>
      </c>
      <c r="AU166" s="22" t="s">
        <v>95</v>
      </c>
      <c r="AY166" s="22" t="s">
        <v>180</v>
      </c>
      <c r="BE166" s="118">
        <f>IF(U166="základní",N166,0)</f>
        <v>0</v>
      </c>
      <c r="BF166" s="118">
        <f>IF(U166="snížená",N166,0)</f>
        <v>0</v>
      </c>
      <c r="BG166" s="118">
        <f>IF(U166="zákl. přenesená",N166,0)</f>
        <v>0</v>
      </c>
      <c r="BH166" s="118">
        <f>IF(U166="sníž. přenesená",N166,0)</f>
        <v>0</v>
      </c>
      <c r="BI166" s="118">
        <f>IF(U166="nulová",N166,0)</f>
        <v>0</v>
      </c>
      <c r="BJ166" s="22" t="s">
        <v>90</v>
      </c>
      <c r="BK166" s="118">
        <f>ROUND(L166*K166,2)</f>
        <v>0</v>
      </c>
      <c r="BL166" s="22" t="s">
        <v>185</v>
      </c>
      <c r="BM166" s="22" t="s">
        <v>819</v>
      </c>
    </row>
    <row r="167" spans="2:51" s="11" customFormat="1" ht="20.45" customHeight="1">
      <c r="B167" s="178"/>
      <c r="C167" s="179"/>
      <c r="D167" s="179"/>
      <c r="E167" s="180" t="s">
        <v>5</v>
      </c>
      <c r="F167" s="288" t="s">
        <v>820</v>
      </c>
      <c r="G167" s="289"/>
      <c r="H167" s="289"/>
      <c r="I167" s="289"/>
      <c r="J167" s="179"/>
      <c r="K167" s="181" t="s">
        <v>5</v>
      </c>
      <c r="L167" s="179"/>
      <c r="M167" s="179"/>
      <c r="N167" s="179"/>
      <c r="O167" s="179"/>
      <c r="P167" s="179"/>
      <c r="Q167" s="179"/>
      <c r="R167" s="182"/>
      <c r="T167" s="183"/>
      <c r="U167" s="179"/>
      <c r="V167" s="179"/>
      <c r="W167" s="179"/>
      <c r="X167" s="179"/>
      <c r="Y167" s="179"/>
      <c r="Z167" s="179"/>
      <c r="AA167" s="184"/>
      <c r="AT167" s="185" t="s">
        <v>188</v>
      </c>
      <c r="AU167" s="185" t="s">
        <v>95</v>
      </c>
      <c r="AV167" s="11" t="s">
        <v>90</v>
      </c>
      <c r="AW167" s="11" t="s">
        <v>40</v>
      </c>
      <c r="AX167" s="11" t="s">
        <v>83</v>
      </c>
      <c r="AY167" s="185" t="s">
        <v>180</v>
      </c>
    </row>
    <row r="168" spans="2:51" s="12" customFormat="1" ht="20.45" customHeight="1">
      <c r="B168" s="186"/>
      <c r="C168" s="187"/>
      <c r="D168" s="187"/>
      <c r="E168" s="188" t="s">
        <v>5</v>
      </c>
      <c r="F168" s="290" t="s">
        <v>821</v>
      </c>
      <c r="G168" s="291"/>
      <c r="H168" s="291"/>
      <c r="I168" s="291"/>
      <c r="J168" s="187"/>
      <c r="K168" s="189">
        <v>9</v>
      </c>
      <c r="L168" s="187"/>
      <c r="M168" s="187"/>
      <c r="N168" s="187"/>
      <c r="O168" s="187"/>
      <c r="P168" s="187"/>
      <c r="Q168" s="187"/>
      <c r="R168" s="190"/>
      <c r="T168" s="191"/>
      <c r="U168" s="187"/>
      <c r="V168" s="187"/>
      <c r="W168" s="187"/>
      <c r="X168" s="187"/>
      <c r="Y168" s="187"/>
      <c r="Z168" s="187"/>
      <c r="AA168" s="192"/>
      <c r="AT168" s="193" t="s">
        <v>188</v>
      </c>
      <c r="AU168" s="193" t="s">
        <v>95</v>
      </c>
      <c r="AV168" s="12" t="s">
        <v>95</v>
      </c>
      <c r="AW168" s="12" t="s">
        <v>40</v>
      </c>
      <c r="AX168" s="12" t="s">
        <v>83</v>
      </c>
      <c r="AY168" s="193" t="s">
        <v>180</v>
      </c>
    </row>
    <row r="169" spans="2:51" s="11" customFormat="1" ht="20.45" customHeight="1">
      <c r="B169" s="178"/>
      <c r="C169" s="179"/>
      <c r="D169" s="179"/>
      <c r="E169" s="180" t="s">
        <v>5</v>
      </c>
      <c r="F169" s="303" t="s">
        <v>822</v>
      </c>
      <c r="G169" s="304"/>
      <c r="H169" s="304"/>
      <c r="I169" s="304"/>
      <c r="J169" s="179"/>
      <c r="K169" s="181" t="s">
        <v>5</v>
      </c>
      <c r="L169" s="179"/>
      <c r="M169" s="179"/>
      <c r="N169" s="179"/>
      <c r="O169" s="179"/>
      <c r="P169" s="179"/>
      <c r="Q169" s="179"/>
      <c r="R169" s="182"/>
      <c r="T169" s="183"/>
      <c r="U169" s="179"/>
      <c r="V169" s="179"/>
      <c r="W169" s="179"/>
      <c r="X169" s="179"/>
      <c r="Y169" s="179"/>
      <c r="Z169" s="179"/>
      <c r="AA169" s="184"/>
      <c r="AT169" s="185" t="s">
        <v>188</v>
      </c>
      <c r="AU169" s="185" t="s">
        <v>95</v>
      </c>
      <c r="AV169" s="11" t="s">
        <v>90</v>
      </c>
      <c r="AW169" s="11" t="s">
        <v>40</v>
      </c>
      <c r="AX169" s="11" t="s">
        <v>83</v>
      </c>
      <c r="AY169" s="185" t="s">
        <v>180</v>
      </c>
    </row>
    <row r="170" spans="2:51" s="12" customFormat="1" ht="20.45" customHeight="1">
      <c r="B170" s="186"/>
      <c r="C170" s="187"/>
      <c r="D170" s="187"/>
      <c r="E170" s="188" t="s">
        <v>5</v>
      </c>
      <c r="F170" s="290" t="s">
        <v>207</v>
      </c>
      <c r="G170" s="291"/>
      <c r="H170" s="291"/>
      <c r="I170" s="291"/>
      <c r="J170" s="187"/>
      <c r="K170" s="189">
        <v>5</v>
      </c>
      <c r="L170" s="187"/>
      <c r="M170" s="187"/>
      <c r="N170" s="187"/>
      <c r="O170" s="187"/>
      <c r="P170" s="187"/>
      <c r="Q170" s="187"/>
      <c r="R170" s="190"/>
      <c r="T170" s="191"/>
      <c r="U170" s="187"/>
      <c r="V170" s="187"/>
      <c r="W170" s="187"/>
      <c r="X170" s="187"/>
      <c r="Y170" s="187"/>
      <c r="Z170" s="187"/>
      <c r="AA170" s="192"/>
      <c r="AT170" s="193" t="s">
        <v>188</v>
      </c>
      <c r="AU170" s="193" t="s">
        <v>95</v>
      </c>
      <c r="AV170" s="12" t="s">
        <v>95</v>
      </c>
      <c r="AW170" s="12" t="s">
        <v>40</v>
      </c>
      <c r="AX170" s="12" t="s">
        <v>83</v>
      </c>
      <c r="AY170" s="193" t="s">
        <v>180</v>
      </c>
    </row>
    <row r="171" spans="2:51" s="13" customFormat="1" ht="20.45" customHeight="1">
      <c r="B171" s="194"/>
      <c r="C171" s="195"/>
      <c r="D171" s="195"/>
      <c r="E171" s="196" t="s">
        <v>5</v>
      </c>
      <c r="F171" s="292" t="s">
        <v>190</v>
      </c>
      <c r="G171" s="293"/>
      <c r="H171" s="293"/>
      <c r="I171" s="293"/>
      <c r="J171" s="195"/>
      <c r="K171" s="197">
        <v>14</v>
      </c>
      <c r="L171" s="195"/>
      <c r="M171" s="195"/>
      <c r="N171" s="195"/>
      <c r="O171" s="195"/>
      <c r="P171" s="195"/>
      <c r="Q171" s="195"/>
      <c r="R171" s="198"/>
      <c r="T171" s="199"/>
      <c r="U171" s="195"/>
      <c r="V171" s="195"/>
      <c r="W171" s="195"/>
      <c r="X171" s="195"/>
      <c r="Y171" s="195"/>
      <c r="Z171" s="195"/>
      <c r="AA171" s="200"/>
      <c r="AT171" s="201" t="s">
        <v>188</v>
      </c>
      <c r="AU171" s="201" t="s">
        <v>95</v>
      </c>
      <c r="AV171" s="13" t="s">
        <v>185</v>
      </c>
      <c r="AW171" s="13" t="s">
        <v>40</v>
      </c>
      <c r="AX171" s="13" t="s">
        <v>90</v>
      </c>
      <c r="AY171" s="201" t="s">
        <v>180</v>
      </c>
    </row>
    <row r="172" spans="2:65" s="1" customFormat="1" ht="40.15" customHeight="1">
      <c r="B172" s="142"/>
      <c r="C172" s="171" t="s">
        <v>337</v>
      </c>
      <c r="D172" s="171" t="s">
        <v>181</v>
      </c>
      <c r="E172" s="172" t="s">
        <v>823</v>
      </c>
      <c r="F172" s="294" t="s">
        <v>824</v>
      </c>
      <c r="G172" s="294"/>
      <c r="H172" s="294"/>
      <c r="I172" s="294"/>
      <c r="J172" s="173" t="s">
        <v>184</v>
      </c>
      <c r="K172" s="174">
        <v>6</v>
      </c>
      <c r="L172" s="295">
        <v>0</v>
      </c>
      <c r="M172" s="295"/>
      <c r="N172" s="296">
        <f>ROUND(L172*K172,2)</f>
        <v>0</v>
      </c>
      <c r="O172" s="296"/>
      <c r="P172" s="296"/>
      <c r="Q172" s="296"/>
      <c r="R172" s="145"/>
      <c r="T172" s="175" t="s">
        <v>5</v>
      </c>
      <c r="U172" s="48" t="s">
        <v>48</v>
      </c>
      <c r="V172" s="40"/>
      <c r="W172" s="176">
        <f>V172*K172</f>
        <v>0</v>
      </c>
      <c r="X172" s="176">
        <v>0.0012</v>
      </c>
      <c r="Y172" s="176">
        <f>X172*K172</f>
        <v>0.0072</v>
      </c>
      <c r="Z172" s="176">
        <v>0</v>
      </c>
      <c r="AA172" s="177">
        <f>Z172*K172</f>
        <v>0</v>
      </c>
      <c r="AR172" s="22" t="s">
        <v>185</v>
      </c>
      <c r="AT172" s="22" t="s">
        <v>181</v>
      </c>
      <c r="AU172" s="22" t="s">
        <v>95</v>
      </c>
      <c r="AY172" s="22" t="s">
        <v>180</v>
      </c>
      <c r="BE172" s="118">
        <f>IF(U172="základní",N172,0)</f>
        <v>0</v>
      </c>
      <c r="BF172" s="118">
        <f>IF(U172="snížená",N172,0)</f>
        <v>0</v>
      </c>
      <c r="BG172" s="118">
        <f>IF(U172="zákl. přenesená",N172,0)</f>
        <v>0</v>
      </c>
      <c r="BH172" s="118">
        <f>IF(U172="sníž. přenesená",N172,0)</f>
        <v>0</v>
      </c>
      <c r="BI172" s="118">
        <f>IF(U172="nulová",N172,0)</f>
        <v>0</v>
      </c>
      <c r="BJ172" s="22" t="s">
        <v>90</v>
      </c>
      <c r="BK172" s="118">
        <f>ROUND(L172*K172,2)</f>
        <v>0</v>
      </c>
      <c r="BL172" s="22" t="s">
        <v>185</v>
      </c>
      <c r="BM172" s="22" t="s">
        <v>825</v>
      </c>
    </row>
    <row r="173" spans="2:51" s="11" customFormat="1" ht="20.45" customHeight="1">
      <c r="B173" s="178"/>
      <c r="C173" s="179"/>
      <c r="D173" s="179"/>
      <c r="E173" s="180" t="s">
        <v>5</v>
      </c>
      <c r="F173" s="288" t="s">
        <v>810</v>
      </c>
      <c r="G173" s="289"/>
      <c r="H173" s="289"/>
      <c r="I173" s="289"/>
      <c r="J173" s="179"/>
      <c r="K173" s="181" t="s">
        <v>5</v>
      </c>
      <c r="L173" s="179"/>
      <c r="M173" s="179"/>
      <c r="N173" s="179"/>
      <c r="O173" s="179"/>
      <c r="P173" s="179"/>
      <c r="Q173" s="179"/>
      <c r="R173" s="182"/>
      <c r="T173" s="183"/>
      <c r="U173" s="179"/>
      <c r="V173" s="179"/>
      <c r="W173" s="179"/>
      <c r="X173" s="179"/>
      <c r="Y173" s="179"/>
      <c r="Z173" s="179"/>
      <c r="AA173" s="184"/>
      <c r="AT173" s="185" t="s">
        <v>188</v>
      </c>
      <c r="AU173" s="185" t="s">
        <v>95</v>
      </c>
      <c r="AV173" s="11" t="s">
        <v>90</v>
      </c>
      <c r="AW173" s="11" t="s">
        <v>40</v>
      </c>
      <c r="AX173" s="11" t="s">
        <v>83</v>
      </c>
      <c r="AY173" s="185" t="s">
        <v>180</v>
      </c>
    </row>
    <row r="174" spans="2:51" s="12" customFormat="1" ht="20.45" customHeight="1">
      <c r="B174" s="186"/>
      <c r="C174" s="187"/>
      <c r="D174" s="187"/>
      <c r="E174" s="188" t="s">
        <v>5</v>
      </c>
      <c r="F174" s="290" t="s">
        <v>213</v>
      </c>
      <c r="G174" s="291"/>
      <c r="H174" s="291"/>
      <c r="I174" s="291"/>
      <c r="J174" s="187"/>
      <c r="K174" s="189">
        <v>6</v>
      </c>
      <c r="L174" s="187"/>
      <c r="M174" s="187"/>
      <c r="N174" s="187"/>
      <c r="O174" s="187"/>
      <c r="P174" s="187"/>
      <c r="Q174" s="187"/>
      <c r="R174" s="190"/>
      <c r="T174" s="191"/>
      <c r="U174" s="187"/>
      <c r="V174" s="187"/>
      <c r="W174" s="187"/>
      <c r="X174" s="187"/>
      <c r="Y174" s="187"/>
      <c r="Z174" s="187"/>
      <c r="AA174" s="192"/>
      <c r="AT174" s="193" t="s">
        <v>188</v>
      </c>
      <c r="AU174" s="193" t="s">
        <v>95</v>
      </c>
      <c r="AV174" s="12" t="s">
        <v>95</v>
      </c>
      <c r="AW174" s="12" t="s">
        <v>40</v>
      </c>
      <c r="AX174" s="12" t="s">
        <v>83</v>
      </c>
      <c r="AY174" s="193" t="s">
        <v>180</v>
      </c>
    </row>
    <row r="175" spans="2:51" s="13" customFormat="1" ht="20.45" customHeight="1">
      <c r="B175" s="194"/>
      <c r="C175" s="195"/>
      <c r="D175" s="195"/>
      <c r="E175" s="196" t="s">
        <v>5</v>
      </c>
      <c r="F175" s="292" t="s">
        <v>190</v>
      </c>
      <c r="G175" s="293"/>
      <c r="H175" s="293"/>
      <c r="I175" s="293"/>
      <c r="J175" s="195"/>
      <c r="K175" s="197">
        <v>6</v>
      </c>
      <c r="L175" s="195"/>
      <c r="M175" s="195"/>
      <c r="N175" s="195"/>
      <c r="O175" s="195"/>
      <c r="P175" s="195"/>
      <c r="Q175" s="195"/>
      <c r="R175" s="198"/>
      <c r="T175" s="199"/>
      <c r="U175" s="195"/>
      <c r="V175" s="195"/>
      <c r="W175" s="195"/>
      <c r="X175" s="195"/>
      <c r="Y175" s="195"/>
      <c r="Z175" s="195"/>
      <c r="AA175" s="200"/>
      <c r="AT175" s="201" t="s">
        <v>188</v>
      </c>
      <c r="AU175" s="201" t="s">
        <v>95</v>
      </c>
      <c r="AV175" s="13" t="s">
        <v>185</v>
      </c>
      <c r="AW175" s="13" t="s">
        <v>40</v>
      </c>
      <c r="AX175" s="13" t="s">
        <v>90</v>
      </c>
      <c r="AY175" s="201" t="s">
        <v>180</v>
      </c>
    </row>
    <row r="176" spans="2:65" s="1" customFormat="1" ht="28.9" customHeight="1">
      <c r="B176" s="142"/>
      <c r="C176" s="171" t="s">
        <v>257</v>
      </c>
      <c r="D176" s="171" t="s">
        <v>181</v>
      </c>
      <c r="E176" s="172" t="s">
        <v>826</v>
      </c>
      <c r="F176" s="294" t="s">
        <v>827</v>
      </c>
      <c r="G176" s="294"/>
      <c r="H176" s="294"/>
      <c r="I176" s="294"/>
      <c r="J176" s="173" t="s">
        <v>203</v>
      </c>
      <c r="K176" s="174">
        <v>174</v>
      </c>
      <c r="L176" s="295">
        <v>0</v>
      </c>
      <c r="M176" s="295"/>
      <c r="N176" s="296">
        <f>ROUND(L176*K176,2)</f>
        <v>0</v>
      </c>
      <c r="O176" s="296"/>
      <c r="P176" s="296"/>
      <c r="Q176" s="296"/>
      <c r="R176" s="145"/>
      <c r="T176" s="175" t="s">
        <v>5</v>
      </c>
      <c r="U176" s="48" t="s">
        <v>48</v>
      </c>
      <c r="V176" s="40"/>
      <c r="W176" s="176">
        <f>V176*K176</f>
        <v>0</v>
      </c>
      <c r="X176" s="176">
        <v>0</v>
      </c>
      <c r="Y176" s="176">
        <f>X176*K176</f>
        <v>0</v>
      </c>
      <c r="Z176" s="176">
        <v>0</v>
      </c>
      <c r="AA176" s="177">
        <f>Z176*K176</f>
        <v>0</v>
      </c>
      <c r="AR176" s="22" t="s">
        <v>185</v>
      </c>
      <c r="AT176" s="22" t="s">
        <v>181</v>
      </c>
      <c r="AU176" s="22" t="s">
        <v>95</v>
      </c>
      <c r="AY176" s="22" t="s">
        <v>180</v>
      </c>
      <c r="BE176" s="118">
        <f>IF(U176="základní",N176,0)</f>
        <v>0</v>
      </c>
      <c r="BF176" s="118">
        <f>IF(U176="snížená",N176,0)</f>
        <v>0</v>
      </c>
      <c r="BG176" s="118">
        <f>IF(U176="zákl. přenesená",N176,0)</f>
        <v>0</v>
      </c>
      <c r="BH176" s="118">
        <f>IF(U176="sníž. přenesená",N176,0)</f>
        <v>0</v>
      </c>
      <c r="BI176" s="118">
        <f>IF(U176="nulová",N176,0)</f>
        <v>0</v>
      </c>
      <c r="BJ176" s="22" t="s">
        <v>90</v>
      </c>
      <c r="BK176" s="118">
        <f>ROUND(L176*K176,2)</f>
        <v>0</v>
      </c>
      <c r="BL176" s="22" t="s">
        <v>185</v>
      </c>
      <c r="BM176" s="22" t="s">
        <v>828</v>
      </c>
    </row>
    <row r="177" spans="2:51" s="11" customFormat="1" ht="20.45" customHeight="1">
      <c r="B177" s="178"/>
      <c r="C177" s="179"/>
      <c r="D177" s="179"/>
      <c r="E177" s="180" t="s">
        <v>5</v>
      </c>
      <c r="F177" s="288" t="s">
        <v>809</v>
      </c>
      <c r="G177" s="289"/>
      <c r="H177" s="289"/>
      <c r="I177" s="289"/>
      <c r="J177" s="179"/>
      <c r="K177" s="181" t="s">
        <v>5</v>
      </c>
      <c r="L177" s="179"/>
      <c r="M177" s="179"/>
      <c r="N177" s="179"/>
      <c r="O177" s="179"/>
      <c r="P177" s="179"/>
      <c r="Q177" s="179"/>
      <c r="R177" s="182"/>
      <c r="T177" s="183"/>
      <c r="U177" s="179"/>
      <c r="V177" s="179"/>
      <c r="W177" s="179"/>
      <c r="X177" s="179"/>
      <c r="Y177" s="179"/>
      <c r="Z177" s="179"/>
      <c r="AA177" s="184"/>
      <c r="AT177" s="185" t="s">
        <v>188</v>
      </c>
      <c r="AU177" s="185" t="s">
        <v>95</v>
      </c>
      <c r="AV177" s="11" t="s">
        <v>90</v>
      </c>
      <c r="AW177" s="11" t="s">
        <v>40</v>
      </c>
      <c r="AX177" s="11" t="s">
        <v>83</v>
      </c>
      <c r="AY177" s="185" t="s">
        <v>180</v>
      </c>
    </row>
    <row r="178" spans="2:51" s="12" customFormat="1" ht="20.45" customHeight="1">
      <c r="B178" s="186"/>
      <c r="C178" s="187"/>
      <c r="D178" s="187"/>
      <c r="E178" s="188" t="s">
        <v>5</v>
      </c>
      <c r="F178" s="290" t="s">
        <v>360</v>
      </c>
      <c r="G178" s="291"/>
      <c r="H178" s="291"/>
      <c r="I178" s="291"/>
      <c r="J178" s="187"/>
      <c r="K178" s="189">
        <v>34</v>
      </c>
      <c r="L178" s="187"/>
      <c r="M178" s="187"/>
      <c r="N178" s="187"/>
      <c r="O178" s="187"/>
      <c r="P178" s="187"/>
      <c r="Q178" s="187"/>
      <c r="R178" s="190"/>
      <c r="T178" s="191"/>
      <c r="U178" s="187"/>
      <c r="V178" s="187"/>
      <c r="W178" s="187"/>
      <c r="X178" s="187"/>
      <c r="Y178" s="187"/>
      <c r="Z178" s="187"/>
      <c r="AA178" s="192"/>
      <c r="AT178" s="193" t="s">
        <v>188</v>
      </c>
      <c r="AU178" s="193" t="s">
        <v>95</v>
      </c>
      <c r="AV178" s="12" t="s">
        <v>95</v>
      </c>
      <c r="AW178" s="12" t="s">
        <v>40</v>
      </c>
      <c r="AX178" s="12" t="s">
        <v>83</v>
      </c>
      <c r="AY178" s="193" t="s">
        <v>180</v>
      </c>
    </row>
    <row r="179" spans="2:51" s="11" customFormat="1" ht="20.45" customHeight="1">
      <c r="B179" s="178"/>
      <c r="C179" s="179"/>
      <c r="D179" s="179"/>
      <c r="E179" s="180" t="s">
        <v>5</v>
      </c>
      <c r="F179" s="303" t="s">
        <v>810</v>
      </c>
      <c r="G179" s="304"/>
      <c r="H179" s="304"/>
      <c r="I179" s="304"/>
      <c r="J179" s="179"/>
      <c r="K179" s="181" t="s">
        <v>5</v>
      </c>
      <c r="L179" s="179"/>
      <c r="M179" s="179"/>
      <c r="N179" s="179"/>
      <c r="O179" s="179"/>
      <c r="P179" s="179"/>
      <c r="Q179" s="179"/>
      <c r="R179" s="182"/>
      <c r="T179" s="183"/>
      <c r="U179" s="179"/>
      <c r="V179" s="179"/>
      <c r="W179" s="179"/>
      <c r="X179" s="179"/>
      <c r="Y179" s="179"/>
      <c r="Z179" s="179"/>
      <c r="AA179" s="184"/>
      <c r="AT179" s="185" t="s">
        <v>188</v>
      </c>
      <c r="AU179" s="185" t="s">
        <v>95</v>
      </c>
      <c r="AV179" s="11" t="s">
        <v>90</v>
      </c>
      <c r="AW179" s="11" t="s">
        <v>40</v>
      </c>
      <c r="AX179" s="11" t="s">
        <v>83</v>
      </c>
      <c r="AY179" s="185" t="s">
        <v>180</v>
      </c>
    </row>
    <row r="180" spans="2:51" s="12" customFormat="1" ht="20.45" customHeight="1">
      <c r="B180" s="186"/>
      <c r="C180" s="187"/>
      <c r="D180" s="187"/>
      <c r="E180" s="188" t="s">
        <v>5</v>
      </c>
      <c r="F180" s="290" t="s">
        <v>367</v>
      </c>
      <c r="G180" s="291"/>
      <c r="H180" s="291"/>
      <c r="I180" s="291"/>
      <c r="J180" s="187"/>
      <c r="K180" s="189">
        <v>35</v>
      </c>
      <c r="L180" s="187"/>
      <c r="M180" s="187"/>
      <c r="N180" s="187"/>
      <c r="O180" s="187"/>
      <c r="P180" s="187"/>
      <c r="Q180" s="187"/>
      <c r="R180" s="190"/>
      <c r="T180" s="191"/>
      <c r="U180" s="187"/>
      <c r="V180" s="187"/>
      <c r="W180" s="187"/>
      <c r="X180" s="187"/>
      <c r="Y180" s="187"/>
      <c r="Z180" s="187"/>
      <c r="AA180" s="192"/>
      <c r="AT180" s="193" t="s">
        <v>188</v>
      </c>
      <c r="AU180" s="193" t="s">
        <v>95</v>
      </c>
      <c r="AV180" s="12" t="s">
        <v>95</v>
      </c>
      <c r="AW180" s="12" t="s">
        <v>40</v>
      </c>
      <c r="AX180" s="12" t="s">
        <v>83</v>
      </c>
      <c r="AY180" s="193" t="s">
        <v>180</v>
      </c>
    </row>
    <row r="181" spans="2:51" s="11" customFormat="1" ht="20.45" customHeight="1">
      <c r="B181" s="178"/>
      <c r="C181" s="179"/>
      <c r="D181" s="179"/>
      <c r="E181" s="180" t="s">
        <v>5</v>
      </c>
      <c r="F181" s="303" t="s">
        <v>814</v>
      </c>
      <c r="G181" s="304"/>
      <c r="H181" s="304"/>
      <c r="I181" s="304"/>
      <c r="J181" s="179"/>
      <c r="K181" s="181" t="s">
        <v>5</v>
      </c>
      <c r="L181" s="179"/>
      <c r="M181" s="179"/>
      <c r="N181" s="179"/>
      <c r="O181" s="179"/>
      <c r="P181" s="179"/>
      <c r="Q181" s="179"/>
      <c r="R181" s="182"/>
      <c r="T181" s="183"/>
      <c r="U181" s="179"/>
      <c r="V181" s="179"/>
      <c r="W181" s="179"/>
      <c r="X181" s="179"/>
      <c r="Y181" s="179"/>
      <c r="Z181" s="179"/>
      <c r="AA181" s="184"/>
      <c r="AT181" s="185" t="s">
        <v>188</v>
      </c>
      <c r="AU181" s="185" t="s">
        <v>95</v>
      </c>
      <c r="AV181" s="11" t="s">
        <v>90</v>
      </c>
      <c r="AW181" s="11" t="s">
        <v>40</v>
      </c>
      <c r="AX181" s="11" t="s">
        <v>83</v>
      </c>
      <c r="AY181" s="185" t="s">
        <v>180</v>
      </c>
    </row>
    <row r="182" spans="2:51" s="12" customFormat="1" ht="20.45" customHeight="1">
      <c r="B182" s="186"/>
      <c r="C182" s="187"/>
      <c r="D182" s="187"/>
      <c r="E182" s="188" t="s">
        <v>5</v>
      </c>
      <c r="F182" s="290" t="s">
        <v>317</v>
      </c>
      <c r="G182" s="291"/>
      <c r="H182" s="291"/>
      <c r="I182" s="291"/>
      <c r="J182" s="187"/>
      <c r="K182" s="189">
        <v>40</v>
      </c>
      <c r="L182" s="187"/>
      <c r="M182" s="187"/>
      <c r="N182" s="187"/>
      <c r="O182" s="187"/>
      <c r="P182" s="187"/>
      <c r="Q182" s="187"/>
      <c r="R182" s="190"/>
      <c r="T182" s="191"/>
      <c r="U182" s="187"/>
      <c r="V182" s="187"/>
      <c r="W182" s="187"/>
      <c r="X182" s="187"/>
      <c r="Y182" s="187"/>
      <c r="Z182" s="187"/>
      <c r="AA182" s="192"/>
      <c r="AT182" s="193" t="s">
        <v>188</v>
      </c>
      <c r="AU182" s="193" t="s">
        <v>95</v>
      </c>
      <c r="AV182" s="12" t="s">
        <v>95</v>
      </c>
      <c r="AW182" s="12" t="s">
        <v>40</v>
      </c>
      <c r="AX182" s="12" t="s">
        <v>83</v>
      </c>
      <c r="AY182" s="193" t="s">
        <v>180</v>
      </c>
    </row>
    <row r="183" spans="2:51" s="11" customFormat="1" ht="20.45" customHeight="1">
      <c r="B183" s="178"/>
      <c r="C183" s="179"/>
      <c r="D183" s="179"/>
      <c r="E183" s="180" t="s">
        <v>5</v>
      </c>
      <c r="F183" s="303" t="s">
        <v>815</v>
      </c>
      <c r="G183" s="304"/>
      <c r="H183" s="304"/>
      <c r="I183" s="304"/>
      <c r="J183" s="179"/>
      <c r="K183" s="181" t="s">
        <v>5</v>
      </c>
      <c r="L183" s="179"/>
      <c r="M183" s="179"/>
      <c r="N183" s="179"/>
      <c r="O183" s="179"/>
      <c r="P183" s="179"/>
      <c r="Q183" s="179"/>
      <c r="R183" s="182"/>
      <c r="T183" s="183"/>
      <c r="U183" s="179"/>
      <c r="V183" s="179"/>
      <c r="W183" s="179"/>
      <c r="X183" s="179"/>
      <c r="Y183" s="179"/>
      <c r="Z183" s="179"/>
      <c r="AA183" s="184"/>
      <c r="AT183" s="185" t="s">
        <v>188</v>
      </c>
      <c r="AU183" s="185" t="s">
        <v>95</v>
      </c>
      <c r="AV183" s="11" t="s">
        <v>90</v>
      </c>
      <c r="AW183" s="11" t="s">
        <v>40</v>
      </c>
      <c r="AX183" s="11" t="s">
        <v>83</v>
      </c>
      <c r="AY183" s="185" t="s">
        <v>180</v>
      </c>
    </row>
    <row r="184" spans="2:51" s="12" customFormat="1" ht="20.45" customHeight="1">
      <c r="B184" s="186"/>
      <c r="C184" s="187"/>
      <c r="D184" s="187"/>
      <c r="E184" s="188" t="s">
        <v>5</v>
      </c>
      <c r="F184" s="290" t="s">
        <v>816</v>
      </c>
      <c r="G184" s="291"/>
      <c r="H184" s="291"/>
      <c r="I184" s="291"/>
      <c r="J184" s="187"/>
      <c r="K184" s="189">
        <v>65</v>
      </c>
      <c r="L184" s="187"/>
      <c r="M184" s="187"/>
      <c r="N184" s="187"/>
      <c r="O184" s="187"/>
      <c r="P184" s="187"/>
      <c r="Q184" s="187"/>
      <c r="R184" s="190"/>
      <c r="T184" s="191"/>
      <c r="U184" s="187"/>
      <c r="V184" s="187"/>
      <c r="W184" s="187"/>
      <c r="X184" s="187"/>
      <c r="Y184" s="187"/>
      <c r="Z184" s="187"/>
      <c r="AA184" s="192"/>
      <c r="AT184" s="193" t="s">
        <v>188</v>
      </c>
      <c r="AU184" s="193" t="s">
        <v>95</v>
      </c>
      <c r="AV184" s="12" t="s">
        <v>95</v>
      </c>
      <c r="AW184" s="12" t="s">
        <v>40</v>
      </c>
      <c r="AX184" s="12" t="s">
        <v>83</v>
      </c>
      <c r="AY184" s="193" t="s">
        <v>180</v>
      </c>
    </row>
    <row r="185" spans="2:51" s="13" customFormat="1" ht="20.45" customHeight="1">
      <c r="B185" s="194"/>
      <c r="C185" s="195"/>
      <c r="D185" s="195"/>
      <c r="E185" s="196" t="s">
        <v>5</v>
      </c>
      <c r="F185" s="292" t="s">
        <v>190</v>
      </c>
      <c r="G185" s="293"/>
      <c r="H185" s="293"/>
      <c r="I185" s="293"/>
      <c r="J185" s="195"/>
      <c r="K185" s="197">
        <v>174</v>
      </c>
      <c r="L185" s="195"/>
      <c r="M185" s="195"/>
      <c r="N185" s="195"/>
      <c r="O185" s="195"/>
      <c r="P185" s="195"/>
      <c r="Q185" s="195"/>
      <c r="R185" s="198"/>
      <c r="T185" s="199"/>
      <c r="U185" s="195"/>
      <c r="V185" s="195"/>
      <c r="W185" s="195"/>
      <c r="X185" s="195"/>
      <c r="Y185" s="195"/>
      <c r="Z185" s="195"/>
      <c r="AA185" s="200"/>
      <c r="AT185" s="201" t="s">
        <v>188</v>
      </c>
      <c r="AU185" s="201" t="s">
        <v>95</v>
      </c>
      <c r="AV185" s="13" t="s">
        <v>185</v>
      </c>
      <c r="AW185" s="13" t="s">
        <v>40</v>
      </c>
      <c r="AX185" s="13" t="s">
        <v>90</v>
      </c>
      <c r="AY185" s="201" t="s">
        <v>180</v>
      </c>
    </row>
    <row r="186" spans="2:65" s="1" customFormat="1" ht="28.9" customHeight="1">
      <c r="B186" s="142"/>
      <c r="C186" s="171" t="s">
        <v>262</v>
      </c>
      <c r="D186" s="171" t="s">
        <v>181</v>
      </c>
      <c r="E186" s="172" t="s">
        <v>829</v>
      </c>
      <c r="F186" s="294" t="s">
        <v>830</v>
      </c>
      <c r="G186" s="294"/>
      <c r="H186" s="294"/>
      <c r="I186" s="294"/>
      <c r="J186" s="173" t="s">
        <v>184</v>
      </c>
      <c r="K186" s="174">
        <v>20</v>
      </c>
      <c r="L186" s="295">
        <v>0</v>
      </c>
      <c r="M186" s="295"/>
      <c r="N186" s="296">
        <f>ROUND(L186*K186,2)</f>
        <v>0</v>
      </c>
      <c r="O186" s="296"/>
      <c r="P186" s="296"/>
      <c r="Q186" s="296"/>
      <c r="R186" s="145"/>
      <c r="T186" s="175" t="s">
        <v>5</v>
      </c>
      <c r="U186" s="48" t="s">
        <v>48</v>
      </c>
      <c r="V186" s="40"/>
      <c r="W186" s="176">
        <f>V186*K186</f>
        <v>0</v>
      </c>
      <c r="X186" s="176">
        <v>1E-05</v>
      </c>
      <c r="Y186" s="176">
        <f>X186*K186</f>
        <v>0.0002</v>
      </c>
      <c r="Z186" s="176">
        <v>0</v>
      </c>
      <c r="AA186" s="177">
        <f>Z186*K186</f>
        <v>0</v>
      </c>
      <c r="AR186" s="22" t="s">
        <v>185</v>
      </c>
      <c r="AT186" s="22" t="s">
        <v>181</v>
      </c>
      <c r="AU186" s="22" t="s">
        <v>95</v>
      </c>
      <c r="AY186" s="22" t="s">
        <v>180</v>
      </c>
      <c r="BE186" s="118">
        <f>IF(U186="základní",N186,0)</f>
        <v>0</v>
      </c>
      <c r="BF186" s="118">
        <f>IF(U186="snížená",N186,0)</f>
        <v>0</v>
      </c>
      <c r="BG186" s="118">
        <f>IF(U186="zákl. přenesená",N186,0)</f>
        <v>0</v>
      </c>
      <c r="BH186" s="118">
        <f>IF(U186="sníž. přenesená",N186,0)</f>
        <v>0</v>
      </c>
      <c r="BI186" s="118">
        <f>IF(U186="nulová",N186,0)</f>
        <v>0</v>
      </c>
      <c r="BJ186" s="22" t="s">
        <v>90</v>
      </c>
      <c r="BK186" s="118">
        <f>ROUND(L186*K186,2)</f>
        <v>0</v>
      </c>
      <c r="BL186" s="22" t="s">
        <v>185</v>
      </c>
      <c r="BM186" s="22" t="s">
        <v>831</v>
      </c>
    </row>
    <row r="187" spans="2:51" s="11" customFormat="1" ht="20.45" customHeight="1">
      <c r="B187" s="178"/>
      <c r="C187" s="179"/>
      <c r="D187" s="179"/>
      <c r="E187" s="180" t="s">
        <v>5</v>
      </c>
      <c r="F187" s="288" t="s">
        <v>820</v>
      </c>
      <c r="G187" s="289"/>
      <c r="H187" s="289"/>
      <c r="I187" s="289"/>
      <c r="J187" s="179"/>
      <c r="K187" s="181" t="s">
        <v>5</v>
      </c>
      <c r="L187" s="179"/>
      <c r="M187" s="179"/>
      <c r="N187" s="179"/>
      <c r="O187" s="179"/>
      <c r="P187" s="179"/>
      <c r="Q187" s="179"/>
      <c r="R187" s="182"/>
      <c r="T187" s="183"/>
      <c r="U187" s="179"/>
      <c r="V187" s="179"/>
      <c r="W187" s="179"/>
      <c r="X187" s="179"/>
      <c r="Y187" s="179"/>
      <c r="Z187" s="179"/>
      <c r="AA187" s="184"/>
      <c r="AT187" s="185" t="s">
        <v>188</v>
      </c>
      <c r="AU187" s="185" t="s">
        <v>95</v>
      </c>
      <c r="AV187" s="11" t="s">
        <v>90</v>
      </c>
      <c r="AW187" s="11" t="s">
        <v>40</v>
      </c>
      <c r="AX187" s="11" t="s">
        <v>83</v>
      </c>
      <c r="AY187" s="185" t="s">
        <v>180</v>
      </c>
    </row>
    <row r="188" spans="2:51" s="12" customFormat="1" ht="20.45" customHeight="1">
      <c r="B188" s="186"/>
      <c r="C188" s="187"/>
      <c r="D188" s="187"/>
      <c r="E188" s="188" t="s">
        <v>5</v>
      </c>
      <c r="F188" s="290" t="s">
        <v>821</v>
      </c>
      <c r="G188" s="291"/>
      <c r="H188" s="291"/>
      <c r="I188" s="291"/>
      <c r="J188" s="187"/>
      <c r="K188" s="189">
        <v>9</v>
      </c>
      <c r="L188" s="187"/>
      <c r="M188" s="187"/>
      <c r="N188" s="187"/>
      <c r="O188" s="187"/>
      <c r="P188" s="187"/>
      <c r="Q188" s="187"/>
      <c r="R188" s="190"/>
      <c r="T188" s="191"/>
      <c r="U188" s="187"/>
      <c r="V188" s="187"/>
      <c r="W188" s="187"/>
      <c r="X188" s="187"/>
      <c r="Y188" s="187"/>
      <c r="Z188" s="187"/>
      <c r="AA188" s="192"/>
      <c r="AT188" s="193" t="s">
        <v>188</v>
      </c>
      <c r="AU188" s="193" t="s">
        <v>95</v>
      </c>
      <c r="AV188" s="12" t="s">
        <v>95</v>
      </c>
      <c r="AW188" s="12" t="s">
        <v>40</v>
      </c>
      <c r="AX188" s="12" t="s">
        <v>83</v>
      </c>
      <c r="AY188" s="193" t="s">
        <v>180</v>
      </c>
    </row>
    <row r="189" spans="2:51" s="11" customFormat="1" ht="20.45" customHeight="1">
      <c r="B189" s="178"/>
      <c r="C189" s="179"/>
      <c r="D189" s="179"/>
      <c r="E189" s="180" t="s">
        <v>5</v>
      </c>
      <c r="F189" s="303" t="s">
        <v>822</v>
      </c>
      <c r="G189" s="304"/>
      <c r="H189" s="304"/>
      <c r="I189" s="304"/>
      <c r="J189" s="179"/>
      <c r="K189" s="181" t="s">
        <v>5</v>
      </c>
      <c r="L189" s="179"/>
      <c r="M189" s="179"/>
      <c r="N189" s="179"/>
      <c r="O189" s="179"/>
      <c r="P189" s="179"/>
      <c r="Q189" s="179"/>
      <c r="R189" s="182"/>
      <c r="T189" s="183"/>
      <c r="U189" s="179"/>
      <c r="V189" s="179"/>
      <c r="W189" s="179"/>
      <c r="X189" s="179"/>
      <c r="Y189" s="179"/>
      <c r="Z189" s="179"/>
      <c r="AA189" s="184"/>
      <c r="AT189" s="185" t="s">
        <v>188</v>
      </c>
      <c r="AU189" s="185" t="s">
        <v>95</v>
      </c>
      <c r="AV189" s="11" t="s">
        <v>90</v>
      </c>
      <c r="AW189" s="11" t="s">
        <v>40</v>
      </c>
      <c r="AX189" s="11" t="s">
        <v>83</v>
      </c>
      <c r="AY189" s="185" t="s">
        <v>180</v>
      </c>
    </row>
    <row r="190" spans="2:51" s="12" customFormat="1" ht="20.45" customHeight="1">
      <c r="B190" s="186"/>
      <c r="C190" s="187"/>
      <c r="D190" s="187"/>
      <c r="E190" s="188" t="s">
        <v>5</v>
      </c>
      <c r="F190" s="290" t="s">
        <v>207</v>
      </c>
      <c r="G190" s="291"/>
      <c r="H190" s="291"/>
      <c r="I190" s="291"/>
      <c r="J190" s="187"/>
      <c r="K190" s="189">
        <v>5</v>
      </c>
      <c r="L190" s="187"/>
      <c r="M190" s="187"/>
      <c r="N190" s="187"/>
      <c r="O190" s="187"/>
      <c r="P190" s="187"/>
      <c r="Q190" s="187"/>
      <c r="R190" s="190"/>
      <c r="T190" s="191"/>
      <c r="U190" s="187"/>
      <c r="V190" s="187"/>
      <c r="W190" s="187"/>
      <c r="X190" s="187"/>
      <c r="Y190" s="187"/>
      <c r="Z190" s="187"/>
      <c r="AA190" s="192"/>
      <c r="AT190" s="193" t="s">
        <v>188</v>
      </c>
      <c r="AU190" s="193" t="s">
        <v>95</v>
      </c>
      <c r="AV190" s="12" t="s">
        <v>95</v>
      </c>
      <c r="AW190" s="12" t="s">
        <v>40</v>
      </c>
      <c r="AX190" s="12" t="s">
        <v>83</v>
      </c>
      <c r="AY190" s="193" t="s">
        <v>180</v>
      </c>
    </row>
    <row r="191" spans="2:51" s="11" customFormat="1" ht="20.45" customHeight="1">
      <c r="B191" s="178"/>
      <c r="C191" s="179"/>
      <c r="D191" s="179"/>
      <c r="E191" s="180" t="s">
        <v>5</v>
      </c>
      <c r="F191" s="303" t="s">
        <v>810</v>
      </c>
      <c r="G191" s="304"/>
      <c r="H191" s="304"/>
      <c r="I191" s="304"/>
      <c r="J191" s="179"/>
      <c r="K191" s="181" t="s">
        <v>5</v>
      </c>
      <c r="L191" s="179"/>
      <c r="M191" s="179"/>
      <c r="N191" s="179"/>
      <c r="O191" s="179"/>
      <c r="P191" s="179"/>
      <c r="Q191" s="179"/>
      <c r="R191" s="182"/>
      <c r="T191" s="183"/>
      <c r="U191" s="179"/>
      <c r="V191" s="179"/>
      <c r="W191" s="179"/>
      <c r="X191" s="179"/>
      <c r="Y191" s="179"/>
      <c r="Z191" s="179"/>
      <c r="AA191" s="184"/>
      <c r="AT191" s="185" t="s">
        <v>188</v>
      </c>
      <c r="AU191" s="185" t="s">
        <v>95</v>
      </c>
      <c r="AV191" s="11" t="s">
        <v>90</v>
      </c>
      <c r="AW191" s="11" t="s">
        <v>40</v>
      </c>
      <c r="AX191" s="11" t="s">
        <v>83</v>
      </c>
      <c r="AY191" s="185" t="s">
        <v>180</v>
      </c>
    </row>
    <row r="192" spans="2:51" s="12" customFormat="1" ht="20.45" customHeight="1">
      <c r="B192" s="186"/>
      <c r="C192" s="187"/>
      <c r="D192" s="187"/>
      <c r="E192" s="188" t="s">
        <v>5</v>
      </c>
      <c r="F192" s="290" t="s">
        <v>213</v>
      </c>
      <c r="G192" s="291"/>
      <c r="H192" s="291"/>
      <c r="I192" s="291"/>
      <c r="J192" s="187"/>
      <c r="K192" s="189">
        <v>6</v>
      </c>
      <c r="L192" s="187"/>
      <c r="M192" s="187"/>
      <c r="N192" s="187"/>
      <c r="O192" s="187"/>
      <c r="P192" s="187"/>
      <c r="Q192" s="187"/>
      <c r="R192" s="190"/>
      <c r="T192" s="191"/>
      <c r="U192" s="187"/>
      <c r="V192" s="187"/>
      <c r="W192" s="187"/>
      <c r="X192" s="187"/>
      <c r="Y192" s="187"/>
      <c r="Z192" s="187"/>
      <c r="AA192" s="192"/>
      <c r="AT192" s="193" t="s">
        <v>188</v>
      </c>
      <c r="AU192" s="193" t="s">
        <v>95</v>
      </c>
      <c r="AV192" s="12" t="s">
        <v>95</v>
      </c>
      <c r="AW192" s="12" t="s">
        <v>40</v>
      </c>
      <c r="AX192" s="12" t="s">
        <v>83</v>
      </c>
      <c r="AY192" s="193" t="s">
        <v>180</v>
      </c>
    </row>
    <row r="193" spans="2:51" s="13" customFormat="1" ht="20.45" customHeight="1">
      <c r="B193" s="194"/>
      <c r="C193" s="195"/>
      <c r="D193" s="195"/>
      <c r="E193" s="196" t="s">
        <v>5</v>
      </c>
      <c r="F193" s="292" t="s">
        <v>190</v>
      </c>
      <c r="G193" s="293"/>
      <c r="H193" s="293"/>
      <c r="I193" s="293"/>
      <c r="J193" s="195"/>
      <c r="K193" s="197">
        <v>20</v>
      </c>
      <c r="L193" s="195"/>
      <c r="M193" s="195"/>
      <c r="N193" s="195"/>
      <c r="O193" s="195"/>
      <c r="P193" s="195"/>
      <c r="Q193" s="195"/>
      <c r="R193" s="198"/>
      <c r="T193" s="199"/>
      <c r="U193" s="195"/>
      <c r="V193" s="195"/>
      <c r="W193" s="195"/>
      <c r="X193" s="195"/>
      <c r="Y193" s="195"/>
      <c r="Z193" s="195"/>
      <c r="AA193" s="200"/>
      <c r="AT193" s="201" t="s">
        <v>188</v>
      </c>
      <c r="AU193" s="201" t="s">
        <v>95</v>
      </c>
      <c r="AV193" s="13" t="s">
        <v>185</v>
      </c>
      <c r="AW193" s="13" t="s">
        <v>40</v>
      </c>
      <c r="AX193" s="13" t="s">
        <v>90</v>
      </c>
      <c r="AY193" s="201" t="s">
        <v>180</v>
      </c>
    </row>
    <row r="194" spans="2:65" s="1" customFormat="1" ht="28.9" customHeight="1">
      <c r="B194" s="142"/>
      <c r="C194" s="171" t="s">
        <v>308</v>
      </c>
      <c r="D194" s="171" t="s">
        <v>181</v>
      </c>
      <c r="E194" s="172" t="s">
        <v>832</v>
      </c>
      <c r="F194" s="294" t="s">
        <v>833</v>
      </c>
      <c r="G194" s="294"/>
      <c r="H194" s="294"/>
      <c r="I194" s="294"/>
      <c r="J194" s="173" t="s">
        <v>184</v>
      </c>
      <c r="K194" s="174">
        <v>5</v>
      </c>
      <c r="L194" s="295">
        <v>0</v>
      </c>
      <c r="M194" s="295"/>
      <c r="N194" s="296">
        <f>ROUND(L194*K194,2)</f>
        <v>0</v>
      </c>
      <c r="O194" s="296"/>
      <c r="P194" s="296"/>
      <c r="Q194" s="296"/>
      <c r="R194" s="145"/>
      <c r="T194" s="175" t="s">
        <v>5</v>
      </c>
      <c r="U194" s="48" t="s">
        <v>48</v>
      </c>
      <c r="V194" s="40"/>
      <c r="W194" s="176">
        <f>V194*K194</f>
        <v>0</v>
      </c>
      <c r="X194" s="176">
        <v>0</v>
      </c>
      <c r="Y194" s="176">
        <f>X194*K194</f>
        <v>0</v>
      </c>
      <c r="Z194" s="176">
        <v>0</v>
      </c>
      <c r="AA194" s="177">
        <f>Z194*K194</f>
        <v>0</v>
      </c>
      <c r="AR194" s="22" t="s">
        <v>185</v>
      </c>
      <c r="AT194" s="22" t="s">
        <v>181</v>
      </c>
      <c r="AU194" s="22" t="s">
        <v>95</v>
      </c>
      <c r="AY194" s="22" t="s">
        <v>180</v>
      </c>
      <c r="BE194" s="118">
        <f>IF(U194="základní",N194,0)</f>
        <v>0</v>
      </c>
      <c r="BF194" s="118">
        <f>IF(U194="snížená",N194,0)</f>
        <v>0</v>
      </c>
      <c r="BG194" s="118">
        <f>IF(U194="zákl. přenesená",N194,0)</f>
        <v>0</v>
      </c>
      <c r="BH194" s="118">
        <f>IF(U194="sníž. přenesená",N194,0)</f>
        <v>0</v>
      </c>
      <c r="BI194" s="118">
        <f>IF(U194="nulová",N194,0)</f>
        <v>0</v>
      </c>
      <c r="BJ194" s="22" t="s">
        <v>90</v>
      </c>
      <c r="BK194" s="118">
        <f>ROUND(L194*K194,2)</f>
        <v>0</v>
      </c>
      <c r="BL194" s="22" t="s">
        <v>185</v>
      </c>
      <c r="BM194" s="22" t="s">
        <v>834</v>
      </c>
    </row>
    <row r="195" spans="2:51" s="11" customFormat="1" ht="20.45" customHeight="1">
      <c r="B195" s="178"/>
      <c r="C195" s="179"/>
      <c r="D195" s="179"/>
      <c r="E195" s="180" t="s">
        <v>5</v>
      </c>
      <c r="F195" s="288" t="s">
        <v>822</v>
      </c>
      <c r="G195" s="289"/>
      <c r="H195" s="289"/>
      <c r="I195" s="289"/>
      <c r="J195" s="179"/>
      <c r="K195" s="181" t="s">
        <v>5</v>
      </c>
      <c r="L195" s="179"/>
      <c r="M195" s="179"/>
      <c r="N195" s="179"/>
      <c r="O195" s="179"/>
      <c r="P195" s="179"/>
      <c r="Q195" s="179"/>
      <c r="R195" s="182"/>
      <c r="T195" s="183"/>
      <c r="U195" s="179"/>
      <c r="V195" s="179"/>
      <c r="W195" s="179"/>
      <c r="X195" s="179"/>
      <c r="Y195" s="179"/>
      <c r="Z195" s="179"/>
      <c r="AA195" s="184"/>
      <c r="AT195" s="185" t="s">
        <v>188</v>
      </c>
      <c r="AU195" s="185" t="s">
        <v>95</v>
      </c>
      <c r="AV195" s="11" t="s">
        <v>90</v>
      </c>
      <c r="AW195" s="11" t="s">
        <v>40</v>
      </c>
      <c r="AX195" s="11" t="s">
        <v>83</v>
      </c>
      <c r="AY195" s="185" t="s">
        <v>180</v>
      </c>
    </row>
    <row r="196" spans="2:51" s="12" customFormat="1" ht="20.45" customHeight="1">
      <c r="B196" s="186"/>
      <c r="C196" s="187"/>
      <c r="D196" s="187"/>
      <c r="E196" s="188" t="s">
        <v>5</v>
      </c>
      <c r="F196" s="290" t="s">
        <v>207</v>
      </c>
      <c r="G196" s="291"/>
      <c r="H196" s="291"/>
      <c r="I196" s="291"/>
      <c r="J196" s="187"/>
      <c r="K196" s="189">
        <v>5</v>
      </c>
      <c r="L196" s="187"/>
      <c r="M196" s="187"/>
      <c r="N196" s="187"/>
      <c r="O196" s="187"/>
      <c r="P196" s="187"/>
      <c r="Q196" s="187"/>
      <c r="R196" s="190"/>
      <c r="T196" s="191"/>
      <c r="U196" s="187"/>
      <c r="V196" s="187"/>
      <c r="W196" s="187"/>
      <c r="X196" s="187"/>
      <c r="Y196" s="187"/>
      <c r="Z196" s="187"/>
      <c r="AA196" s="192"/>
      <c r="AT196" s="193" t="s">
        <v>188</v>
      </c>
      <c r="AU196" s="193" t="s">
        <v>95</v>
      </c>
      <c r="AV196" s="12" t="s">
        <v>95</v>
      </c>
      <c r="AW196" s="12" t="s">
        <v>40</v>
      </c>
      <c r="AX196" s="12" t="s">
        <v>83</v>
      </c>
      <c r="AY196" s="193" t="s">
        <v>180</v>
      </c>
    </row>
    <row r="197" spans="2:51" s="13" customFormat="1" ht="20.45" customHeight="1">
      <c r="B197" s="194"/>
      <c r="C197" s="195"/>
      <c r="D197" s="195"/>
      <c r="E197" s="196" t="s">
        <v>5</v>
      </c>
      <c r="F197" s="292" t="s">
        <v>190</v>
      </c>
      <c r="G197" s="293"/>
      <c r="H197" s="293"/>
      <c r="I197" s="293"/>
      <c r="J197" s="195"/>
      <c r="K197" s="197">
        <v>5</v>
      </c>
      <c r="L197" s="195"/>
      <c r="M197" s="195"/>
      <c r="N197" s="195"/>
      <c r="O197" s="195"/>
      <c r="P197" s="195"/>
      <c r="Q197" s="195"/>
      <c r="R197" s="198"/>
      <c r="T197" s="199"/>
      <c r="U197" s="195"/>
      <c r="V197" s="195"/>
      <c r="W197" s="195"/>
      <c r="X197" s="195"/>
      <c r="Y197" s="195"/>
      <c r="Z197" s="195"/>
      <c r="AA197" s="200"/>
      <c r="AT197" s="201" t="s">
        <v>188</v>
      </c>
      <c r="AU197" s="201" t="s">
        <v>95</v>
      </c>
      <c r="AV197" s="13" t="s">
        <v>185</v>
      </c>
      <c r="AW197" s="13" t="s">
        <v>40</v>
      </c>
      <c r="AX197" s="13" t="s">
        <v>90</v>
      </c>
      <c r="AY197" s="201" t="s">
        <v>180</v>
      </c>
    </row>
    <row r="198" spans="2:63" s="10" customFormat="1" ht="29.85" customHeight="1">
      <c r="B198" s="160"/>
      <c r="C198" s="161"/>
      <c r="D198" s="170" t="s">
        <v>156</v>
      </c>
      <c r="E198" s="170"/>
      <c r="F198" s="170"/>
      <c r="G198" s="170"/>
      <c r="H198" s="170"/>
      <c r="I198" s="170"/>
      <c r="J198" s="170"/>
      <c r="K198" s="170"/>
      <c r="L198" s="170"/>
      <c r="M198" s="170"/>
      <c r="N198" s="286">
        <f>BK198</f>
        <v>0</v>
      </c>
      <c r="O198" s="287"/>
      <c r="P198" s="287"/>
      <c r="Q198" s="287"/>
      <c r="R198" s="163"/>
      <c r="T198" s="164"/>
      <c r="U198" s="161"/>
      <c r="V198" s="161"/>
      <c r="W198" s="165">
        <f>W199</f>
        <v>0</v>
      </c>
      <c r="X198" s="161"/>
      <c r="Y198" s="165">
        <f>Y199</f>
        <v>0</v>
      </c>
      <c r="Z198" s="161"/>
      <c r="AA198" s="166">
        <f>AA199</f>
        <v>0</v>
      </c>
      <c r="AR198" s="167" t="s">
        <v>90</v>
      </c>
      <c r="AT198" s="168" t="s">
        <v>82</v>
      </c>
      <c r="AU198" s="168" t="s">
        <v>90</v>
      </c>
      <c r="AY198" s="167" t="s">
        <v>180</v>
      </c>
      <c r="BK198" s="169">
        <f>BK199</f>
        <v>0</v>
      </c>
    </row>
    <row r="199" spans="2:65" s="1" customFormat="1" ht="40.15" customHeight="1">
      <c r="B199" s="142"/>
      <c r="C199" s="171" t="s">
        <v>10</v>
      </c>
      <c r="D199" s="171" t="s">
        <v>181</v>
      </c>
      <c r="E199" s="172" t="s">
        <v>835</v>
      </c>
      <c r="F199" s="294" t="s">
        <v>836</v>
      </c>
      <c r="G199" s="294"/>
      <c r="H199" s="294"/>
      <c r="I199" s="294"/>
      <c r="J199" s="173" t="s">
        <v>242</v>
      </c>
      <c r="K199" s="174">
        <v>0.742</v>
      </c>
      <c r="L199" s="295">
        <v>0</v>
      </c>
      <c r="M199" s="295"/>
      <c r="N199" s="296">
        <f>ROUND(L199*K199,2)</f>
        <v>0</v>
      </c>
      <c r="O199" s="296"/>
      <c r="P199" s="296"/>
      <c r="Q199" s="296"/>
      <c r="R199" s="145"/>
      <c r="T199" s="175" t="s">
        <v>5</v>
      </c>
      <c r="U199" s="48" t="s">
        <v>48</v>
      </c>
      <c r="V199" s="40"/>
      <c r="W199" s="176">
        <f>V199*K199</f>
        <v>0</v>
      </c>
      <c r="X199" s="176">
        <v>0</v>
      </c>
      <c r="Y199" s="176">
        <f>X199*K199</f>
        <v>0</v>
      </c>
      <c r="Z199" s="176">
        <v>0</v>
      </c>
      <c r="AA199" s="177">
        <f>Z199*K199</f>
        <v>0</v>
      </c>
      <c r="AR199" s="22" t="s">
        <v>185</v>
      </c>
      <c r="AT199" s="22" t="s">
        <v>181</v>
      </c>
      <c r="AU199" s="22" t="s">
        <v>95</v>
      </c>
      <c r="AY199" s="22" t="s">
        <v>180</v>
      </c>
      <c r="BE199" s="118">
        <f>IF(U199="základní",N199,0)</f>
        <v>0</v>
      </c>
      <c r="BF199" s="118">
        <f>IF(U199="snížená",N199,0)</f>
        <v>0</v>
      </c>
      <c r="BG199" s="118">
        <f>IF(U199="zákl. přenesená",N199,0)</f>
        <v>0</v>
      </c>
      <c r="BH199" s="118">
        <f>IF(U199="sníž. přenesená",N199,0)</f>
        <v>0</v>
      </c>
      <c r="BI199" s="118">
        <f>IF(U199="nulová",N199,0)</f>
        <v>0</v>
      </c>
      <c r="BJ199" s="22" t="s">
        <v>90</v>
      </c>
      <c r="BK199" s="118">
        <f>ROUND(L199*K199,2)</f>
        <v>0</v>
      </c>
      <c r="BL199" s="22" t="s">
        <v>185</v>
      </c>
      <c r="BM199" s="22" t="s">
        <v>837</v>
      </c>
    </row>
    <row r="200" spans="2:63" s="1" customFormat="1" ht="49.9" customHeight="1">
      <c r="B200" s="39"/>
      <c r="C200" s="40"/>
      <c r="D200" s="162" t="s">
        <v>491</v>
      </c>
      <c r="E200" s="40"/>
      <c r="F200" s="40"/>
      <c r="G200" s="40"/>
      <c r="H200" s="40"/>
      <c r="I200" s="40"/>
      <c r="J200" s="40"/>
      <c r="K200" s="40"/>
      <c r="L200" s="40"/>
      <c r="M200" s="40"/>
      <c r="N200" s="301">
        <f aca="true" t="shared" si="5" ref="N200:N205">BK200</f>
        <v>0</v>
      </c>
      <c r="O200" s="302"/>
      <c r="P200" s="302"/>
      <c r="Q200" s="302"/>
      <c r="R200" s="41"/>
      <c r="T200" s="214"/>
      <c r="U200" s="40"/>
      <c r="V200" s="40"/>
      <c r="W200" s="40"/>
      <c r="X200" s="40"/>
      <c r="Y200" s="40"/>
      <c r="Z200" s="40"/>
      <c r="AA200" s="78"/>
      <c r="AT200" s="22" t="s">
        <v>82</v>
      </c>
      <c r="AU200" s="22" t="s">
        <v>83</v>
      </c>
      <c r="AY200" s="22" t="s">
        <v>492</v>
      </c>
      <c r="BK200" s="118">
        <f>SUM(BK201:BK205)</f>
        <v>0</v>
      </c>
    </row>
    <row r="201" spans="2:63" s="1" customFormat="1" ht="22.35" customHeight="1">
      <c r="B201" s="39"/>
      <c r="C201" s="215" t="s">
        <v>5</v>
      </c>
      <c r="D201" s="215" t="s">
        <v>181</v>
      </c>
      <c r="E201" s="216" t="s">
        <v>5</v>
      </c>
      <c r="F201" s="299" t="s">
        <v>5</v>
      </c>
      <c r="G201" s="299"/>
      <c r="H201" s="299"/>
      <c r="I201" s="299"/>
      <c r="J201" s="217" t="s">
        <v>5</v>
      </c>
      <c r="K201" s="218"/>
      <c r="L201" s="295"/>
      <c r="M201" s="300"/>
      <c r="N201" s="300">
        <f t="shared" si="5"/>
        <v>0</v>
      </c>
      <c r="O201" s="300"/>
      <c r="P201" s="300"/>
      <c r="Q201" s="300"/>
      <c r="R201" s="41"/>
      <c r="T201" s="175" t="s">
        <v>5</v>
      </c>
      <c r="U201" s="219" t="s">
        <v>48</v>
      </c>
      <c r="V201" s="40"/>
      <c r="W201" s="40"/>
      <c r="X201" s="40"/>
      <c r="Y201" s="40"/>
      <c r="Z201" s="40"/>
      <c r="AA201" s="78"/>
      <c r="AT201" s="22" t="s">
        <v>492</v>
      </c>
      <c r="AU201" s="22" t="s">
        <v>90</v>
      </c>
      <c r="AY201" s="22" t="s">
        <v>492</v>
      </c>
      <c r="BE201" s="118">
        <f>IF(U201="základní",N201,0)</f>
        <v>0</v>
      </c>
      <c r="BF201" s="118">
        <f>IF(U201="snížená",N201,0)</f>
        <v>0</v>
      </c>
      <c r="BG201" s="118">
        <f>IF(U201="zákl. přenesená",N201,0)</f>
        <v>0</v>
      </c>
      <c r="BH201" s="118">
        <f>IF(U201="sníž. přenesená",N201,0)</f>
        <v>0</v>
      </c>
      <c r="BI201" s="118">
        <f>IF(U201="nulová",N201,0)</f>
        <v>0</v>
      </c>
      <c r="BJ201" s="22" t="s">
        <v>90</v>
      </c>
      <c r="BK201" s="118">
        <f>L201*K201</f>
        <v>0</v>
      </c>
    </row>
    <row r="202" spans="2:63" s="1" customFormat="1" ht="22.35" customHeight="1">
      <c r="B202" s="39"/>
      <c r="C202" s="215" t="s">
        <v>5</v>
      </c>
      <c r="D202" s="215" t="s">
        <v>181</v>
      </c>
      <c r="E202" s="216" t="s">
        <v>5</v>
      </c>
      <c r="F202" s="299" t="s">
        <v>5</v>
      </c>
      <c r="G202" s="299"/>
      <c r="H202" s="299"/>
      <c r="I202" s="299"/>
      <c r="J202" s="217" t="s">
        <v>5</v>
      </c>
      <c r="K202" s="218"/>
      <c r="L202" s="295"/>
      <c r="M202" s="300"/>
      <c r="N202" s="300">
        <f t="shared" si="5"/>
        <v>0</v>
      </c>
      <c r="O202" s="300"/>
      <c r="P202" s="300"/>
      <c r="Q202" s="300"/>
      <c r="R202" s="41"/>
      <c r="T202" s="175" t="s">
        <v>5</v>
      </c>
      <c r="U202" s="219" t="s">
        <v>48</v>
      </c>
      <c r="V202" s="40"/>
      <c r="W202" s="40"/>
      <c r="X202" s="40"/>
      <c r="Y202" s="40"/>
      <c r="Z202" s="40"/>
      <c r="AA202" s="78"/>
      <c r="AT202" s="22" t="s">
        <v>492</v>
      </c>
      <c r="AU202" s="22" t="s">
        <v>90</v>
      </c>
      <c r="AY202" s="22" t="s">
        <v>492</v>
      </c>
      <c r="BE202" s="118">
        <f>IF(U202="základní",N202,0)</f>
        <v>0</v>
      </c>
      <c r="BF202" s="118">
        <f>IF(U202="snížená",N202,0)</f>
        <v>0</v>
      </c>
      <c r="BG202" s="118">
        <f>IF(U202="zákl. přenesená",N202,0)</f>
        <v>0</v>
      </c>
      <c r="BH202" s="118">
        <f>IF(U202="sníž. přenesená",N202,0)</f>
        <v>0</v>
      </c>
      <c r="BI202" s="118">
        <f>IF(U202="nulová",N202,0)</f>
        <v>0</v>
      </c>
      <c r="BJ202" s="22" t="s">
        <v>90</v>
      </c>
      <c r="BK202" s="118">
        <f>L202*K202</f>
        <v>0</v>
      </c>
    </row>
    <row r="203" spans="2:63" s="1" customFormat="1" ht="22.35" customHeight="1">
      <c r="B203" s="39"/>
      <c r="C203" s="215" t="s">
        <v>5</v>
      </c>
      <c r="D203" s="215" t="s">
        <v>181</v>
      </c>
      <c r="E203" s="216" t="s">
        <v>5</v>
      </c>
      <c r="F203" s="299" t="s">
        <v>5</v>
      </c>
      <c r="G203" s="299"/>
      <c r="H203" s="299"/>
      <c r="I203" s="299"/>
      <c r="J203" s="217" t="s">
        <v>5</v>
      </c>
      <c r="K203" s="218"/>
      <c r="L203" s="295"/>
      <c r="M203" s="300"/>
      <c r="N203" s="300">
        <f t="shared" si="5"/>
        <v>0</v>
      </c>
      <c r="O203" s="300"/>
      <c r="P203" s="300"/>
      <c r="Q203" s="300"/>
      <c r="R203" s="41"/>
      <c r="T203" s="175" t="s">
        <v>5</v>
      </c>
      <c r="U203" s="219" t="s">
        <v>48</v>
      </c>
      <c r="V203" s="40"/>
      <c r="W203" s="40"/>
      <c r="X203" s="40"/>
      <c r="Y203" s="40"/>
      <c r="Z203" s="40"/>
      <c r="AA203" s="78"/>
      <c r="AT203" s="22" t="s">
        <v>492</v>
      </c>
      <c r="AU203" s="22" t="s">
        <v>90</v>
      </c>
      <c r="AY203" s="22" t="s">
        <v>492</v>
      </c>
      <c r="BE203" s="118">
        <f>IF(U203="základní",N203,0)</f>
        <v>0</v>
      </c>
      <c r="BF203" s="118">
        <f>IF(U203="snížená",N203,0)</f>
        <v>0</v>
      </c>
      <c r="BG203" s="118">
        <f>IF(U203="zákl. přenesená",N203,0)</f>
        <v>0</v>
      </c>
      <c r="BH203" s="118">
        <f>IF(U203="sníž. přenesená",N203,0)</f>
        <v>0</v>
      </c>
      <c r="BI203" s="118">
        <f>IF(U203="nulová",N203,0)</f>
        <v>0</v>
      </c>
      <c r="BJ203" s="22" t="s">
        <v>90</v>
      </c>
      <c r="BK203" s="118">
        <f>L203*K203</f>
        <v>0</v>
      </c>
    </row>
    <row r="204" spans="2:63" s="1" customFormat="1" ht="22.35" customHeight="1">
      <c r="B204" s="39"/>
      <c r="C204" s="215" t="s">
        <v>5</v>
      </c>
      <c r="D204" s="215" t="s">
        <v>181</v>
      </c>
      <c r="E204" s="216" t="s">
        <v>5</v>
      </c>
      <c r="F204" s="299" t="s">
        <v>5</v>
      </c>
      <c r="G204" s="299"/>
      <c r="H204" s="299"/>
      <c r="I204" s="299"/>
      <c r="J204" s="217" t="s">
        <v>5</v>
      </c>
      <c r="K204" s="218"/>
      <c r="L204" s="295"/>
      <c r="M204" s="300"/>
      <c r="N204" s="300">
        <f t="shared" si="5"/>
        <v>0</v>
      </c>
      <c r="O204" s="300"/>
      <c r="P204" s="300"/>
      <c r="Q204" s="300"/>
      <c r="R204" s="41"/>
      <c r="T204" s="175" t="s">
        <v>5</v>
      </c>
      <c r="U204" s="219" t="s">
        <v>48</v>
      </c>
      <c r="V204" s="40"/>
      <c r="W204" s="40"/>
      <c r="X204" s="40"/>
      <c r="Y204" s="40"/>
      <c r="Z204" s="40"/>
      <c r="AA204" s="78"/>
      <c r="AT204" s="22" t="s">
        <v>492</v>
      </c>
      <c r="AU204" s="22" t="s">
        <v>90</v>
      </c>
      <c r="AY204" s="22" t="s">
        <v>492</v>
      </c>
      <c r="BE204" s="118">
        <f>IF(U204="základní",N204,0)</f>
        <v>0</v>
      </c>
      <c r="BF204" s="118">
        <f>IF(U204="snížená",N204,0)</f>
        <v>0</v>
      </c>
      <c r="BG204" s="118">
        <f>IF(U204="zákl. přenesená",N204,0)</f>
        <v>0</v>
      </c>
      <c r="BH204" s="118">
        <f>IF(U204="sníž. přenesená",N204,0)</f>
        <v>0</v>
      </c>
      <c r="BI204" s="118">
        <f>IF(U204="nulová",N204,0)</f>
        <v>0</v>
      </c>
      <c r="BJ204" s="22" t="s">
        <v>90</v>
      </c>
      <c r="BK204" s="118">
        <f>L204*K204</f>
        <v>0</v>
      </c>
    </row>
    <row r="205" spans="2:63" s="1" customFormat="1" ht="22.35" customHeight="1">
      <c r="B205" s="39"/>
      <c r="C205" s="215" t="s">
        <v>5</v>
      </c>
      <c r="D205" s="215" t="s">
        <v>181</v>
      </c>
      <c r="E205" s="216" t="s">
        <v>5</v>
      </c>
      <c r="F205" s="299" t="s">
        <v>5</v>
      </c>
      <c r="G205" s="299"/>
      <c r="H205" s="299"/>
      <c r="I205" s="299"/>
      <c r="J205" s="217" t="s">
        <v>5</v>
      </c>
      <c r="K205" s="218"/>
      <c r="L205" s="295"/>
      <c r="M205" s="300"/>
      <c r="N205" s="300">
        <f t="shared" si="5"/>
        <v>0</v>
      </c>
      <c r="O205" s="300"/>
      <c r="P205" s="300"/>
      <c r="Q205" s="300"/>
      <c r="R205" s="41"/>
      <c r="T205" s="175" t="s">
        <v>5</v>
      </c>
      <c r="U205" s="219" t="s">
        <v>48</v>
      </c>
      <c r="V205" s="60"/>
      <c r="W205" s="60"/>
      <c r="X205" s="60"/>
      <c r="Y205" s="60"/>
      <c r="Z205" s="60"/>
      <c r="AA205" s="62"/>
      <c r="AT205" s="22" t="s">
        <v>492</v>
      </c>
      <c r="AU205" s="22" t="s">
        <v>90</v>
      </c>
      <c r="AY205" s="22" t="s">
        <v>492</v>
      </c>
      <c r="BE205" s="118">
        <f>IF(U205="základní",N205,0)</f>
        <v>0</v>
      </c>
      <c r="BF205" s="118">
        <f>IF(U205="snížená",N205,0)</f>
        <v>0</v>
      </c>
      <c r="BG205" s="118">
        <f>IF(U205="zákl. přenesená",N205,0)</f>
        <v>0</v>
      </c>
      <c r="BH205" s="118">
        <f>IF(U205="sníž. přenesená",N205,0)</f>
        <v>0</v>
      </c>
      <c r="BI205" s="118">
        <f>IF(U205="nulová",N205,0)</f>
        <v>0</v>
      </c>
      <c r="BJ205" s="22" t="s">
        <v>90</v>
      </c>
      <c r="BK205" s="118">
        <f>L205*K205</f>
        <v>0</v>
      </c>
    </row>
    <row r="206" spans="2:18" s="1" customFormat="1" ht="6.95" customHeight="1">
      <c r="B206" s="63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5"/>
    </row>
  </sheetData>
  <mergeCells count="196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5:Q95"/>
    <mergeCell ref="D96:H96"/>
    <mergeCell ref="N96:Q96"/>
    <mergeCell ref="D97:H97"/>
    <mergeCell ref="N97:Q97"/>
    <mergeCell ref="D98:H98"/>
    <mergeCell ref="N98:Q98"/>
    <mergeCell ref="D99:H99"/>
    <mergeCell ref="N99:Q99"/>
    <mergeCell ref="D100:H100"/>
    <mergeCell ref="N100:Q100"/>
    <mergeCell ref="N101:Q101"/>
    <mergeCell ref="L103:Q103"/>
    <mergeCell ref="C109:Q109"/>
    <mergeCell ref="F111:P111"/>
    <mergeCell ref="F112:P112"/>
    <mergeCell ref="F113:P113"/>
    <mergeCell ref="M115:P115"/>
    <mergeCell ref="M117:Q117"/>
    <mergeCell ref="M118:Q118"/>
    <mergeCell ref="F120:I120"/>
    <mergeCell ref="L120:M120"/>
    <mergeCell ref="N120:Q120"/>
    <mergeCell ref="F124:I124"/>
    <mergeCell ref="L124:M124"/>
    <mergeCell ref="N124:Q124"/>
    <mergeCell ref="F125:I125"/>
    <mergeCell ref="F126:I126"/>
    <mergeCell ref="F127:I127"/>
    <mergeCell ref="N121:Q121"/>
    <mergeCell ref="N122:Q122"/>
    <mergeCell ref="N123:Q123"/>
    <mergeCell ref="F128:I128"/>
    <mergeCell ref="F129:I129"/>
    <mergeCell ref="L129:M129"/>
    <mergeCell ref="N129:Q129"/>
    <mergeCell ref="F130:I130"/>
    <mergeCell ref="F131:I131"/>
    <mergeCell ref="F132:I132"/>
    <mergeCell ref="F133:I133"/>
    <mergeCell ref="F134:I134"/>
    <mergeCell ref="L134:M134"/>
    <mergeCell ref="N134:Q134"/>
    <mergeCell ref="F135:I135"/>
    <mergeCell ref="F136:I136"/>
    <mergeCell ref="F137:I137"/>
    <mergeCell ref="F138:I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F144:I144"/>
    <mergeCell ref="F145:I145"/>
    <mergeCell ref="L145:M145"/>
    <mergeCell ref="N145:Q145"/>
    <mergeCell ref="F146:I146"/>
    <mergeCell ref="F147:I147"/>
    <mergeCell ref="F148:I148"/>
    <mergeCell ref="F149:I149"/>
    <mergeCell ref="F150:I150"/>
    <mergeCell ref="F151:I151"/>
    <mergeCell ref="F152:I152"/>
    <mergeCell ref="F153:I153"/>
    <mergeCell ref="F154:I154"/>
    <mergeCell ref="L154:M154"/>
    <mergeCell ref="N154:Q154"/>
    <mergeCell ref="F155:I155"/>
    <mergeCell ref="F156:I156"/>
    <mergeCell ref="F157:I157"/>
    <mergeCell ref="F158:I158"/>
    <mergeCell ref="F159:I159"/>
    <mergeCell ref="F160:I160"/>
    <mergeCell ref="L160:M160"/>
    <mergeCell ref="N160:Q160"/>
    <mergeCell ref="F161:I161"/>
    <mergeCell ref="F162:I162"/>
    <mergeCell ref="F163:I163"/>
    <mergeCell ref="F164:I164"/>
    <mergeCell ref="F165:I165"/>
    <mergeCell ref="F166:I166"/>
    <mergeCell ref="L166:M166"/>
    <mergeCell ref="N166:Q166"/>
    <mergeCell ref="F167:I167"/>
    <mergeCell ref="F168:I168"/>
    <mergeCell ref="F169:I169"/>
    <mergeCell ref="F170:I170"/>
    <mergeCell ref="F171:I171"/>
    <mergeCell ref="F172:I172"/>
    <mergeCell ref="L172:M172"/>
    <mergeCell ref="N172:Q172"/>
    <mergeCell ref="F173:I173"/>
    <mergeCell ref="F174:I174"/>
    <mergeCell ref="F175:I175"/>
    <mergeCell ref="F176:I176"/>
    <mergeCell ref="L176:M176"/>
    <mergeCell ref="N176:Q176"/>
    <mergeCell ref="F177:I177"/>
    <mergeCell ref="F178:I178"/>
    <mergeCell ref="F179:I179"/>
    <mergeCell ref="F180:I180"/>
    <mergeCell ref="F181:I181"/>
    <mergeCell ref="F182:I182"/>
    <mergeCell ref="F183:I183"/>
    <mergeCell ref="F184:I184"/>
    <mergeCell ref="F185:I185"/>
    <mergeCell ref="F186:I186"/>
    <mergeCell ref="L186:M186"/>
    <mergeCell ref="N186:Q186"/>
    <mergeCell ref="F187:I187"/>
    <mergeCell ref="F188:I188"/>
    <mergeCell ref="F189:I189"/>
    <mergeCell ref="F190:I190"/>
    <mergeCell ref="F191:I191"/>
    <mergeCell ref="F192:I192"/>
    <mergeCell ref="F193:I193"/>
    <mergeCell ref="F194:I194"/>
    <mergeCell ref="L194:M194"/>
    <mergeCell ref="N194:Q194"/>
    <mergeCell ref="F195:I195"/>
    <mergeCell ref="H1:K1"/>
    <mergeCell ref="S2:AC2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196:I196"/>
    <mergeCell ref="F197:I197"/>
    <mergeCell ref="F199:I199"/>
    <mergeCell ref="L199:M199"/>
    <mergeCell ref="N199:Q199"/>
    <mergeCell ref="F201:I201"/>
    <mergeCell ref="L201:M201"/>
    <mergeCell ref="N201:Q201"/>
    <mergeCell ref="F202:I202"/>
    <mergeCell ref="L202:M202"/>
    <mergeCell ref="N202:Q202"/>
    <mergeCell ref="N198:Q198"/>
    <mergeCell ref="N200:Q200"/>
  </mergeCells>
  <dataValidations count="2">
    <dataValidation type="list" allowBlank="1" showInputMessage="1" showErrorMessage="1" error="Povoleny jsou hodnoty K, M." sqref="D201:D206">
      <formula1>"K, M"</formula1>
    </dataValidation>
    <dataValidation type="list" allowBlank="1" showInputMessage="1" showErrorMessage="1" error="Povoleny jsou hodnoty základní, snížená, zákl. přenesená, sníž. přenesená, nulová." sqref="U201:U206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7" display="2) Rekapitulace rozpočtu"/>
    <hyperlink ref="L1" location="C120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44"/>
  <sheetViews>
    <sheetView showGridLines="0" tabSelected="1" workbookViewId="0" topLeftCell="A1">
      <pane ySplit="1" topLeftCell="A96" activePane="bottomLeft" state="frozen"/>
      <selection pane="bottomLeft" activeCell="C123" sqref="C123:Q123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7" width="9.5" style="0" customWidth="1"/>
    <col min="8" max="8" width="10.66015625" style="0" customWidth="1"/>
    <col min="9" max="9" width="6" style="0" customWidth="1"/>
    <col min="10" max="10" width="4.5" style="0" customWidth="1"/>
    <col min="11" max="11" width="9.83203125" style="0" customWidth="1"/>
    <col min="12" max="12" width="10.33203125" style="0" customWidth="1"/>
    <col min="13" max="14" width="5.16015625" style="0" customWidth="1"/>
    <col min="15" max="15" width="1.66796875" style="0" customWidth="1"/>
    <col min="16" max="16" width="10.66015625" style="0" customWidth="1"/>
    <col min="17" max="17" width="3.5" style="0" customWidth="1"/>
    <col min="18" max="18" width="1.5" style="0" customWidth="1"/>
    <col min="19" max="19" width="7" style="0" customWidth="1"/>
    <col min="20" max="20" width="25.5" style="0" hidden="1" customWidth="1"/>
    <col min="21" max="21" width="14" style="0" hidden="1" customWidth="1"/>
    <col min="22" max="22" width="10.5" style="0" hidden="1" customWidth="1"/>
    <col min="23" max="23" width="14" style="0" hidden="1" customWidth="1"/>
    <col min="24" max="24" width="10.5" style="0" hidden="1" customWidth="1"/>
    <col min="25" max="25" width="12.83203125" style="0" hidden="1" customWidth="1"/>
    <col min="26" max="26" width="9.5" style="0" hidden="1" customWidth="1"/>
    <col min="27" max="27" width="12.83203125" style="0" hidden="1" customWidth="1"/>
    <col min="28" max="28" width="14" style="0" hidden="1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66" ht="21.75" customHeight="1">
      <c r="A1" s="126"/>
      <c r="B1" s="16"/>
      <c r="C1" s="16"/>
      <c r="D1" s="17" t="s">
        <v>1</v>
      </c>
      <c r="E1" s="16"/>
      <c r="F1" s="18" t="s">
        <v>132</v>
      </c>
      <c r="G1" s="18"/>
      <c r="H1" s="281" t="s">
        <v>133</v>
      </c>
      <c r="I1" s="281"/>
      <c r="J1" s="281"/>
      <c r="K1" s="281"/>
      <c r="L1" s="18" t="s">
        <v>134</v>
      </c>
      <c r="M1" s="16"/>
      <c r="N1" s="16"/>
      <c r="O1" s="17" t="s">
        <v>135</v>
      </c>
      <c r="P1" s="16"/>
      <c r="Q1" s="16"/>
      <c r="R1" s="16"/>
      <c r="S1" s="18" t="s">
        <v>136</v>
      </c>
      <c r="T1" s="18"/>
      <c r="U1" s="126"/>
      <c r="V1" s="126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3:46" ht="36.95" customHeight="1">
      <c r="C2" s="268" t="s">
        <v>7</v>
      </c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S2" s="234" t="s">
        <v>8</v>
      </c>
      <c r="T2" s="235"/>
      <c r="U2" s="235"/>
      <c r="V2" s="235"/>
      <c r="W2" s="235"/>
      <c r="X2" s="235"/>
      <c r="Y2" s="235"/>
      <c r="Z2" s="235"/>
      <c r="AA2" s="235"/>
      <c r="AB2" s="235"/>
      <c r="AC2" s="235"/>
      <c r="AT2" s="22" t="s">
        <v>111</v>
      </c>
    </row>
    <row r="3" spans="2:46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95</v>
      </c>
    </row>
    <row r="4" spans="2:46" ht="36.95" customHeight="1">
      <c r="B4" s="26"/>
      <c r="C4" s="242" t="s">
        <v>137</v>
      </c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7"/>
      <c r="T4" s="28" t="s">
        <v>13</v>
      </c>
      <c r="AT4" s="22" t="s">
        <v>6</v>
      </c>
    </row>
    <row r="5" spans="2:18" ht="6.95" customHeight="1">
      <c r="B5" s="26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7"/>
    </row>
    <row r="6" spans="2:18" ht="25.35" customHeight="1">
      <c r="B6" s="26"/>
      <c r="C6" s="30"/>
      <c r="D6" s="34" t="s">
        <v>19</v>
      </c>
      <c r="E6" s="30"/>
      <c r="F6" s="310" t="str">
        <f>'Rekapitulace stavby'!K6</f>
        <v>Rekonstrukce komunikace - ul. Vančurova v Šumperku - II. etapa, CÚ 2017</v>
      </c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0"/>
      <c r="R6" s="27"/>
    </row>
    <row r="7" spans="2:18" ht="25.35" customHeight="1">
      <c r="B7" s="26"/>
      <c r="C7" s="30"/>
      <c r="D7" s="34" t="s">
        <v>138</v>
      </c>
      <c r="E7" s="30"/>
      <c r="F7" s="310" t="s">
        <v>139</v>
      </c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30"/>
      <c r="R7" s="27"/>
    </row>
    <row r="8" spans="2:18" s="1" customFormat="1" ht="32.85" customHeight="1">
      <c r="B8" s="39"/>
      <c r="C8" s="40"/>
      <c r="D8" s="33" t="s">
        <v>140</v>
      </c>
      <c r="E8" s="40"/>
      <c r="F8" s="274" t="s">
        <v>838</v>
      </c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40"/>
      <c r="R8" s="41"/>
    </row>
    <row r="9" spans="2:18" s="1" customFormat="1" ht="14.45" customHeight="1">
      <c r="B9" s="39"/>
      <c r="C9" s="40"/>
      <c r="D9" s="34" t="s">
        <v>21</v>
      </c>
      <c r="E9" s="40"/>
      <c r="F9" s="32" t="s">
        <v>5</v>
      </c>
      <c r="G9" s="40"/>
      <c r="H9" s="40"/>
      <c r="I9" s="40"/>
      <c r="J9" s="40"/>
      <c r="K9" s="40"/>
      <c r="L9" s="40"/>
      <c r="M9" s="34" t="s">
        <v>22</v>
      </c>
      <c r="N9" s="40"/>
      <c r="O9" s="32" t="s">
        <v>5</v>
      </c>
      <c r="P9" s="40"/>
      <c r="Q9" s="40"/>
      <c r="R9" s="41"/>
    </row>
    <row r="10" spans="2:18" s="1" customFormat="1" ht="14.45" customHeight="1">
      <c r="B10" s="39"/>
      <c r="C10" s="40"/>
      <c r="D10" s="34" t="s">
        <v>23</v>
      </c>
      <c r="E10" s="40"/>
      <c r="F10" s="32" t="s">
        <v>24</v>
      </c>
      <c r="G10" s="40"/>
      <c r="H10" s="40"/>
      <c r="I10" s="40"/>
      <c r="J10" s="40"/>
      <c r="K10" s="40"/>
      <c r="L10" s="40"/>
      <c r="M10" s="34" t="s">
        <v>25</v>
      </c>
      <c r="N10" s="40"/>
      <c r="O10" s="330" t="str">
        <f>'Rekapitulace stavby'!AN8</f>
        <v>14. 4. 2017</v>
      </c>
      <c r="P10" s="313"/>
      <c r="Q10" s="40"/>
      <c r="R10" s="41"/>
    </row>
    <row r="11" spans="2:18" s="1" customFormat="1" ht="10.9" customHeight="1"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1"/>
    </row>
    <row r="12" spans="2:18" s="1" customFormat="1" ht="14.45" customHeight="1">
      <c r="B12" s="39"/>
      <c r="C12" s="40"/>
      <c r="D12" s="34" t="s">
        <v>27</v>
      </c>
      <c r="E12" s="40"/>
      <c r="F12" s="40"/>
      <c r="G12" s="40"/>
      <c r="H12" s="40"/>
      <c r="I12" s="40"/>
      <c r="J12" s="40"/>
      <c r="K12" s="40"/>
      <c r="L12" s="40"/>
      <c r="M12" s="34" t="s">
        <v>28</v>
      </c>
      <c r="N12" s="40"/>
      <c r="O12" s="272" t="s">
        <v>29</v>
      </c>
      <c r="P12" s="272"/>
      <c r="Q12" s="40"/>
      <c r="R12" s="41"/>
    </row>
    <row r="13" spans="2:18" s="1" customFormat="1" ht="18" customHeight="1">
      <c r="B13" s="39"/>
      <c r="C13" s="40"/>
      <c r="D13" s="40"/>
      <c r="E13" s="32" t="s">
        <v>31</v>
      </c>
      <c r="F13" s="40"/>
      <c r="G13" s="40"/>
      <c r="H13" s="40"/>
      <c r="I13" s="40"/>
      <c r="J13" s="40"/>
      <c r="K13" s="40"/>
      <c r="L13" s="40"/>
      <c r="M13" s="34" t="s">
        <v>32</v>
      </c>
      <c r="N13" s="40"/>
      <c r="O13" s="272" t="s">
        <v>33</v>
      </c>
      <c r="P13" s="272"/>
      <c r="Q13" s="40"/>
      <c r="R13" s="41"/>
    </row>
    <row r="14" spans="2:18" s="1" customFormat="1" ht="6.95" customHeight="1"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1"/>
    </row>
    <row r="15" spans="2:18" s="1" customFormat="1" ht="14.45" customHeight="1">
      <c r="B15" s="39"/>
      <c r="C15" s="40"/>
      <c r="D15" s="34" t="s">
        <v>34</v>
      </c>
      <c r="E15" s="40"/>
      <c r="F15" s="40"/>
      <c r="G15" s="40"/>
      <c r="H15" s="40"/>
      <c r="I15" s="40"/>
      <c r="J15" s="40"/>
      <c r="K15" s="40"/>
      <c r="L15" s="40"/>
      <c r="M15" s="34" t="s">
        <v>28</v>
      </c>
      <c r="N15" s="40"/>
      <c r="O15" s="328" t="str">
        <f>IF('Rekapitulace stavby'!AN13="","",'Rekapitulace stavby'!AN13)</f>
        <v>Vyplň údaj</v>
      </c>
      <c r="P15" s="272"/>
      <c r="Q15" s="40"/>
      <c r="R15" s="41"/>
    </row>
    <row r="16" spans="2:18" s="1" customFormat="1" ht="18" customHeight="1">
      <c r="B16" s="39"/>
      <c r="C16" s="40"/>
      <c r="D16" s="40"/>
      <c r="E16" s="328" t="str">
        <f>IF('Rekapitulace stavby'!E14="","",'Rekapitulace stavby'!E14)</f>
        <v>Vyplň údaj</v>
      </c>
      <c r="F16" s="329"/>
      <c r="G16" s="329"/>
      <c r="H16" s="329"/>
      <c r="I16" s="329"/>
      <c r="J16" s="329"/>
      <c r="K16" s="329"/>
      <c r="L16" s="329"/>
      <c r="M16" s="34" t="s">
        <v>32</v>
      </c>
      <c r="N16" s="40"/>
      <c r="O16" s="328" t="str">
        <f>IF('Rekapitulace stavby'!AN14="","",'Rekapitulace stavby'!AN14)</f>
        <v>Vyplň údaj</v>
      </c>
      <c r="P16" s="272"/>
      <c r="Q16" s="40"/>
      <c r="R16" s="41"/>
    </row>
    <row r="17" spans="2:18" s="1" customFormat="1" ht="6.95" customHeight="1"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1"/>
    </row>
    <row r="18" spans="2:18" s="1" customFormat="1" ht="14.45" customHeight="1">
      <c r="B18" s="39"/>
      <c r="C18" s="40"/>
      <c r="D18" s="34" t="s">
        <v>36</v>
      </c>
      <c r="E18" s="40"/>
      <c r="F18" s="40"/>
      <c r="G18" s="40"/>
      <c r="H18" s="40"/>
      <c r="I18" s="40"/>
      <c r="J18" s="40"/>
      <c r="K18" s="40"/>
      <c r="L18" s="40"/>
      <c r="M18" s="34" t="s">
        <v>28</v>
      </c>
      <c r="N18" s="40"/>
      <c r="O18" s="272" t="s">
        <v>37</v>
      </c>
      <c r="P18" s="272"/>
      <c r="Q18" s="40"/>
      <c r="R18" s="41"/>
    </row>
    <row r="19" spans="2:18" s="1" customFormat="1" ht="18" customHeight="1">
      <c r="B19" s="39"/>
      <c r="C19" s="40"/>
      <c r="D19" s="40"/>
      <c r="E19" s="32" t="s">
        <v>38</v>
      </c>
      <c r="F19" s="40"/>
      <c r="G19" s="40"/>
      <c r="H19" s="40"/>
      <c r="I19" s="40"/>
      <c r="J19" s="40"/>
      <c r="K19" s="40"/>
      <c r="L19" s="40"/>
      <c r="M19" s="34" t="s">
        <v>32</v>
      </c>
      <c r="N19" s="40"/>
      <c r="O19" s="272" t="s">
        <v>39</v>
      </c>
      <c r="P19" s="272"/>
      <c r="Q19" s="40"/>
      <c r="R19" s="41"/>
    </row>
    <row r="20" spans="2:18" s="1" customFormat="1" ht="6.95" customHeight="1"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1"/>
    </row>
    <row r="21" spans="2:18" s="1" customFormat="1" ht="14.45" customHeight="1">
      <c r="B21" s="39"/>
      <c r="C21" s="40"/>
      <c r="D21" s="34" t="s">
        <v>41</v>
      </c>
      <c r="E21" s="40"/>
      <c r="F21" s="40"/>
      <c r="G21" s="40"/>
      <c r="H21" s="40"/>
      <c r="I21" s="40"/>
      <c r="J21" s="40"/>
      <c r="K21" s="40"/>
      <c r="L21" s="40"/>
      <c r="M21" s="34" t="s">
        <v>28</v>
      </c>
      <c r="N21" s="40"/>
      <c r="O21" s="272" t="s">
        <v>5</v>
      </c>
      <c r="P21" s="272"/>
      <c r="Q21" s="40"/>
      <c r="R21" s="41"/>
    </row>
    <row r="22" spans="2:18" s="1" customFormat="1" ht="18" customHeight="1">
      <c r="B22" s="39"/>
      <c r="C22" s="40"/>
      <c r="D22" s="40"/>
      <c r="E22" s="32" t="s">
        <v>42</v>
      </c>
      <c r="F22" s="40"/>
      <c r="G22" s="40"/>
      <c r="H22" s="40"/>
      <c r="I22" s="40"/>
      <c r="J22" s="40"/>
      <c r="K22" s="40"/>
      <c r="L22" s="40"/>
      <c r="M22" s="34" t="s">
        <v>32</v>
      </c>
      <c r="N22" s="40"/>
      <c r="O22" s="272" t="s">
        <v>5</v>
      </c>
      <c r="P22" s="272"/>
      <c r="Q22" s="40"/>
      <c r="R22" s="41"/>
    </row>
    <row r="23" spans="2:18" s="1" customFormat="1" ht="6.95" customHeight="1"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1"/>
    </row>
    <row r="24" spans="2:18" s="1" customFormat="1" ht="14.45" customHeight="1">
      <c r="B24" s="39"/>
      <c r="C24" s="40"/>
      <c r="D24" s="34" t="s">
        <v>43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1"/>
    </row>
    <row r="25" spans="2:18" s="1" customFormat="1" ht="20.45" customHeight="1">
      <c r="B25" s="39"/>
      <c r="C25" s="40"/>
      <c r="D25" s="40"/>
      <c r="E25" s="277" t="s">
        <v>5</v>
      </c>
      <c r="F25" s="277"/>
      <c r="G25" s="277"/>
      <c r="H25" s="277"/>
      <c r="I25" s="277"/>
      <c r="J25" s="277"/>
      <c r="K25" s="277"/>
      <c r="L25" s="277"/>
      <c r="M25" s="40"/>
      <c r="N25" s="40"/>
      <c r="O25" s="40"/>
      <c r="P25" s="40"/>
      <c r="Q25" s="40"/>
      <c r="R25" s="41"/>
    </row>
    <row r="26" spans="2:18" s="1" customFormat="1" ht="6.95" customHeight="1"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1"/>
    </row>
    <row r="27" spans="2:18" s="1" customFormat="1" ht="6.95" customHeight="1">
      <c r="B27" s="39"/>
      <c r="C27" s="40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40"/>
      <c r="R27" s="41"/>
    </row>
    <row r="28" spans="2:18" s="1" customFormat="1" ht="14.45" customHeight="1">
      <c r="B28" s="39"/>
      <c r="C28" s="40"/>
      <c r="D28" s="127" t="s">
        <v>142</v>
      </c>
      <c r="E28" s="40"/>
      <c r="F28" s="40"/>
      <c r="G28" s="40"/>
      <c r="H28" s="40"/>
      <c r="I28" s="40"/>
      <c r="J28" s="40"/>
      <c r="K28" s="40"/>
      <c r="L28" s="40"/>
      <c r="M28" s="278">
        <f>N89</f>
        <v>0</v>
      </c>
      <c r="N28" s="278"/>
      <c r="O28" s="278"/>
      <c r="P28" s="278"/>
      <c r="Q28" s="40"/>
      <c r="R28" s="41"/>
    </row>
    <row r="29" spans="2:18" s="1" customFormat="1" ht="14.45" customHeight="1">
      <c r="B29" s="39"/>
      <c r="C29" s="40"/>
      <c r="D29" s="38" t="s">
        <v>119</v>
      </c>
      <c r="E29" s="40"/>
      <c r="F29" s="40"/>
      <c r="G29" s="40"/>
      <c r="H29" s="40"/>
      <c r="I29" s="40"/>
      <c r="J29" s="40"/>
      <c r="K29" s="40"/>
      <c r="L29" s="40"/>
      <c r="M29" s="278">
        <f>N94</f>
        <v>0</v>
      </c>
      <c r="N29" s="278"/>
      <c r="O29" s="278"/>
      <c r="P29" s="278"/>
      <c r="Q29" s="40"/>
      <c r="R29" s="41"/>
    </row>
    <row r="30" spans="2:18" s="1" customFormat="1" ht="6.95" customHeight="1"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1"/>
    </row>
    <row r="31" spans="2:18" s="1" customFormat="1" ht="25.35" customHeight="1">
      <c r="B31" s="39"/>
      <c r="C31" s="40"/>
      <c r="D31" s="128" t="s">
        <v>46</v>
      </c>
      <c r="E31" s="40"/>
      <c r="F31" s="40"/>
      <c r="G31" s="40"/>
      <c r="H31" s="40"/>
      <c r="I31" s="40"/>
      <c r="J31" s="40"/>
      <c r="K31" s="40"/>
      <c r="L31" s="40"/>
      <c r="M31" s="327">
        <f>ROUND(M28+M29,2)</f>
        <v>0</v>
      </c>
      <c r="N31" s="312"/>
      <c r="O31" s="312"/>
      <c r="P31" s="312"/>
      <c r="Q31" s="40"/>
      <c r="R31" s="41"/>
    </row>
    <row r="32" spans="2:18" s="1" customFormat="1" ht="6.95" customHeight="1">
      <c r="B32" s="39"/>
      <c r="C32" s="40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40"/>
      <c r="R32" s="41"/>
    </row>
    <row r="33" spans="2:18" s="1" customFormat="1" ht="14.45" customHeight="1">
      <c r="B33" s="39"/>
      <c r="C33" s="40"/>
      <c r="D33" s="46" t="s">
        <v>47</v>
      </c>
      <c r="E33" s="46" t="s">
        <v>48</v>
      </c>
      <c r="F33" s="47">
        <v>0.21</v>
      </c>
      <c r="G33" s="129" t="s">
        <v>49</v>
      </c>
      <c r="H33" s="324">
        <f>ROUND((((SUM(BE94:BE101)+SUM(BE120:BE137))+SUM(BE139:BE143))),2)</f>
        <v>0</v>
      </c>
      <c r="I33" s="312"/>
      <c r="J33" s="312"/>
      <c r="K33" s="40"/>
      <c r="L33" s="40"/>
      <c r="M33" s="324">
        <f>ROUND(((ROUND((SUM(BE94:BE101)+SUM(BE120:BE137)),2)*F33)+SUM(BE139:BE143)*F33),2)</f>
        <v>0</v>
      </c>
      <c r="N33" s="312"/>
      <c r="O33" s="312"/>
      <c r="P33" s="312"/>
      <c r="Q33" s="40"/>
      <c r="R33" s="41"/>
    </row>
    <row r="34" spans="2:18" s="1" customFormat="1" ht="14.45" customHeight="1">
      <c r="B34" s="39"/>
      <c r="C34" s="40"/>
      <c r="D34" s="40"/>
      <c r="E34" s="46" t="s">
        <v>50</v>
      </c>
      <c r="F34" s="47">
        <v>0.15</v>
      </c>
      <c r="G34" s="129" t="s">
        <v>49</v>
      </c>
      <c r="H34" s="324">
        <f>ROUND((((SUM(BF94:BF101)+SUM(BF120:BF137))+SUM(BF139:BF143))),2)</f>
        <v>0</v>
      </c>
      <c r="I34" s="312"/>
      <c r="J34" s="312"/>
      <c r="K34" s="40"/>
      <c r="L34" s="40"/>
      <c r="M34" s="324">
        <f>ROUND(((ROUND((SUM(BF94:BF101)+SUM(BF120:BF137)),2)*F34)+SUM(BF139:BF143)*F34),2)</f>
        <v>0</v>
      </c>
      <c r="N34" s="312"/>
      <c r="O34" s="312"/>
      <c r="P34" s="312"/>
      <c r="Q34" s="40"/>
      <c r="R34" s="41"/>
    </row>
    <row r="35" spans="2:18" s="1" customFormat="1" ht="14.45" customHeight="1" hidden="1">
      <c r="B35" s="39"/>
      <c r="C35" s="40"/>
      <c r="D35" s="40"/>
      <c r="E35" s="46" t="s">
        <v>51</v>
      </c>
      <c r="F35" s="47">
        <v>0.21</v>
      </c>
      <c r="G35" s="129" t="s">
        <v>49</v>
      </c>
      <c r="H35" s="324">
        <f>ROUND((((SUM(BG94:BG101)+SUM(BG120:BG137))+SUM(BG139:BG143))),2)</f>
        <v>0</v>
      </c>
      <c r="I35" s="312"/>
      <c r="J35" s="312"/>
      <c r="K35" s="40"/>
      <c r="L35" s="40"/>
      <c r="M35" s="324">
        <v>0</v>
      </c>
      <c r="N35" s="312"/>
      <c r="O35" s="312"/>
      <c r="P35" s="312"/>
      <c r="Q35" s="40"/>
      <c r="R35" s="41"/>
    </row>
    <row r="36" spans="2:18" s="1" customFormat="1" ht="14.45" customHeight="1" hidden="1">
      <c r="B36" s="39"/>
      <c r="C36" s="40"/>
      <c r="D36" s="40"/>
      <c r="E36" s="46" t="s">
        <v>52</v>
      </c>
      <c r="F36" s="47">
        <v>0.15</v>
      </c>
      <c r="G36" s="129" t="s">
        <v>49</v>
      </c>
      <c r="H36" s="324">
        <f>ROUND((((SUM(BH94:BH101)+SUM(BH120:BH137))+SUM(BH139:BH143))),2)</f>
        <v>0</v>
      </c>
      <c r="I36" s="312"/>
      <c r="J36" s="312"/>
      <c r="K36" s="40"/>
      <c r="L36" s="40"/>
      <c r="M36" s="324">
        <v>0</v>
      </c>
      <c r="N36" s="312"/>
      <c r="O36" s="312"/>
      <c r="P36" s="312"/>
      <c r="Q36" s="40"/>
      <c r="R36" s="41"/>
    </row>
    <row r="37" spans="2:18" s="1" customFormat="1" ht="14.45" customHeight="1" hidden="1">
      <c r="B37" s="39"/>
      <c r="C37" s="40"/>
      <c r="D37" s="40"/>
      <c r="E37" s="46" t="s">
        <v>53</v>
      </c>
      <c r="F37" s="47">
        <v>0</v>
      </c>
      <c r="G37" s="129" t="s">
        <v>49</v>
      </c>
      <c r="H37" s="324">
        <f>ROUND((((SUM(BI94:BI101)+SUM(BI120:BI137))+SUM(BI139:BI143))),2)</f>
        <v>0</v>
      </c>
      <c r="I37" s="312"/>
      <c r="J37" s="312"/>
      <c r="K37" s="40"/>
      <c r="L37" s="40"/>
      <c r="M37" s="324">
        <v>0</v>
      </c>
      <c r="N37" s="312"/>
      <c r="O37" s="312"/>
      <c r="P37" s="312"/>
      <c r="Q37" s="40"/>
      <c r="R37" s="41"/>
    </row>
    <row r="38" spans="2:18" s="1" customFormat="1" ht="6.95" customHeight="1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1"/>
    </row>
    <row r="39" spans="2:18" s="1" customFormat="1" ht="25.35" customHeight="1">
      <c r="B39" s="39"/>
      <c r="C39" s="125"/>
      <c r="D39" s="130" t="s">
        <v>54</v>
      </c>
      <c r="E39" s="79"/>
      <c r="F39" s="79"/>
      <c r="G39" s="131" t="s">
        <v>55</v>
      </c>
      <c r="H39" s="132" t="s">
        <v>56</v>
      </c>
      <c r="I39" s="79"/>
      <c r="J39" s="79"/>
      <c r="K39" s="79"/>
      <c r="L39" s="325">
        <f>SUM(M31:M37)</f>
        <v>0</v>
      </c>
      <c r="M39" s="325"/>
      <c r="N39" s="325"/>
      <c r="O39" s="325"/>
      <c r="P39" s="326"/>
      <c r="Q39" s="125"/>
      <c r="R39" s="41"/>
    </row>
    <row r="40" spans="2:18" s="1" customFormat="1" ht="14.45" customHeight="1"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2:18" s="1" customFormat="1" ht="14.45" customHeight="1"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1"/>
    </row>
    <row r="42" spans="2:18" ht="13.5">
      <c r="B42" s="26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7"/>
    </row>
    <row r="43" spans="2:18" ht="13.5">
      <c r="B43" s="26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7"/>
    </row>
    <row r="44" spans="2:18" ht="13.5">
      <c r="B44" s="26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7"/>
    </row>
    <row r="45" spans="2:18" ht="13.5">
      <c r="B45" s="26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7"/>
    </row>
    <row r="46" spans="2:18" ht="13.5">
      <c r="B46" s="26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7"/>
    </row>
    <row r="47" spans="2:18" ht="13.5">
      <c r="B47" s="26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7"/>
    </row>
    <row r="48" spans="2:18" ht="13.5">
      <c r="B48" s="26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7"/>
    </row>
    <row r="49" spans="2:18" ht="13.5">
      <c r="B49" s="26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7"/>
    </row>
    <row r="50" spans="2:18" s="1" customFormat="1" ht="15">
      <c r="B50" s="39"/>
      <c r="C50" s="40"/>
      <c r="D50" s="54" t="s">
        <v>57</v>
      </c>
      <c r="E50" s="55"/>
      <c r="F50" s="55"/>
      <c r="G50" s="55"/>
      <c r="H50" s="56"/>
      <c r="I50" s="40"/>
      <c r="J50" s="54" t="s">
        <v>58</v>
      </c>
      <c r="K50" s="55"/>
      <c r="L50" s="55"/>
      <c r="M50" s="55"/>
      <c r="N50" s="55"/>
      <c r="O50" s="55"/>
      <c r="P50" s="56"/>
      <c r="Q50" s="40"/>
      <c r="R50" s="41"/>
    </row>
    <row r="51" spans="2:18" ht="13.5">
      <c r="B51" s="26"/>
      <c r="C51" s="30"/>
      <c r="D51" s="57"/>
      <c r="E51" s="30"/>
      <c r="F51" s="30"/>
      <c r="G51" s="30"/>
      <c r="H51" s="58"/>
      <c r="I51" s="30"/>
      <c r="J51" s="57"/>
      <c r="K51" s="30"/>
      <c r="L51" s="30"/>
      <c r="M51" s="30"/>
      <c r="N51" s="30"/>
      <c r="O51" s="30"/>
      <c r="P51" s="58"/>
      <c r="Q51" s="30"/>
      <c r="R51" s="27"/>
    </row>
    <row r="52" spans="2:18" ht="13.5">
      <c r="B52" s="26"/>
      <c r="C52" s="30"/>
      <c r="D52" s="57"/>
      <c r="E52" s="30"/>
      <c r="F52" s="30"/>
      <c r="G52" s="30"/>
      <c r="H52" s="58"/>
      <c r="I52" s="30"/>
      <c r="J52" s="57"/>
      <c r="K52" s="30"/>
      <c r="L52" s="30"/>
      <c r="M52" s="30"/>
      <c r="N52" s="30"/>
      <c r="O52" s="30"/>
      <c r="P52" s="58"/>
      <c r="Q52" s="30"/>
      <c r="R52" s="27"/>
    </row>
    <row r="53" spans="2:18" ht="13.5">
      <c r="B53" s="26"/>
      <c r="C53" s="30"/>
      <c r="D53" s="57"/>
      <c r="E53" s="30"/>
      <c r="F53" s="30"/>
      <c r="G53" s="30"/>
      <c r="H53" s="58"/>
      <c r="I53" s="30"/>
      <c r="J53" s="57"/>
      <c r="K53" s="30"/>
      <c r="L53" s="30"/>
      <c r="M53" s="30"/>
      <c r="N53" s="30"/>
      <c r="O53" s="30"/>
      <c r="P53" s="58"/>
      <c r="Q53" s="30"/>
      <c r="R53" s="27"/>
    </row>
    <row r="54" spans="2:18" ht="13.5">
      <c r="B54" s="26"/>
      <c r="C54" s="30"/>
      <c r="D54" s="57"/>
      <c r="E54" s="30"/>
      <c r="F54" s="30"/>
      <c r="G54" s="30"/>
      <c r="H54" s="58"/>
      <c r="I54" s="30"/>
      <c r="J54" s="57"/>
      <c r="K54" s="30"/>
      <c r="L54" s="30"/>
      <c r="M54" s="30"/>
      <c r="N54" s="30"/>
      <c r="O54" s="30"/>
      <c r="P54" s="58"/>
      <c r="Q54" s="30"/>
      <c r="R54" s="27"/>
    </row>
    <row r="55" spans="2:18" ht="13.5">
      <c r="B55" s="26"/>
      <c r="C55" s="30"/>
      <c r="D55" s="57"/>
      <c r="E55" s="30"/>
      <c r="F55" s="30"/>
      <c r="G55" s="30"/>
      <c r="H55" s="58"/>
      <c r="I55" s="30"/>
      <c r="J55" s="57"/>
      <c r="K55" s="30"/>
      <c r="L55" s="30"/>
      <c r="M55" s="30"/>
      <c r="N55" s="30"/>
      <c r="O55" s="30"/>
      <c r="P55" s="58"/>
      <c r="Q55" s="30"/>
      <c r="R55" s="27"/>
    </row>
    <row r="56" spans="2:18" ht="13.5">
      <c r="B56" s="26"/>
      <c r="C56" s="30"/>
      <c r="D56" s="57"/>
      <c r="E56" s="30"/>
      <c r="F56" s="30"/>
      <c r="G56" s="30"/>
      <c r="H56" s="58"/>
      <c r="I56" s="30"/>
      <c r="J56" s="57"/>
      <c r="K56" s="30"/>
      <c r="L56" s="30"/>
      <c r="M56" s="30"/>
      <c r="N56" s="30"/>
      <c r="O56" s="30"/>
      <c r="P56" s="58"/>
      <c r="Q56" s="30"/>
      <c r="R56" s="27"/>
    </row>
    <row r="57" spans="2:18" ht="13.5">
      <c r="B57" s="26"/>
      <c r="C57" s="30"/>
      <c r="D57" s="57"/>
      <c r="E57" s="30"/>
      <c r="F57" s="30"/>
      <c r="G57" s="30"/>
      <c r="H57" s="58"/>
      <c r="I57" s="30"/>
      <c r="J57" s="57"/>
      <c r="K57" s="30"/>
      <c r="L57" s="30"/>
      <c r="M57" s="30"/>
      <c r="N57" s="30"/>
      <c r="O57" s="30"/>
      <c r="P57" s="58"/>
      <c r="Q57" s="30"/>
      <c r="R57" s="27"/>
    </row>
    <row r="58" spans="2:18" ht="13.5">
      <c r="B58" s="26"/>
      <c r="C58" s="30"/>
      <c r="D58" s="57"/>
      <c r="E58" s="30"/>
      <c r="F58" s="30"/>
      <c r="G58" s="30"/>
      <c r="H58" s="58"/>
      <c r="I58" s="30"/>
      <c r="J58" s="57"/>
      <c r="K58" s="30"/>
      <c r="L58" s="30"/>
      <c r="M58" s="30"/>
      <c r="N58" s="30"/>
      <c r="O58" s="30"/>
      <c r="P58" s="58"/>
      <c r="Q58" s="30"/>
      <c r="R58" s="27"/>
    </row>
    <row r="59" spans="2:18" s="1" customFormat="1" ht="15">
      <c r="B59" s="39"/>
      <c r="C59" s="40"/>
      <c r="D59" s="59" t="s">
        <v>59</v>
      </c>
      <c r="E59" s="60"/>
      <c r="F59" s="60"/>
      <c r="G59" s="61" t="s">
        <v>60</v>
      </c>
      <c r="H59" s="62"/>
      <c r="I59" s="40"/>
      <c r="J59" s="59" t="s">
        <v>59</v>
      </c>
      <c r="K59" s="60"/>
      <c r="L59" s="60"/>
      <c r="M59" s="60"/>
      <c r="N59" s="61" t="s">
        <v>60</v>
      </c>
      <c r="O59" s="60"/>
      <c r="P59" s="62"/>
      <c r="Q59" s="40"/>
      <c r="R59" s="41"/>
    </row>
    <row r="60" spans="2:18" ht="13.5">
      <c r="B60" s="26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7"/>
    </row>
    <row r="61" spans="2:18" s="1" customFormat="1" ht="15">
      <c r="B61" s="39"/>
      <c r="C61" s="40"/>
      <c r="D61" s="54" t="s">
        <v>61</v>
      </c>
      <c r="E61" s="55"/>
      <c r="F61" s="55"/>
      <c r="G61" s="55"/>
      <c r="H61" s="56"/>
      <c r="I61" s="40"/>
      <c r="J61" s="54" t="s">
        <v>62</v>
      </c>
      <c r="K61" s="55"/>
      <c r="L61" s="55"/>
      <c r="M61" s="55"/>
      <c r="N61" s="55"/>
      <c r="O61" s="55"/>
      <c r="P61" s="56"/>
      <c r="Q61" s="40"/>
      <c r="R61" s="41"/>
    </row>
    <row r="62" spans="2:18" ht="13.5">
      <c r="B62" s="26"/>
      <c r="C62" s="30"/>
      <c r="D62" s="57"/>
      <c r="E62" s="30"/>
      <c r="F62" s="30"/>
      <c r="G62" s="30"/>
      <c r="H62" s="58"/>
      <c r="I62" s="30"/>
      <c r="J62" s="57"/>
      <c r="K62" s="30"/>
      <c r="L62" s="30"/>
      <c r="M62" s="30"/>
      <c r="N62" s="30"/>
      <c r="O62" s="30"/>
      <c r="P62" s="58"/>
      <c r="Q62" s="30"/>
      <c r="R62" s="27"/>
    </row>
    <row r="63" spans="2:18" ht="13.5">
      <c r="B63" s="26"/>
      <c r="C63" s="30"/>
      <c r="D63" s="57"/>
      <c r="E63" s="30"/>
      <c r="F63" s="30"/>
      <c r="G63" s="30"/>
      <c r="H63" s="58"/>
      <c r="I63" s="30"/>
      <c r="J63" s="57"/>
      <c r="K63" s="30"/>
      <c r="L63" s="30"/>
      <c r="M63" s="30"/>
      <c r="N63" s="30"/>
      <c r="O63" s="30"/>
      <c r="P63" s="58"/>
      <c r="Q63" s="30"/>
      <c r="R63" s="27"/>
    </row>
    <row r="64" spans="2:18" ht="13.5">
      <c r="B64" s="26"/>
      <c r="C64" s="30"/>
      <c r="D64" s="57"/>
      <c r="E64" s="30"/>
      <c r="F64" s="30"/>
      <c r="G64" s="30"/>
      <c r="H64" s="58"/>
      <c r="I64" s="30"/>
      <c r="J64" s="57"/>
      <c r="K64" s="30"/>
      <c r="L64" s="30"/>
      <c r="M64" s="30"/>
      <c r="N64" s="30"/>
      <c r="O64" s="30"/>
      <c r="P64" s="58"/>
      <c r="Q64" s="30"/>
      <c r="R64" s="27"/>
    </row>
    <row r="65" spans="2:18" ht="13.5">
      <c r="B65" s="26"/>
      <c r="C65" s="30"/>
      <c r="D65" s="57"/>
      <c r="E65" s="30"/>
      <c r="F65" s="30"/>
      <c r="G65" s="30"/>
      <c r="H65" s="58"/>
      <c r="I65" s="30"/>
      <c r="J65" s="57"/>
      <c r="K65" s="30"/>
      <c r="L65" s="30"/>
      <c r="M65" s="30"/>
      <c r="N65" s="30"/>
      <c r="O65" s="30"/>
      <c r="P65" s="58"/>
      <c r="Q65" s="30"/>
      <c r="R65" s="27"/>
    </row>
    <row r="66" spans="2:18" ht="13.5">
      <c r="B66" s="26"/>
      <c r="C66" s="30"/>
      <c r="D66" s="57"/>
      <c r="E66" s="30"/>
      <c r="F66" s="30"/>
      <c r="G66" s="30"/>
      <c r="H66" s="58"/>
      <c r="I66" s="30"/>
      <c r="J66" s="57"/>
      <c r="K66" s="30"/>
      <c r="L66" s="30"/>
      <c r="M66" s="30"/>
      <c r="N66" s="30"/>
      <c r="O66" s="30"/>
      <c r="P66" s="58"/>
      <c r="Q66" s="30"/>
      <c r="R66" s="27"/>
    </row>
    <row r="67" spans="2:18" ht="13.5">
      <c r="B67" s="26"/>
      <c r="C67" s="30"/>
      <c r="D67" s="57"/>
      <c r="E67" s="30"/>
      <c r="F67" s="30"/>
      <c r="G67" s="30"/>
      <c r="H67" s="58"/>
      <c r="I67" s="30"/>
      <c r="J67" s="57"/>
      <c r="K67" s="30"/>
      <c r="L67" s="30"/>
      <c r="M67" s="30"/>
      <c r="N67" s="30"/>
      <c r="O67" s="30"/>
      <c r="P67" s="58"/>
      <c r="Q67" s="30"/>
      <c r="R67" s="27"/>
    </row>
    <row r="68" spans="2:18" ht="13.5">
      <c r="B68" s="26"/>
      <c r="C68" s="30"/>
      <c r="D68" s="57"/>
      <c r="E68" s="30"/>
      <c r="F68" s="30"/>
      <c r="G68" s="30"/>
      <c r="H68" s="58"/>
      <c r="I68" s="30"/>
      <c r="J68" s="57"/>
      <c r="K68" s="30"/>
      <c r="L68" s="30"/>
      <c r="M68" s="30"/>
      <c r="N68" s="30"/>
      <c r="O68" s="30"/>
      <c r="P68" s="58"/>
      <c r="Q68" s="30"/>
      <c r="R68" s="27"/>
    </row>
    <row r="69" spans="2:18" ht="13.5">
      <c r="B69" s="26"/>
      <c r="C69" s="30"/>
      <c r="D69" s="57"/>
      <c r="E69" s="30"/>
      <c r="F69" s="30"/>
      <c r="G69" s="30"/>
      <c r="H69" s="58"/>
      <c r="I69" s="30"/>
      <c r="J69" s="57"/>
      <c r="K69" s="30"/>
      <c r="L69" s="30"/>
      <c r="M69" s="30"/>
      <c r="N69" s="30"/>
      <c r="O69" s="30"/>
      <c r="P69" s="58"/>
      <c r="Q69" s="30"/>
      <c r="R69" s="27"/>
    </row>
    <row r="70" spans="2:18" s="1" customFormat="1" ht="15">
      <c r="B70" s="39"/>
      <c r="C70" s="40"/>
      <c r="D70" s="59" t="s">
        <v>59</v>
      </c>
      <c r="E70" s="60"/>
      <c r="F70" s="60"/>
      <c r="G70" s="61" t="s">
        <v>60</v>
      </c>
      <c r="H70" s="62"/>
      <c r="I70" s="40"/>
      <c r="J70" s="59" t="s">
        <v>59</v>
      </c>
      <c r="K70" s="60"/>
      <c r="L70" s="60"/>
      <c r="M70" s="60"/>
      <c r="N70" s="61" t="s">
        <v>60</v>
      </c>
      <c r="O70" s="60"/>
      <c r="P70" s="62"/>
      <c r="Q70" s="40"/>
      <c r="R70" s="41"/>
    </row>
    <row r="71" spans="2:18" s="1" customFormat="1" ht="14.45" customHeight="1"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</row>
    <row r="75" spans="2:18" s="1" customFormat="1" ht="6.95" customHeight="1">
      <c r="B75" s="66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8"/>
    </row>
    <row r="76" spans="2:18" s="1" customFormat="1" ht="36.95" customHeight="1">
      <c r="B76" s="39"/>
      <c r="C76" s="242" t="s">
        <v>143</v>
      </c>
      <c r="D76" s="243"/>
      <c r="E76" s="243"/>
      <c r="F76" s="243"/>
      <c r="G76" s="243"/>
      <c r="H76" s="243"/>
      <c r="I76" s="243"/>
      <c r="J76" s="243"/>
      <c r="K76" s="243"/>
      <c r="L76" s="243"/>
      <c r="M76" s="243"/>
      <c r="N76" s="243"/>
      <c r="O76" s="243"/>
      <c r="P76" s="243"/>
      <c r="Q76" s="243"/>
      <c r="R76" s="41"/>
    </row>
    <row r="77" spans="2:18" s="1" customFormat="1" ht="6.95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1"/>
    </row>
    <row r="78" spans="2:18" s="1" customFormat="1" ht="30" customHeight="1">
      <c r="B78" s="39"/>
      <c r="C78" s="34" t="s">
        <v>19</v>
      </c>
      <c r="D78" s="40"/>
      <c r="E78" s="40"/>
      <c r="F78" s="310" t="str">
        <f>F6</f>
        <v>Rekonstrukce komunikace - ul. Vančurova v Šumperku - II. etapa, CÚ 2017</v>
      </c>
      <c r="G78" s="311"/>
      <c r="H78" s="311"/>
      <c r="I78" s="311"/>
      <c r="J78" s="311"/>
      <c r="K78" s="311"/>
      <c r="L78" s="311"/>
      <c r="M78" s="311"/>
      <c r="N78" s="311"/>
      <c r="O78" s="311"/>
      <c r="P78" s="311"/>
      <c r="Q78" s="40"/>
      <c r="R78" s="41"/>
    </row>
    <row r="79" spans="2:18" ht="30" customHeight="1">
      <c r="B79" s="26"/>
      <c r="C79" s="34" t="s">
        <v>138</v>
      </c>
      <c r="D79" s="30"/>
      <c r="E79" s="30"/>
      <c r="F79" s="310" t="s">
        <v>139</v>
      </c>
      <c r="G79" s="273"/>
      <c r="H79" s="273"/>
      <c r="I79" s="273"/>
      <c r="J79" s="273"/>
      <c r="K79" s="273"/>
      <c r="L79" s="273"/>
      <c r="M79" s="273"/>
      <c r="N79" s="273"/>
      <c r="O79" s="273"/>
      <c r="P79" s="273"/>
      <c r="Q79" s="30"/>
      <c r="R79" s="27"/>
    </row>
    <row r="80" spans="2:18" s="1" customFormat="1" ht="36.95" customHeight="1">
      <c r="B80" s="39"/>
      <c r="C80" s="73" t="s">
        <v>140</v>
      </c>
      <c r="D80" s="40"/>
      <c r="E80" s="40"/>
      <c r="F80" s="254" t="str">
        <f>F8</f>
        <v>SO 192 - DIO</v>
      </c>
      <c r="G80" s="312"/>
      <c r="H80" s="312"/>
      <c r="I80" s="312"/>
      <c r="J80" s="312"/>
      <c r="K80" s="312"/>
      <c r="L80" s="312"/>
      <c r="M80" s="312"/>
      <c r="N80" s="312"/>
      <c r="O80" s="312"/>
      <c r="P80" s="312"/>
      <c r="Q80" s="40"/>
      <c r="R80" s="41"/>
    </row>
    <row r="81" spans="2:18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1"/>
    </row>
    <row r="82" spans="2:18" s="1" customFormat="1" ht="18" customHeight="1">
      <c r="B82" s="39"/>
      <c r="C82" s="34" t="s">
        <v>23</v>
      </c>
      <c r="D82" s="40"/>
      <c r="E82" s="40"/>
      <c r="F82" s="32" t="str">
        <f>F10</f>
        <v>Šumperk</v>
      </c>
      <c r="G82" s="40"/>
      <c r="H82" s="40"/>
      <c r="I82" s="40"/>
      <c r="J82" s="40"/>
      <c r="K82" s="34" t="s">
        <v>25</v>
      </c>
      <c r="L82" s="40"/>
      <c r="M82" s="313" t="str">
        <f>IF(O10="","",O10)</f>
        <v>14. 4. 2017</v>
      </c>
      <c r="N82" s="313"/>
      <c r="O82" s="313"/>
      <c r="P82" s="313"/>
      <c r="Q82" s="40"/>
      <c r="R82" s="41"/>
    </row>
    <row r="83" spans="2:18" s="1" customFormat="1" ht="6.95" customHeight="1"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1"/>
    </row>
    <row r="84" spans="2:18" s="1" customFormat="1" ht="15">
      <c r="B84" s="39"/>
      <c r="C84" s="34" t="s">
        <v>27</v>
      </c>
      <c r="D84" s="40"/>
      <c r="E84" s="40"/>
      <c r="F84" s="32" t="str">
        <f>E13</f>
        <v>Město Šumperk, nám. Míru 1, 787 01 Šumperk</v>
      </c>
      <c r="G84" s="40"/>
      <c r="H84" s="40"/>
      <c r="I84" s="40"/>
      <c r="J84" s="40"/>
      <c r="K84" s="34" t="s">
        <v>36</v>
      </c>
      <c r="L84" s="40"/>
      <c r="M84" s="272" t="str">
        <f>E19</f>
        <v>Cekr CZ s.r.o. , Mazalova 57/2, Šumperk</v>
      </c>
      <c r="N84" s="272"/>
      <c r="O84" s="272"/>
      <c r="P84" s="272"/>
      <c r="Q84" s="272"/>
      <c r="R84" s="41"/>
    </row>
    <row r="85" spans="2:18" s="1" customFormat="1" ht="14.45" customHeight="1">
      <c r="B85" s="39"/>
      <c r="C85" s="34" t="s">
        <v>34</v>
      </c>
      <c r="D85" s="40"/>
      <c r="E85" s="40"/>
      <c r="F85" s="32" t="str">
        <f>IF(E16="","",E16)</f>
        <v>Vyplň údaj</v>
      </c>
      <c r="G85" s="40"/>
      <c r="H85" s="40"/>
      <c r="I85" s="40"/>
      <c r="J85" s="40"/>
      <c r="K85" s="34" t="s">
        <v>41</v>
      </c>
      <c r="L85" s="40"/>
      <c r="M85" s="272" t="str">
        <f>E22</f>
        <v>Sv. Čech</v>
      </c>
      <c r="N85" s="272"/>
      <c r="O85" s="272"/>
      <c r="P85" s="272"/>
      <c r="Q85" s="272"/>
      <c r="R85" s="41"/>
    </row>
    <row r="86" spans="2:18" s="1" customFormat="1" ht="10.35" customHeight="1"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1"/>
    </row>
    <row r="87" spans="2:18" s="1" customFormat="1" ht="29.25" customHeight="1">
      <c r="B87" s="39"/>
      <c r="C87" s="322" t="s">
        <v>144</v>
      </c>
      <c r="D87" s="323"/>
      <c r="E87" s="323"/>
      <c r="F87" s="323"/>
      <c r="G87" s="323"/>
      <c r="H87" s="125"/>
      <c r="I87" s="125"/>
      <c r="J87" s="125"/>
      <c r="K87" s="125"/>
      <c r="L87" s="125"/>
      <c r="M87" s="125"/>
      <c r="N87" s="322" t="s">
        <v>145</v>
      </c>
      <c r="O87" s="323"/>
      <c r="P87" s="323"/>
      <c r="Q87" s="323"/>
      <c r="R87" s="41"/>
    </row>
    <row r="88" spans="2:18" s="1" customFormat="1" ht="10.35" customHeight="1"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1"/>
    </row>
    <row r="89" spans="2:47" s="1" customFormat="1" ht="29.25" customHeight="1">
      <c r="B89" s="39"/>
      <c r="C89" s="133" t="s">
        <v>146</v>
      </c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247">
        <f>N120</f>
        <v>0</v>
      </c>
      <c r="O89" s="320"/>
      <c r="P89" s="320"/>
      <c r="Q89" s="320"/>
      <c r="R89" s="41"/>
      <c r="AU89" s="22" t="s">
        <v>147</v>
      </c>
    </row>
    <row r="90" spans="2:18" s="7" customFormat="1" ht="24.95" customHeight="1">
      <c r="B90" s="134"/>
      <c r="C90" s="135"/>
      <c r="D90" s="136" t="s">
        <v>148</v>
      </c>
      <c r="E90" s="135"/>
      <c r="F90" s="135"/>
      <c r="G90" s="135"/>
      <c r="H90" s="135"/>
      <c r="I90" s="135"/>
      <c r="J90" s="135"/>
      <c r="K90" s="135"/>
      <c r="L90" s="135"/>
      <c r="M90" s="135"/>
      <c r="N90" s="285">
        <f>N121</f>
        <v>0</v>
      </c>
      <c r="O90" s="319"/>
      <c r="P90" s="319"/>
      <c r="Q90" s="319"/>
      <c r="R90" s="137"/>
    </row>
    <row r="91" spans="2:18" s="8" customFormat="1" ht="19.9" customHeight="1">
      <c r="B91" s="138"/>
      <c r="C91" s="103"/>
      <c r="D91" s="114" t="s">
        <v>154</v>
      </c>
      <c r="E91" s="103"/>
      <c r="F91" s="103"/>
      <c r="G91" s="103"/>
      <c r="H91" s="103"/>
      <c r="I91" s="103"/>
      <c r="J91" s="103"/>
      <c r="K91" s="103"/>
      <c r="L91" s="103"/>
      <c r="M91" s="103"/>
      <c r="N91" s="237">
        <f>N122</f>
        <v>0</v>
      </c>
      <c r="O91" s="241"/>
      <c r="P91" s="241"/>
      <c r="Q91" s="241"/>
      <c r="R91" s="139"/>
    </row>
    <row r="92" spans="2:18" s="7" customFormat="1" ht="21.75" customHeight="1">
      <c r="B92" s="134"/>
      <c r="C92" s="135"/>
      <c r="D92" s="136" t="s">
        <v>157</v>
      </c>
      <c r="E92" s="135"/>
      <c r="F92" s="135"/>
      <c r="G92" s="135"/>
      <c r="H92" s="135"/>
      <c r="I92" s="135"/>
      <c r="J92" s="135"/>
      <c r="K92" s="135"/>
      <c r="L92" s="135"/>
      <c r="M92" s="135"/>
      <c r="N92" s="284">
        <f>N138</f>
        <v>0</v>
      </c>
      <c r="O92" s="319"/>
      <c r="P92" s="319"/>
      <c r="Q92" s="319"/>
      <c r="R92" s="137"/>
    </row>
    <row r="93" spans="2:18" s="1" customFormat="1" ht="21.75" customHeight="1"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1"/>
    </row>
    <row r="94" spans="2:21" s="1" customFormat="1" ht="29.25" customHeight="1">
      <c r="B94" s="39"/>
      <c r="C94" s="133" t="s">
        <v>158</v>
      </c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320">
        <f>ROUND(N95+N96+N97+N98+N99+N100,2)</f>
        <v>0</v>
      </c>
      <c r="O94" s="321"/>
      <c r="P94" s="321"/>
      <c r="Q94" s="321"/>
      <c r="R94" s="41"/>
      <c r="T94" s="140"/>
      <c r="U94" s="141" t="s">
        <v>47</v>
      </c>
    </row>
    <row r="95" spans="2:65" s="1" customFormat="1" ht="18" customHeight="1">
      <c r="B95" s="142"/>
      <c r="C95" s="143"/>
      <c r="D95" s="244" t="s">
        <v>159</v>
      </c>
      <c r="E95" s="317"/>
      <c r="F95" s="317"/>
      <c r="G95" s="317"/>
      <c r="H95" s="317"/>
      <c r="I95" s="143"/>
      <c r="J95" s="143"/>
      <c r="K95" s="143"/>
      <c r="L95" s="143"/>
      <c r="M95" s="143"/>
      <c r="N95" s="236">
        <f>ROUND(N89*T95,2)</f>
        <v>0</v>
      </c>
      <c r="O95" s="318"/>
      <c r="P95" s="318"/>
      <c r="Q95" s="318"/>
      <c r="R95" s="145"/>
      <c r="S95" s="143"/>
      <c r="T95" s="146"/>
      <c r="U95" s="147" t="s">
        <v>48</v>
      </c>
      <c r="V95" s="148"/>
      <c r="W95" s="148"/>
      <c r="X95" s="148"/>
      <c r="Y95" s="148"/>
      <c r="Z95" s="148"/>
      <c r="AA95" s="148"/>
      <c r="AB95" s="148"/>
      <c r="AC95" s="148"/>
      <c r="AD95" s="148"/>
      <c r="AE95" s="148"/>
      <c r="AF95" s="148"/>
      <c r="AG95" s="148"/>
      <c r="AH95" s="148"/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48"/>
      <c r="AU95" s="148"/>
      <c r="AV95" s="148"/>
      <c r="AW95" s="148"/>
      <c r="AX95" s="148"/>
      <c r="AY95" s="149" t="s">
        <v>122</v>
      </c>
      <c r="AZ95" s="148"/>
      <c r="BA95" s="148"/>
      <c r="BB95" s="148"/>
      <c r="BC95" s="148"/>
      <c r="BD95" s="148"/>
      <c r="BE95" s="150">
        <f aca="true" t="shared" si="0" ref="BE95:BE100">IF(U95="základní",N95,0)</f>
        <v>0</v>
      </c>
      <c r="BF95" s="150">
        <f aca="true" t="shared" si="1" ref="BF95:BF100">IF(U95="snížená",N95,0)</f>
        <v>0</v>
      </c>
      <c r="BG95" s="150">
        <f aca="true" t="shared" si="2" ref="BG95:BG100">IF(U95="zákl. přenesená",N95,0)</f>
        <v>0</v>
      </c>
      <c r="BH95" s="150">
        <f aca="true" t="shared" si="3" ref="BH95:BH100">IF(U95="sníž. přenesená",N95,0)</f>
        <v>0</v>
      </c>
      <c r="BI95" s="150">
        <f aca="true" t="shared" si="4" ref="BI95:BI100">IF(U95="nulová",N95,0)</f>
        <v>0</v>
      </c>
      <c r="BJ95" s="149" t="s">
        <v>90</v>
      </c>
      <c r="BK95" s="148"/>
      <c r="BL95" s="148"/>
      <c r="BM95" s="148"/>
    </row>
    <row r="96" spans="2:65" s="1" customFormat="1" ht="18" customHeight="1">
      <c r="B96" s="142"/>
      <c r="C96" s="143"/>
      <c r="D96" s="244" t="s">
        <v>160</v>
      </c>
      <c r="E96" s="317"/>
      <c r="F96" s="317"/>
      <c r="G96" s="317"/>
      <c r="H96" s="317"/>
      <c r="I96" s="143"/>
      <c r="J96" s="143"/>
      <c r="K96" s="143"/>
      <c r="L96" s="143"/>
      <c r="M96" s="143"/>
      <c r="N96" s="236">
        <f>ROUND(N89*T96,2)</f>
        <v>0</v>
      </c>
      <c r="O96" s="318"/>
      <c r="P96" s="318"/>
      <c r="Q96" s="318"/>
      <c r="R96" s="145"/>
      <c r="S96" s="143"/>
      <c r="T96" s="146"/>
      <c r="U96" s="147" t="s">
        <v>48</v>
      </c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  <c r="AF96" s="148"/>
      <c r="AG96" s="148"/>
      <c r="AH96" s="148"/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  <c r="AV96" s="148"/>
      <c r="AW96" s="148"/>
      <c r="AX96" s="148"/>
      <c r="AY96" s="149" t="s">
        <v>122</v>
      </c>
      <c r="AZ96" s="148"/>
      <c r="BA96" s="148"/>
      <c r="BB96" s="148"/>
      <c r="BC96" s="148"/>
      <c r="BD96" s="148"/>
      <c r="BE96" s="150">
        <f t="shared" si="0"/>
        <v>0</v>
      </c>
      <c r="BF96" s="150">
        <f t="shared" si="1"/>
        <v>0</v>
      </c>
      <c r="BG96" s="150">
        <f t="shared" si="2"/>
        <v>0</v>
      </c>
      <c r="BH96" s="150">
        <f t="shared" si="3"/>
        <v>0</v>
      </c>
      <c r="BI96" s="150">
        <f t="shared" si="4"/>
        <v>0</v>
      </c>
      <c r="BJ96" s="149" t="s">
        <v>90</v>
      </c>
      <c r="BK96" s="148"/>
      <c r="BL96" s="148"/>
      <c r="BM96" s="148"/>
    </row>
    <row r="97" spans="2:65" s="1" customFormat="1" ht="18" customHeight="1">
      <c r="B97" s="142"/>
      <c r="C97" s="143"/>
      <c r="D97" s="244" t="s">
        <v>161</v>
      </c>
      <c r="E97" s="317"/>
      <c r="F97" s="317"/>
      <c r="G97" s="317"/>
      <c r="H97" s="317"/>
      <c r="I97" s="143"/>
      <c r="J97" s="143"/>
      <c r="K97" s="143"/>
      <c r="L97" s="143"/>
      <c r="M97" s="143"/>
      <c r="N97" s="236">
        <f>ROUND(N89*T97,2)</f>
        <v>0</v>
      </c>
      <c r="O97" s="318"/>
      <c r="P97" s="318"/>
      <c r="Q97" s="318"/>
      <c r="R97" s="145"/>
      <c r="S97" s="143"/>
      <c r="T97" s="146"/>
      <c r="U97" s="147" t="s">
        <v>48</v>
      </c>
      <c r="V97" s="148"/>
      <c r="W97" s="148"/>
      <c r="X97" s="148"/>
      <c r="Y97" s="148"/>
      <c r="Z97" s="148"/>
      <c r="AA97" s="148"/>
      <c r="AB97" s="148"/>
      <c r="AC97" s="148"/>
      <c r="AD97" s="148"/>
      <c r="AE97" s="148"/>
      <c r="AF97" s="148"/>
      <c r="AG97" s="148"/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49" t="s">
        <v>122</v>
      </c>
      <c r="AZ97" s="148"/>
      <c r="BA97" s="148"/>
      <c r="BB97" s="148"/>
      <c r="BC97" s="148"/>
      <c r="BD97" s="148"/>
      <c r="BE97" s="150">
        <f t="shared" si="0"/>
        <v>0</v>
      </c>
      <c r="BF97" s="150">
        <f t="shared" si="1"/>
        <v>0</v>
      </c>
      <c r="BG97" s="150">
        <f t="shared" si="2"/>
        <v>0</v>
      </c>
      <c r="BH97" s="150">
        <f t="shared" si="3"/>
        <v>0</v>
      </c>
      <c r="BI97" s="150">
        <f t="shared" si="4"/>
        <v>0</v>
      </c>
      <c r="BJ97" s="149" t="s">
        <v>90</v>
      </c>
      <c r="BK97" s="148"/>
      <c r="BL97" s="148"/>
      <c r="BM97" s="148"/>
    </row>
    <row r="98" spans="2:65" s="1" customFormat="1" ht="18" customHeight="1">
      <c r="B98" s="142"/>
      <c r="C98" s="143"/>
      <c r="D98" s="244" t="s">
        <v>162</v>
      </c>
      <c r="E98" s="317"/>
      <c r="F98" s="317"/>
      <c r="G98" s="317"/>
      <c r="H98" s="317"/>
      <c r="I98" s="143"/>
      <c r="J98" s="143"/>
      <c r="K98" s="143"/>
      <c r="L98" s="143"/>
      <c r="M98" s="143"/>
      <c r="N98" s="236">
        <f>ROUND(N89*T98,2)</f>
        <v>0</v>
      </c>
      <c r="O98" s="318"/>
      <c r="P98" s="318"/>
      <c r="Q98" s="318"/>
      <c r="R98" s="145"/>
      <c r="S98" s="143"/>
      <c r="T98" s="146"/>
      <c r="U98" s="147" t="s">
        <v>48</v>
      </c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F98" s="148"/>
      <c r="AG98" s="148"/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49" t="s">
        <v>122</v>
      </c>
      <c r="AZ98" s="148"/>
      <c r="BA98" s="148"/>
      <c r="BB98" s="148"/>
      <c r="BC98" s="148"/>
      <c r="BD98" s="148"/>
      <c r="BE98" s="150">
        <f t="shared" si="0"/>
        <v>0</v>
      </c>
      <c r="BF98" s="150">
        <f t="shared" si="1"/>
        <v>0</v>
      </c>
      <c r="BG98" s="150">
        <f t="shared" si="2"/>
        <v>0</v>
      </c>
      <c r="BH98" s="150">
        <f t="shared" si="3"/>
        <v>0</v>
      </c>
      <c r="BI98" s="150">
        <f t="shared" si="4"/>
        <v>0</v>
      </c>
      <c r="BJ98" s="149" t="s">
        <v>90</v>
      </c>
      <c r="BK98" s="148"/>
      <c r="BL98" s="148"/>
      <c r="BM98" s="148"/>
    </row>
    <row r="99" spans="2:65" s="1" customFormat="1" ht="18" customHeight="1">
      <c r="B99" s="142"/>
      <c r="C99" s="143"/>
      <c r="D99" s="244" t="s">
        <v>163</v>
      </c>
      <c r="E99" s="317"/>
      <c r="F99" s="317"/>
      <c r="G99" s="317"/>
      <c r="H99" s="317"/>
      <c r="I99" s="143"/>
      <c r="J99" s="143"/>
      <c r="K99" s="143"/>
      <c r="L99" s="143"/>
      <c r="M99" s="143"/>
      <c r="N99" s="236">
        <f>ROUND(N89*T99,2)</f>
        <v>0</v>
      </c>
      <c r="O99" s="318"/>
      <c r="P99" s="318"/>
      <c r="Q99" s="318"/>
      <c r="R99" s="145"/>
      <c r="S99" s="143"/>
      <c r="T99" s="146"/>
      <c r="U99" s="147" t="s">
        <v>48</v>
      </c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F99" s="148"/>
      <c r="AG99" s="148"/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49" t="s">
        <v>122</v>
      </c>
      <c r="AZ99" s="148"/>
      <c r="BA99" s="148"/>
      <c r="BB99" s="148"/>
      <c r="BC99" s="148"/>
      <c r="BD99" s="148"/>
      <c r="BE99" s="150">
        <f t="shared" si="0"/>
        <v>0</v>
      </c>
      <c r="BF99" s="150">
        <f t="shared" si="1"/>
        <v>0</v>
      </c>
      <c r="BG99" s="150">
        <f t="shared" si="2"/>
        <v>0</v>
      </c>
      <c r="BH99" s="150">
        <f t="shared" si="3"/>
        <v>0</v>
      </c>
      <c r="BI99" s="150">
        <f t="shared" si="4"/>
        <v>0</v>
      </c>
      <c r="BJ99" s="149" t="s">
        <v>90</v>
      </c>
      <c r="BK99" s="148"/>
      <c r="BL99" s="148"/>
      <c r="BM99" s="148"/>
    </row>
    <row r="100" spans="2:65" s="1" customFormat="1" ht="18" customHeight="1">
      <c r="B100" s="142"/>
      <c r="C100" s="143"/>
      <c r="D100" s="144" t="s">
        <v>164</v>
      </c>
      <c r="E100" s="143"/>
      <c r="F100" s="143"/>
      <c r="G100" s="143"/>
      <c r="H100" s="143"/>
      <c r="I100" s="143"/>
      <c r="J100" s="143"/>
      <c r="K100" s="143"/>
      <c r="L100" s="143"/>
      <c r="M100" s="143"/>
      <c r="N100" s="236">
        <f>ROUND(N89*T100,2)</f>
        <v>0</v>
      </c>
      <c r="O100" s="318"/>
      <c r="P100" s="318"/>
      <c r="Q100" s="318"/>
      <c r="R100" s="145"/>
      <c r="S100" s="143"/>
      <c r="T100" s="151"/>
      <c r="U100" s="152" t="s">
        <v>48</v>
      </c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49" t="s">
        <v>165</v>
      </c>
      <c r="AZ100" s="148"/>
      <c r="BA100" s="148"/>
      <c r="BB100" s="148"/>
      <c r="BC100" s="148"/>
      <c r="BD100" s="148"/>
      <c r="BE100" s="150">
        <f t="shared" si="0"/>
        <v>0</v>
      </c>
      <c r="BF100" s="150">
        <f t="shared" si="1"/>
        <v>0</v>
      </c>
      <c r="BG100" s="150">
        <f t="shared" si="2"/>
        <v>0</v>
      </c>
      <c r="BH100" s="150">
        <f t="shared" si="3"/>
        <v>0</v>
      </c>
      <c r="BI100" s="150">
        <f t="shared" si="4"/>
        <v>0</v>
      </c>
      <c r="BJ100" s="149" t="s">
        <v>90</v>
      </c>
      <c r="BK100" s="148"/>
      <c r="BL100" s="148"/>
      <c r="BM100" s="148"/>
    </row>
    <row r="101" spans="2:18" s="1" customFormat="1" ht="13.5"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1"/>
    </row>
    <row r="102" spans="2:18" s="1" customFormat="1" ht="29.25" customHeight="1">
      <c r="B102" s="39"/>
      <c r="C102" s="124" t="s">
        <v>131</v>
      </c>
      <c r="D102" s="125"/>
      <c r="E102" s="125"/>
      <c r="F102" s="125"/>
      <c r="G102" s="125"/>
      <c r="H102" s="125"/>
      <c r="I102" s="125"/>
      <c r="J102" s="125"/>
      <c r="K102" s="125"/>
      <c r="L102" s="233">
        <f>ROUND(SUM(N89+N94),2)</f>
        <v>0</v>
      </c>
      <c r="M102" s="233"/>
      <c r="N102" s="233"/>
      <c r="O102" s="233"/>
      <c r="P102" s="233"/>
      <c r="Q102" s="233"/>
      <c r="R102" s="41"/>
    </row>
    <row r="103" spans="2:18" s="1" customFormat="1" ht="6.95" customHeight="1">
      <c r="B103" s="63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5"/>
    </row>
    <row r="107" spans="2:18" s="1" customFormat="1" ht="6.95" customHeight="1">
      <c r="B107" s="66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8"/>
    </row>
    <row r="108" spans="2:18" s="1" customFormat="1" ht="36.95" customHeight="1">
      <c r="B108" s="39"/>
      <c r="C108" s="242" t="s">
        <v>166</v>
      </c>
      <c r="D108" s="312"/>
      <c r="E108" s="312"/>
      <c r="F108" s="312"/>
      <c r="G108" s="312"/>
      <c r="H108" s="312"/>
      <c r="I108" s="312"/>
      <c r="J108" s="312"/>
      <c r="K108" s="312"/>
      <c r="L108" s="312"/>
      <c r="M108" s="312"/>
      <c r="N108" s="312"/>
      <c r="O108" s="312"/>
      <c r="P108" s="312"/>
      <c r="Q108" s="312"/>
      <c r="R108" s="41"/>
    </row>
    <row r="109" spans="2:18" s="1" customFormat="1" ht="6.95" customHeight="1"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1"/>
    </row>
    <row r="110" spans="2:18" s="1" customFormat="1" ht="30" customHeight="1">
      <c r="B110" s="39"/>
      <c r="C110" s="34" t="s">
        <v>19</v>
      </c>
      <c r="D110" s="40"/>
      <c r="E110" s="40"/>
      <c r="F110" s="310" t="str">
        <f>F6</f>
        <v>Rekonstrukce komunikace - ul. Vančurova v Šumperku - II. etapa, CÚ 2017</v>
      </c>
      <c r="G110" s="311"/>
      <c r="H110" s="311"/>
      <c r="I110" s="311"/>
      <c r="J110" s="311"/>
      <c r="K110" s="311"/>
      <c r="L110" s="311"/>
      <c r="M110" s="311"/>
      <c r="N110" s="311"/>
      <c r="O110" s="311"/>
      <c r="P110" s="311"/>
      <c r="Q110" s="40"/>
      <c r="R110" s="41"/>
    </row>
    <row r="111" spans="2:18" ht="30" customHeight="1">
      <c r="B111" s="26"/>
      <c r="C111" s="34" t="s">
        <v>138</v>
      </c>
      <c r="D111" s="30"/>
      <c r="E111" s="30"/>
      <c r="F111" s="310" t="s">
        <v>139</v>
      </c>
      <c r="G111" s="273"/>
      <c r="H111" s="273"/>
      <c r="I111" s="273"/>
      <c r="J111" s="273"/>
      <c r="K111" s="273"/>
      <c r="L111" s="273"/>
      <c r="M111" s="273"/>
      <c r="N111" s="273"/>
      <c r="O111" s="273"/>
      <c r="P111" s="273"/>
      <c r="Q111" s="30"/>
      <c r="R111" s="27"/>
    </row>
    <row r="112" spans="2:18" s="1" customFormat="1" ht="36.95" customHeight="1">
      <c r="B112" s="39"/>
      <c r="C112" s="73" t="s">
        <v>140</v>
      </c>
      <c r="D112" s="40"/>
      <c r="E112" s="40"/>
      <c r="F112" s="254" t="str">
        <f>F8</f>
        <v>SO 192 - DIO</v>
      </c>
      <c r="G112" s="312"/>
      <c r="H112" s="312"/>
      <c r="I112" s="312"/>
      <c r="J112" s="312"/>
      <c r="K112" s="312"/>
      <c r="L112" s="312"/>
      <c r="M112" s="312"/>
      <c r="N112" s="312"/>
      <c r="O112" s="312"/>
      <c r="P112" s="312"/>
      <c r="Q112" s="40"/>
      <c r="R112" s="41"/>
    </row>
    <row r="113" spans="2:18" s="1" customFormat="1" ht="6.95" customHeight="1"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1"/>
    </row>
    <row r="114" spans="2:18" s="1" customFormat="1" ht="18" customHeight="1">
      <c r="B114" s="39"/>
      <c r="C114" s="34" t="s">
        <v>23</v>
      </c>
      <c r="D114" s="40"/>
      <c r="E114" s="40"/>
      <c r="F114" s="32" t="str">
        <f>F10</f>
        <v>Šumperk</v>
      </c>
      <c r="G114" s="40"/>
      <c r="H114" s="40"/>
      <c r="I114" s="40"/>
      <c r="J114" s="40"/>
      <c r="K114" s="34" t="s">
        <v>25</v>
      </c>
      <c r="L114" s="40"/>
      <c r="M114" s="313" t="str">
        <f>IF(O10="","",O10)</f>
        <v>14. 4. 2017</v>
      </c>
      <c r="N114" s="313"/>
      <c r="O114" s="313"/>
      <c r="P114" s="313"/>
      <c r="Q114" s="40"/>
      <c r="R114" s="41"/>
    </row>
    <row r="115" spans="2:18" s="1" customFormat="1" ht="6.95" customHeight="1"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1"/>
    </row>
    <row r="116" spans="2:18" s="1" customFormat="1" ht="15">
      <c r="B116" s="39"/>
      <c r="C116" s="34" t="s">
        <v>27</v>
      </c>
      <c r="D116" s="40"/>
      <c r="E116" s="40"/>
      <c r="F116" s="32" t="str">
        <f>E13</f>
        <v>Město Šumperk, nám. Míru 1, 787 01 Šumperk</v>
      </c>
      <c r="G116" s="40"/>
      <c r="H116" s="40"/>
      <c r="I116" s="40"/>
      <c r="J116" s="40"/>
      <c r="K116" s="34" t="s">
        <v>36</v>
      </c>
      <c r="L116" s="40"/>
      <c r="M116" s="272" t="str">
        <f>E19</f>
        <v>Cekr CZ s.r.o. , Mazalova 57/2, Šumperk</v>
      </c>
      <c r="N116" s="272"/>
      <c r="O116" s="272"/>
      <c r="P116" s="272"/>
      <c r="Q116" s="272"/>
      <c r="R116" s="41"/>
    </row>
    <row r="117" spans="2:18" s="1" customFormat="1" ht="14.45" customHeight="1">
      <c r="B117" s="39"/>
      <c r="C117" s="34" t="s">
        <v>34</v>
      </c>
      <c r="D117" s="40"/>
      <c r="E117" s="40"/>
      <c r="F117" s="32" t="str">
        <f>IF(E16="","",E16)</f>
        <v>Vyplň údaj</v>
      </c>
      <c r="G117" s="40"/>
      <c r="H117" s="40"/>
      <c r="I117" s="40"/>
      <c r="J117" s="40"/>
      <c r="K117" s="34" t="s">
        <v>41</v>
      </c>
      <c r="L117" s="40"/>
      <c r="M117" s="272" t="str">
        <f>E22</f>
        <v>Sv. Čech</v>
      </c>
      <c r="N117" s="272"/>
      <c r="O117" s="272"/>
      <c r="P117" s="272"/>
      <c r="Q117" s="272"/>
      <c r="R117" s="41"/>
    </row>
    <row r="118" spans="2:18" s="1" customFormat="1" ht="10.35" customHeight="1"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1"/>
    </row>
    <row r="119" spans="2:27" s="9" customFormat="1" ht="29.25" customHeight="1">
      <c r="B119" s="153"/>
      <c r="C119" s="154" t="s">
        <v>167</v>
      </c>
      <c r="D119" s="155" t="s">
        <v>168</v>
      </c>
      <c r="E119" s="155" t="s">
        <v>65</v>
      </c>
      <c r="F119" s="314" t="s">
        <v>169</v>
      </c>
      <c r="G119" s="314"/>
      <c r="H119" s="314"/>
      <c r="I119" s="314"/>
      <c r="J119" s="155" t="s">
        <v>170</v>
      </c>
      <c r="K119" s="155" t="s">
        <v>171</v>
      </c>
      <c r="L119" s="315" t="s">
        <v>172</v>
      </c>
      <c r="M119" s="315"/>
      <c r="N119" s="314" t="s">
        <v>145</v>
      </c>
      <c r="O119" s="314"/>
      <c r="P119" s="314"/>
      <c r="Q119" s="316"/>
      <c r="R119" s="156"/>
      <c r="T119" s="80" t="s">
        <v>173</v>
      </c>
      <c r="U119" s="81" t="s">
        <v>47</v>
      </c>
      <c r="V119" s="81" t="s">
        <v>174</v>
      </c>
      <c r="W119" s="81" t="s">
        <v>175</v>
      </c>
      <c r="X119" s="81" t="s">
        <v>176</v>
      </c>
      <c r="Y119" s="81" t="s">
        <v>177</v>
      </c>
      <c r="Z119" s="81" t="s">
        <v>178</v>
      </c>
      <c r="AA119" s="82" t="s">
        <v>179</v>
      </c>
    </row>
    <row r="120" spans="2:63" s="1" customFormat="1" ht="29.25" customHeight="1">
      <c r="B120" s="39"/>
      <c r="C120" s="84" t="s">
        <v>142</v>
      </c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282">
        <f>BK120</f>
        <v>0</v>
      </c>
      <c r="O120" s="283"/>
      <c r="P120" s="283"/>
      <c r="Q120" s="283"/>
      <c r="R120" s="41"/>
      <c r="T120" s="83"/>
      <c r="U120" s="55"/>
      <c r="V120" s="55"/>
      <c r="W120" s="157">
        <f>W121+W138</f>
        <v>0</v>
      </c>
      <c r="X120" s="55"/>
      <c r="Y120" s="157">
        <f>Y121+Y138</f>
        <v>0</v>
      </c>
      <c r="Z120" s="55"/>
      <c r="AA120" s="158">
        <f>AA121+AA138</f>
        <v>0</v>
      </c>
      <c r="AT120" s="22" t="s">
        <v>82</v>
      </c>
      <c r="AU120" s="22" t="s">
        <v>147</v>
      </c>
      <c r="BK120" s="159">
        <f>BK121+BK138</f>
        <v>0</v>
      </c>
    </row>
    <row r="121" spans="2:63" s="10" customFormat="1" ht="37.35" customHeight="1">
      <c r="B121" s="160"/>
      <c r="C121" s="161"/>
      <c r="D121" s="162" t="s">
        <v>148</v>
      </c>
      <c r="E121" s="162"/>
      <c r="F121" s="162"/>
      <c r="G121" s="162"/>
      <c r="H121" s="162"/>
      <c r="I121" s="162"/>
      <c r="J121" s="162"/>
      <c r="K121" s="162"/>
      <c r="L121" s="162"/>
      <c r="M121" s="162"/>
      <c r="N121" s="284">
        <f>BK121</f>
        <v>0</v>
      </c>
      <c r="O121" s="285"/>
      <c r="P121" s="285"/>
      <c r="Q121" s="285"/>
      <c r="R121" s="163"/>
      <c r="T121" s="164"/>
      <c r="U121" s="161"/>
      <c r="V121" s="161"/>
      <c r="W121" s="165">
        <f>W122</f>
        <v>0</v>
      </c>
      <c r="X121" s="161"/>
      <c r="Y121" s="165">
        <f>Y122</f>
        <v>0</v>
      </c>
      <c r="Z121" s="161"/>
      <c r="AA121" s="166">
        <f>AA122</f>
        <v>0</v>
      </c>
      <c r="AR121" s="167" t="s">
        <v>90</v>
      </c>
      <c r="AT121" s="168" t="s">
        <v>82</v>
      </c>
      <c r="AU121" s="168" t="s">
        <v>83</v>
      </c>
      <c r="AY121" s="167" t="s">
        <v>180</v>
      </c>
      <c r="BK121" s="169">
        <f>BK122</f>
        <v>0</v>
      </c>
    </row>
    <row r="122" spans="2:63" s="10" customFormat="1" ht="19.9" customHeight="1">
      <c r="B122" s="160"/>
      <c r="C122" s="161"/>
      <c r="D122" s="170" t="s">
        <v>154</v>
      </c>
      <c r="E122" s="170"/>
      <c r="F122" s="170"/>
      <c r="G122" s="170"/>
      <c r="H122" s="170"/>
      <c r="I122" s="170"/>
      <c r="J122" s="170"/>
      <c r="K122" s="170"/>
      <c r="L122" s="170"/>
      <c r="M122" s="170"/>
      <c r="N122" s="286">
        <f>BK122</f>
        <v>0</v>
      </c>
      <c r="O122" s="287"/>
      <c r="P122" s="287"/>
      <c r="Q122" s="287"/>
      <c r="R122" s="163"/>
      <c r="T122" s="164"/>
      <c r="U122" s="161"/>
      <c r="V122" s="161"/>
      <c r="W122" s="165">
        <f>SUM(W123:W137)</f>
        <v>0</v>
      </c>
      <c r="X122" s="161"/>
      <c r="Y122" s="165">
        <f>SUM(Y123:Y137)</f>
        <v>0</v>
      </c>
      <c r="Z122" s="161"/>
      <c r="AA122" s="166">
        <f>SUM(AA123:AA137)</f>
        <v>0</v>
      </c>
      <c r="AR122" s="167" t="s">
        <v>90</v>
      </c>
      <c r="AT122" s="168" t="s">
        <v>82</v>
      </c>
      <c r="AU122" s="168" t="s">
        <v>90</v>
      </c>
      <c r="AY122" s="167" t="s">
        <v>180</v>
      </c>
      <c r="BK122" s="169">
        <f>SUM(BK123:BK137)</f>
        <v>0</v>
      </c>
    </row>
    <row r="123" spans="2:65" s="1" customFormat="1" ht="28.5" customHeight="1">
      <c r="B123" s="142"/>
      <c r="C123" s="171" t="s">
        <v>213</v>
      </c>
      <c r="D123" s="171" t="s">
        <v>181</v>
      </c>
      <c r="E123" s="172" t="s">
        <v>839</v>
      </c>
      <c r="F123" s="294" t="s">
        <v>1214</v>
      </c>
      <c r="G123" s="294"/>
      <c r="H123" s="294"/>
      <c r="I123" s="294"/>
      <c r="J123" s="173" t="s">
        <v>348</v>
      </c>
      <c r="K123" s="174">
        <v>1</v>
      </c>
      <c r="L123" s="295">
        <v>0</v>
      </c>
      <c r="M123" s="295"/>
      <c r="N123" s="296">
        <f>ROUND(L123*K123,2)</f>
        <v>0</v>
      </c>
      <c r="O123" s="296"/>
      <c r="P123" s="296"/>
      <c r="Q123" s="296"/>
      <c r="R123" s="145"/>
      <c r="T123" s="175" t="s">
        <v>5</v>
      </c>
      <c r="U123" s="48" t="s">
        <v>48</v>
      </c>
      <c r="V123" s="40"/>
      <c r="W123" s="176">
        <f>V123*K123</f>
        <v>0</v>
      </c>
      <c r="X123" s="176">
        <v>0</v>
      </c>
      <c r="Y123" s="176">
        <f>X123*K123</f>
        <v>0</v>
      </c>
      <c r="Z123" s="176">
        <v>0</v>
      </c>
      <c r="AA123" s="177">
        <f>Z123*K123</f>
        <v>0</v>
      </c>
      <c r="AR123" s="22" t="s">
        <v>185</v>
      </c>
      <c r="AT123" s="22" t="s">
        <v>181</v>
      </c>
      <c r="AU123" s="22" t="s">
        <v>95</v>
      </c>
      <c r="AY123" s="22" t="s">
        <v>180</v>
      </c>
      <c r="BE123" s="118">
        <f>IF(U123="základní",N123,0)</f>
        <v>0</v>
      </c>
      <c r="BF123" s="118">
        <f>IF(U123="snížená",N123,0)</f>
        <v>0</v>
      </c>
      <c r="BG123" s="118">
        <f>IF(U123="zákl. přenesená",N123,0)</f>
        <v>0</v>
      </c>
      <c r="BH123" s="118">
        <f>IF(U123="sníž. přenesená",N123,0)</f>
        <v>0</v>
      </c>
      <c r="BI123" s="118">
        <f>IF(U123="nulová",N123,0)</f>
        <v>0</v>
      </c>
      <c r="BJ123" s="22" t="s">
        <v>90</v>
      </c>
      <c r="BK123" s="118">
        <f>ROUND(L123*K123,2)</f>
        <v>0</v>
      </c>
      <c r="BL123" s="22" t="s">
        <v>185</v>
      </c>
      <c r="BM123" s="22" t="s">
        <v>840</v>
      </c>
    </row>
    <row r="124" spans="2:65" s="1" customFormat="1" ht="28.9" customHeight="1">
      <c r="B124" s="142"/>
      <c r="C124" s="171" t="s">
        <v>222</v>
      </c>
      <c r="D124" s="171" t="s">
        <v>181</v>
      </c>
      <c r="E124" s="172" t="s">
        <v>841</v>
      </c>
      <c r="F124" s="294" t="s">
        <v>1213</v>
      </c>
      <c r="G124" s="294"/>
      <c r="H124" s="294"/>
      <c r="I124" s="294"/>
      <c r="J124" s="173" t="s">
        <v>321</v>
      </c>
      <c r="K124" s="174">
        <v>24</v>
      </c>
      <c r="L124" s="295">
        <v>0</v>
      </c>
      <c r="M124" s="295"/>
      <c r="N124" s="296">
        <f>ROUND(L124*K124,2)</f>
        <v>0</v>
      </c>
      <c r="O124" s="296"/>
      <c r="P124" s="296"/>
      <c r="Q124" s="296"/>
      <c r="R124" s="145"/>
      <c r="T124" s="175" t="s">
        <v>5</v>
      </c>
      <c r="U124" s="48" t="s">
        <v>48</v>
      </c>
      <c r="V124" s="40"/>
      <c r="W124" s="176">
        <f>V124*K124</f>
        <v>0</v>
      </c>
      <c r="X124" s="176">
        <v>0</v>
      </c>
      <c r="Y124" s="176">
        <f>X124*K124</f>
        <v>0</v>
      </c>
      <c r="Z124" s="176">
        <v>0</v>
      </c>
      <c r="AA124" s="177">
        <f>Z124*K124</f>
        <v>0</v>
      </c>
      <c r="AR124" s="22" t="s">
        <v>185</v>
      </c>
      <c r="AT124" s="22" t="s">
        <v>181</v>
      </c>
      <c r="AU124" s="22" t="s">
        <v>95</v>
      </c>
      <c r="AY124" s="22" t="s">
        <v>180</v>
      </c>
      <c r="BE124" s="118">
        <f>IF(U124="základní",N124,0)</f>
        <v>0</v>
      </c>
      <c r="BF124" s="118">
        <f>IF(U124="snížená",N124,0)</f>
        <v>0</v>
      </c>
      <c r="BG124" s="118">
        <f>IF(U124="zákl. přenesená",N124,0)</f>
        <v>0</v>
      </c>
      <c r="BH124" s="118">
        <f>IF(U124="sníž. přenesená",N124,0)</f>
        <v>0</v>
      </c>
      <c r="BI124" s="118">
        <f>IF(U124="nulová",N124,0)</f>
        <v>0</v>
      </c>
      <c r="BJ124" s="22" t="s">
        <v>90</v>
      </c>
      <c r="BK124" s="118">
        <f>ROUND(L124*K124,2)</f>
        <v>0</v>
      </c>
      <c r="BL124" s="22" t="s">
        <v>185</v>
      </c>
      <c r="BM124" s="22" t="s">
        <v>842</v>
      </c>
    </row>
    <row r="125" spans="2:51" s="11" customFormat="1" ht="20.45" customHeight="1">
      <c r="B125" s="178"/>
      <c r="C125" s="179"/>
      <c r="D125" s="179"/>
      <c r="E125" s="180" t="s">
        <v>5</v>
      </c>
      <c r="F125" s="288" t="s">
        <v>843</v>
      </c>
      <c r="G125" s="289"/>
      <c r="H125" s="289"/>
      <c r="I125" s="289"/>
      <c r="J125" s="179"/>
      <c r="K125" s="181" t="s">
        <v>5</v>
      </c>
      <c r="L125" s="179"/>
      <c r="M125" s="179"/>
      <c r="N125" s="179"/>
      <c r="O125" s="179"/>
      <c r="P125" s="179"/>
      <c r="Q125" s="179"/>
      <c r="R125" s="182"/>
      <c r="T125" s="183"/>
      <c r="U125" s="179"/>
      <c r="V125" s="179"/>
      <c r="W125" s="179"/>
      <c r="X125" s="179"/>
      <c r="Y125" s="179"/>
      <c r="Z125" s="179"/>
      <c r="AA125" s="184"/>
      <c r="AT125" s="185" t="s">
        <v>188</v>
      </c>
      <c r="AU125" s="185" t="s">
        <v>95</v>
      </c>
      <c r="AV125" s="11" t="s">
        <v>90</v>
      </c>
      <c r="AW125" s="11" t="s">
        <v>40</v>
      </c>
      <c r="AX125" s="11" t="s">
        <v>83</v>
      </c>
      <c r="AY125" s="185" t="s">
        <v>180</v>
      </c>
    </row>
    <row r="126" spans="2:51" s="12" customFormat="1" ht="20.45" customHeight="1">
      <c r="B126" s="186"/>
      <c r="C126" s="187"/>
      <c r="D126" s="187"/>
      <c r="E126" s="188" t="s">
        <v>5</v>
      </c>
      <c r="F126" s="290" t="s">
        <v>95</v>
      </c>
      <c r="G126" s="291"/>
      <c r="H126" s="291"/>
      <c r="I126" s="291"/>
      <c r="J126" s="187"/>
      <c r="K126" s="189">
        <v>2</v>
      </c>
      <c r="L126" s="187"/>
      <c r="M126" s="187"/>
      <c r="N126" s="187"/>
      <c r="O126" s="187"/>
      <c r="P126" s="187"/>
      <c r="Q126" s="187"/>
      <c r="R126" s="190"/>
      <c r="T126" s="191"/>
      <c r="U126" s="187"/>
      <c r="V126" s="187"/>
      <c r="W126" s="187"/>
      <c r="X126" s="187"/>
      <c r="Y126" s="187"/>
      <c r="Z126" s="187"/>
      <c r="AA126" s="192"/>
      <c r="AT126" s="193" t="s">
        <v>188</v>
      </c>
      <c r="AU126" s="193" t="s">
        <v>95</v>
      </c>
      <c r="AV126" s="12" t="s">
        <v>95</v>
      </c>
      <c r="AW126" s="12" t="s">
        <v>40</v>
      </c>
      <c r="AX126" s="12" t="s">
        <v>83</v>
      </c>
      <c r="AY126" s="193" t="s">
        <v>180</v>
      </c>
    </row>
    <row r="127" spans="2:51" s="11" customFormat="1" ht="20.45" customHeight="1">
      <c r="B127" s="178"/>
      <c r="C127" s="179"/>
      <c r="D127" s="179"/>
      <c r="E127" s="180" t="s">
        <v>5</v>
      </c>
      <c r="F127" s="303" t="s">
        <v>844</v>
      </c>
      <c r="G127" s="304"/>
      <c r="H127" s="304"/>
      <c r="I127" s="304"/>
      <c r="J127" s="179"/>
      <c r="K127" s="181" t="s">
        <v>5</v>
      </c>
      <c r="L127" s="179"/>
      <c r="M127" s="179"/>
      <c r="N127" s="179"/>
      <c r="O127" s="179"/>
      <c r="P127" s="179"/>
      <c r="Q127" s="179"/>
      <c r="R127" s="182"/>
      <c r="T127" s="183"/>
      <c r="U127" s="179"/>
      <c r="V127" s="179"/>
      <c r="W127" s="179"/>
      <c r="X127" s="179"/>
      <c r="Y127" s="179"/>
      <c r="Z127" s="179"/>
      <c r="AA127" s="184"/>
      <c r="AT127" s="185" t="s">
        <v>188</v>
      </c>
      <c r="AU127" s="185" t="s">
        <v>95</v>
      </c>
      <c r="AV127" s="11" t="s">
        <v>90</v>
      </c>
      <c r="AW127" s="11" t="s">
        <v>40</v>
      </c>
      <c r="AX127" s="11" t="s">
        <v>83</v>
      </c>
      <c r="AY127" s="185" t="s">
        <v>180</v>
      </c>
    </row>
    <row r="128" spans="2:51" s="12" customFormat="1" ht="20.45" customHeight="1">
      <c r="B128" s="186"/>
      <c r="C128" s="187"/>
      <c r="D128" s="187"/>
      <c r="E128" s="188" t="s">
        <v>5</v>
      </c>
      <c r="F128" s="290" t="s">
        <v>185</v>
      </c>
      <c r="G128" s="291"/>
      <c r="H128" s="291"/>
      <c r="I128" s="291"/>
      <c r="J128" s="187"/>
      <c r="K128" s="189">
        <v>4</v>
      </c>
      <c r="L128" s="187"/>
      <c r="M128" s="187"/>
      <c r="N128" s="187"/>
      <c r="O128" s="187"/>
      <c r="P128" s="187"/>
      <c r="Q128" s="187"/>
      <c r="R128" s="190"/>
      <c r="T128" s="191"/>
      <c r="U128" s="187"/>
      <c r="V128" s="187"/>
      <c r="W128" s="187"/>
      <c r="X128" s="187"/>
      <c r="Y128" s="187"/>
      <c r="Z128" s="187"/>
      <c r="AA128" s="192"/>
      <c r="AT128" s="193" t="s">
        <v>188</v>
      </c>
      <c r="AU128" s="193" t="s">
        <v>95</v>
      </c>
      <c r="AV128" s="12" t="s">
        <v>95</v>
      </c>
      <c r="AW128" s="12" t="s">
        <v>40</v>
      </c>
      <c r="AX128" s="12" t="s">
        <v>83</v>
      </c>
      <c r="AY128" s="193" t="s">
        <v>180</v>
      </c>
    </row>
    <row r="129" spans="2:51" s="11" customFormat="1" ht="20.45" customHeight="1">
      <c r="B129" s="178"/>
      <c r="C129" s="179"/>
      <c r="D129" s="179"/>
      <c r="E129" s="180" t="s">
        <v>5</v>
      </c>
      <c r="F129" s="303" t="s">
        <v>845</v>
      </c>
      <c r="G129" s="304"/>
      <c r="H129" s="304"/>
      <c r="I129" s="304"/>
      <c r="J129" s="179"/>
      <c r="K129" s="181" t="s">
        <v>5</v>
      </c>
      <c r="L129" s="179"/>
      <c r="M129" s="179"/>
      <c r="N129" s="179"/>
      <c r="O129" s="179"/>
      <c r="P129" s="179"/>
      <c r="Q129" s="179"/>
      <c r="R129" s="182"/>
      <c r="T129" s="183"/>
      <c r="U129" s="179"/>
      <c r="V129" s="179"/>
      <c r="W129" s="179"/>
      <c r="X129" s="179"/>
      <c r="Y129" s="179"/>
      <c r="Z129" s="179"/>
      <c r="AA129" s="184"/>
      <c r="AT129" s="185" t="s">
        <v>188</v>
      </c>
      <c r="AU129" s="185" t="s">
        <v>95</v>
      </c>
      <c r="AV129" s="11" t="s">
        <v>90</v>
      </c>
      <c r="AW129" s="11" t="s">
        <v>40</v>
      </c>
      <c r="AX129" s="11" t="s">
        <v>83</v>
      </c>
      <c r="AY129" s="185" t="s">
        <v>180</v>
      </c>
    </row>
    <row r="130" spans="2:51" s="12" customFormat="1" ht="20.45" customHeight="1">
      <c r="B130" s="186"/>
      <c r="C130" s="187"/>
      <c r="D130" s="187"/>
      <c r="E130" s="188" t="s">
        <v>5</v>
      </c>
      <c r="F130" s="290" t="s">
        <v>185</v>
      </c>
      <c r="G130" s="291"/>
      <c r="H130" s="291"/>
      <c r="I130" s="291"/>
      <c r="J130" s="187"/>
      <c r="K130" s="189">
        <v>4</v>
      </c>
      <c r="L130" s="187"/>
      <c r="M130" s="187"/>
      <c r="N130" s="187"/>
      <c r="O130" s="187"/>
      <c r="P130" s="187"/>
      <c r="Q130" s="187"/>
      <c r="R130" s="190"/>
      <c r="T130" s="191"/>
      <c r="U130" s="187"/>
      <c r="V130" s="187"/>
      <c r="W130" s="187"/>
      <c r="X130" s="187"/>
      <c r="Y130" s="187"/>
      <c r="Z130" s="187"/>
      <c r="AA130" s="192"/>
      <c r="AT130" s="193" t="s">
        <v>188</v>
      </c>
      <c r="AU130" s="193" t="s">
        <v>95</v>
      </c>
      <c r="AV130" s="12" t="s">
        <v>95</v>
      </c>
      <c r="AW130" s="12" t="s">
        <v>40</v>
      </c>
      <c r="AX130" s="12" t="s">
        <v>83</v>
      </c>
      <c r="AY130" s="193" t="s">
        <v>180</v>
      </c>
    </row>
    <row r="131" spans="2:51" s="11" customFormat="1" ht="20.45" customHeight="1">
      <c r="B131" s="178"/>
      <c r="C131" s="179"/>
      <c r="D131" s="179"/>
      <c r="E131" s="180" t="s">
        <v>5</v>
      </c>
      <c r="F131" s="303" t="s">
        <v>846</v>
      </c>
      <c r="G131" s="304"/>
      <c r="H131" s="304"/>
      <c r="I131" s="304"/>
      <c r="J131" s="179"/>
      <c r="K131" s="181" t="s">
        <v>5</v>
      </c>
      <c r="L131" s="179"/>
      <c r="M131" s="179"/>
      <c r="N131" s="179"/>
      <c r="O131" s="179"/>
      <c r="P131" s="179"/>
      <c r="Q131" s="179"/>
      <c r="R131" s="182"/>
      <c r="T131" s="183"/>
      <c r="U131" s="179"/>
      <c r="V131" s="179"/>
      <c r="W131" s="179"/>
      <c r="X131" s="179"/>
      <c r="Y131" s="179"/>
      <c r="Z131" s="179"/>
      <c r="AA131" s="184"/>
      <c r="AT131" s="185" t="s">
        <v>188</v>
      </c>
      <c r="AU131" s="185" t="s">
        <v>95</v>
      </c>
      <c r="AV131" s="11" t="s">
        <v>90</v>
      </c>
      <c r="AW131" s="11" t="s">
        <v>40</v>
      </c>
      <c r="AX131" s="11" t="s">
        <v>83</v>
      </c>
      <c r="AY131" s="185" t="s">
        <v>180</v>
      </c>
    </row>
    <row r="132" spans="2:51" s="12" customFormat="1" ht="20.45" customHeight="1">
      <c r="B132" s="186"/>
      <c r="C132" s="187"/>
      <c r="D132" s="187"/>
      <c r="E132" s="188" t="s">
        <v>5</v>
      </c>
      <c r="F132" s="290" t="s">
        <v>95</v>
      </c>
      <c r="G132" s="291"/>
      <c r="H132" s="291"/>
      <c r="I132" s="291"/>
      <c r="J132" s="187"/>
      <c r="K132" s="189">
        <v>2</v>
      </c>
      <c r="L132" s="187"/>
      <c r="M132" s="187"/>
      <c r="N132" s="187"/>
      <c r="O132" s="187"/>
      <c r="P132" s="187"/>
      <c r="Q132" s="187"/>
      <c r="R132" s="190"/>
      <c r="T132" s="191"/>
      <c r="U132" s="187"/>
      <c r="V132" s="187"/>
      <c r="W132" s="187"/>
      <c r="X132" s="187"/>
      <c r="Y132" s="187"/>
      <c r="Z132" s="187"/>
      <c r="AA132" s="192"/>
      <c r="AT132" s="193" t="s">
        <v>188</v>
      </c>
      <c r="AU132" s="193" t="s">
        <v>95</v>
      </c>
      <c r="AV132" s="12" t="s">
        <v>95</v>
      </c>
      <c r="AW132" s="12" t="s">
        <v>40</v>
      </c>
      <c r="AX132" s="12" t="s">
        <v>83</v>
      </c>
      <c r="AY132" s="193" t="s">
        <v>180</v>
      </c>
    </row>
    <row r="133" spans="2:51" s="11" customFormat="1" ht="28.9" customHeight="1">
      <c r="B133" s="178"/>
      <c r="C133" s="179"/>
      <c r="D133" s="179"/>
      <c r="E133" s="180" t="s">
        <v>5</v>
      </c>
      <c r="F133" s="303" t="s">
        <v>847</v>
      </c>
      <c r="G133" s="304"/>
      <c r="H133" s="304"/>
      <c r="I133" s="304"/>
      <c r="J133" s="179"/>
      <c r="K133" s="181" t="s">
        <v>5</v>
      </c>
      <c r="L133" s="179"/>
      <c r="M133" s="179"/>
      <c r="N133" s="179"/>
      <c r="O133" s="179"/>
      <c r="P133" s="179"/>
      <c r="Q133" s="179"/>
      <c r="R133" s="182"/>
      <c r="T133" s="183"/>
      <c r="U133" s="179"/>
      <c r="V133" s="179"/>
      <c r="W133" s="179"/>
      <c r="X133" s="179"/>
      <c r="Y133" s="179"/>
      <c r="Z133" s="179"/>
      <c r="AA133" s="184"/>
      <c r="AT133" s="185" t="s">
        <v>188</v>
      </c>
      <c r="AU133" s="185" t="s">
        <v>95</v>
      </c>
      <c r="AV133" s="11" t="s">
        <v>90</v>
      </c>
      <c r="AW133" s="11" t="s">
        <v>40</v>
      </c>
      <c r="AX133" s="11" t="s">
        <v>83</v>
      </c>
      <c r="AY133" s="185" t="s">
        <v>180</v>
      </c>
    </row>
    <row r="134" spans="2:51" s="12" customFormat="1" ht="20.45" customHeight="1">
      <c r="B134" s="186"/>
      <c r="C134" s="187"/>
      <c r="D134" s="187"/>
      <c r="E134" s="188" t="s">
        <v>5</v>
      </c>
      <c r="F134" s="290" t="s">
        <v>228</v>
      </c>
      <c r="G134" s="291"/>
      <c r="H134" s="291"/>
      <c r="I134" s="291"/>
      <c r="J134" s="187"/>
      <c r="K134" s="189">
        <v>8</v>
      </c>
      <c r="L134" s="187"/>
      <c r="M134" s="187"/>
      <c r="N134" s="187"/>
      <c r="O134" s="187"/>
      <c r="P134" s="187"/>
      <c r="Q134" s="187"/>
      <c r="R134" s="190"/>
      <c r="T134" s="191"/>
      <c r="U134" s="187"/>
      <c r="V134" s="187"/>
      <c r="W134" s="187"/>
      <c r="X134" s="187"/>
      <c r="Y134" s="187"/>
      <c r="Z134" s="187"/>
      <c r="AA134" s="192"/>
      <c r="AT134" s="193" t="s">
        <v>188</v>
      </c>
      <c r="AU134" s="193" t="s">
        <v>95</v>
      </c>
      <c r="AV134" s="12" t="s">
        <v>95</v>
      </c>
      <c r="AW134" s="12" t="s">
        <v>40</v>
      </c>
      <c r="AX134" s="12" t="s">
        <v>83</v>
      </c>
      <c r="AY134" s="193" t="s">
        <v>180</v>
      </c>
    </row>
    <row r="135" spans="2:65" s="12" customFormat="1" ht="64.5" customHeight="1">
      <c r="B135" s="223"/>
      <c r="C135" s="224"/>
      <c r="D135" s="224"/>
      <c r="E135" s="225"/>
      <c r="F135" s="338" t="s">
        <v>1212</v>
      </c>
      <c r="G135" s="304"/>
      <c r="H135" s="304"/>
      <c r="I135" s="304"/>
      <c r="J135" s="221"/>
      <c r="K135" s="222" t="s">
        <v>5</v>
      </c>
      <c r="L135" s="224"/>
      <c r="M135" s="224"/>
      <c r="N135" s="224"/>
      <c r="O135" s="224"/>
      <c r="P135" s="224"/>
      <c r="Q135" s="224"/>
      <c r="R135" s="227"/>
      <c r="S135" s="220"/>
      <c r="T135" s="228"/>
      <c r="U135" s="224"/>
      <c r="V135" s="224"/>
      <c r="W135" s="224"/>
      <c r="X135" s="224"/>
      <c r="Y135" s="224"/>
      <c r="Z135" s="224"/>
      <c r="AA135" s="229"/>
      <c r="AB135" s="220"/>
      <c r="AC135" s="220"/>
      <c r="AD135" s="220"/>
      <c r="AE135" s="220"/>
      <c r="AF135" s="220"/>
      <c r="AG135" s="220"/>
      <c r="AH135" s="220"/>
      <c r="AI135" s="220"/>
      <c r="AJ135" s="220"/>
      <c r="AK135" s="220"/>
      <c r="AL135" s="220"/>
      <c r="AM135" s="220"/>
      <c r="AN135" s="220"/>
      <c r="AO135" s="220"/>
      <c r="AP135" s="220"/>
      <c r="AQ135" s="220"/>
      <c r="AR135" s="220"/>
      <c r="AS135" s="220"/>
      <c r="AT135" s="230"/>
      <c r="AU135" s="230"/>
      <c r="AV135" s="220"/>
      <c r="AW135" s="220"/>
      <c r="AX135" s="220"/>
      <c r="AY135" s="230"/>
      <c r="AZ135" s="220"/>
      <c r="BA135" s="220"/>
      <c r="BB135" s="220"/>
      <c r="BC135" s="220"/>
      <c r="BD135" s="220"/>
      <c r="BE135" s="220"/>
      <c r="BF135" s="220"/>
      <c r="BG135" s="220"/>
      <c r="BH135" s="220"/>
      <c r="BI135" s="220"/>
      <c r="BJ135" s="220"/>
      <c r="BK135" s="220"/>
      <c r="BL135" s="220"/>
      <c r="BM135" s="220"/>
    </row>
    <row r="136" spans="2:51" s="12" customFormat="1" ht="20.45" customHeight="1">
      <c r="B136" s="223"/>
      <c r="C136" s="224"/>
      <c r="D136" s="224"/>
      <c r="E136" s="225"/>
      <c r="F136" s="290">
        <v>4</v>
      </c>
      <c r="G136" s="291"/>
      <c r="H136" s="291"/>
      <c r="I136" s="291"/>
      <c r="J136" s="224"/>
      <c r="K136" s="226">
        <v>4</v>
      </c>
      <c r="L136" s="224"/>
      <c r="M136" s="224"/>
      <c r="N136" s="224"/>
      <c r="O136" s="224"/>
      <c r="P136" s="224"/>
      <c r="Q136" s="224"/>
      <c r="R136" s="227"/>
      <c r="S136" s="220"/>
      <c r="T136" s="228"/>
      <c r="U136" s="224"/>
      <c r="V136" s="224"/>
      <c r="W136" s="224"/>
      <c r="X136" s="224"/>
      <c r="Y136" s="224"/>
      <c r="Z136" s="224"/>
      <c r="AA136" s="229"/>
      <c r="AB136" s="220"/>
      <c r="AC136" s="220"/>
      <c r="AD136" s="220"/>
      <c r="AE136" s="220"/>
      <c r="AF136" s="220"/>
      <c r="AG136" s="220"/>
      <c r="AH136" s="220"/>
      <c r="AI136" s="220"/>
      <c r="AJ136" s="220"/>
      <c r="AK136" s="220"/>
      <c r="AL136" s="220"/>
      <c r="AM136" s="220"/>
      <c r="AN136" s="220"/>
      <c r="AO136" s="220"/>
      <c r="AP136" s="220"/>
      <c r="AQ136" s="220"/>
      <c r="AR136" s="220"/>
      <c r="AS136" s="220"/>
      <c r="AT136" s="230"/>
      <c r="AU136" s="230"/>
      <c r="AV136" s="220"/>
      <c r="AW136" s="220"/>
      <c r="AX136" s="220"/>
      <c r="AY136" s="230"/>
    </row>
    <row r="137" spans="2:51" s="13" customFormat="1" ht="20.45" customHeight="1">
      <c r="B137" s="194"/>
      <c r="C137" s="195"/>
      <c r="D137" s="195"/>
      <c r="E137" s="196" t="s">
        <v>5</v>
      </c>
      <c r="F137" s="292" t="s">
        <v>190</v>
      </c>
      <c r="G137" s="293"/>
      <c r="H137" s="293"/>
      <c r="I137" s="293"/>
      <c r="J137" s="195"/>
      <c r="K137" s="197">
        <v>24</v>
      </c>
      <c r="L137" s="195"/>
      <c r="M137" s="195"/>
      <c r="N137" s="195"/>
      <c r="O137" s="195"/>
      <c r="P137" s="195"/>
      <c r="Q137" s="195"/>
      <c r="R137" s="198"/>
      <c r="T137" s="199"/>
      <c r="U137" s="195"/>
      <c r="V137" s="195"/>
      <c r="W137" s="195"/>
      <c r="X137" s="195"/>
      <c r="Y137" s="195"/>
      <c r="Z137" s="195"/>
      <c r="AA137" s="200"/>
      <c r="AT137" s="201" t="s">
        <v>188</v>
      </c>
      <c r="AU137" s="201" t="s">
        <v>95</v>
      </c>
      <c r="AV137" s="13" t="s">
        <v>185</v>
      </c>
      <c r="AW137" s="13" t="s">
        <v>40</v>
      </c>
      <c r="AX137" s="13" t="s">
        <v>90</v>
      </c>
      <c r="AY137" s="201" t="s">
        <v>180</v>
      </c>
    </row>
    <row r="138" spans="2:63" s="1" customFormat="1" ht="49.9" customHeight="1">
      <c r="B138" s="39"/>
      <c r="C138" s="40"/>
      <c r="D138" s="162" t="s">
        <v>491</v>
      </c>
      <c r="E138" s="40"/>
      <c r="F138" s="40"/>
      <c r="G138" s="40"/>
      <c r="H138" s="40"/>
      <c r="I138" s="40"/>
      <c r="J138" s="40"/>
      <c r="K138" s="40"/>
      <c r="L138" s="40"/>
      <c r="M138" s="40"/>
      <c r="N138" s="336">
        <f aca="true" t="shared" si="5" ref="N138:N143">BK138</f>
        <v>0</v>
      </c>
      <c r="O138" s="337"/>
      <c r="P138" s="337"/>
      <c r="Q138" s="337"/>
      <c r="R138" s="41"/>
      <c r="T138" s="214"/>
      <c r="U138" s="40"/>
      <c r="V138" s="40"/>
      <c r="W138" s="40"/>
      <c r="X138" s="40"/>
      <c r="Y138" s="40"/>
      <c r="Z138" s="40"/>
      <c r="AA138" s="78"/>
      <c r="AT138" s="22" t="s">
        <v>82</v>
      </c>
      <c r="AU138" s="22" t="s">
        <v>83</v>
      </c>
      <c r="AY138" s="22" t="s">
        <v>492</v>
      </c>
      <c r="BK138" s="118">
        <f>SUM(BK139:BK143)</f>
        <v>0</v>
      </c>
    </row>
    <row r="139" spans="2:63" s="1" customFormat="1" ht="22.35" customHeight="1">
      <c r="B139" s="39"/>
      <c r="C139" s="215" t="s">
        <v>5</v>
      </c>
      <c r="D139" s="215" t="s">
        <v>181</v>
      </c>
      <c r="E139" s="216" t="s">
        <v>5</v>
      </c>
      <c r="F139" s="299" t="s">
        <v>5</v>
      </c>
      <c r="G139" s="299"/>
      <c r="H139" s="299"/>
      <c r="I139" s="299"/>
      <c r="J139" s="217" t="s">
        <v>5</v>
      </c>
      <c r="K139" s="218"/>
      <c r="L139" s="295"/>
      <c r="M139" s="300"/>
      <c r="N139" s="300">
        <f t="shared" si="5"/>
        <v>0</v>
      </c>
      <c r="O139" s="300"/>
      <c r="P139" s="300"/>
      <c r="Q139" s="300"/>
      <c r="R139" s="41"/>
      <c r="T139" s="175" t="s">
        <v>5</v>
      </c>
      <c r="U139" s="219" t="s">
        <v>48</v>
      </c>
      <c r="V139" s="40"/>
      <c r="W139" s="40"/>
      <c r="X139" s="40"/>
      <c r="Y139" s="40"/>
      <c r="Z139" s="40"/>
      <c r="AA139" s="78"/>
      <c r="AT139" s="22" t="s">
        <v>492</v>
      </c>
      <c r="AU139" s="22" t="s">
        <v>90</v>
      </c>
      <c r="AY139" s="22" t="s">
        <v>492</v>
      </c>
      <c r="BE139" s="118">
        <f>IF(U139="základní",N139,0)</f>
        <v>0</v>
      </c>
      <c r="BF139" s="118">
        <f>IF(U139="snížená",N139,0)</f>
        <v>0</v>
      </c>
      <c r="BG139" s="118">
        <f>IF(U139="zákl. přenesená",N139,0)</f>
        <v>0</v>
      </c>
      <c r="BH139" s="118">
        <f>IF(U139="sníž. přenesená",N139,0)</f>
        <v>0</v>
      </c>
      <c r="BI139" s="118">
        <f>IF(U139="nulová",N139,0)</f>
        <v>0</v>
      </c>
      <c r="BJ139" s="22" t="s">
        <v>90</v>
      </c>
      <c r="BK139" s="118">
        <f>L139*K139</f>
        <v>0</v>
      </c>
    </row>
    <row r="140" spans="2:63" s="1" customFormat="1" ht="22.35" customHeight="1">
      <c r="B140" s="39"/>
      <c r="C140" s="215" t="s">
        <v>5</v>
      </c>
      <c r="D140" s="215" t="s">
        <v>181</v>
      </c>
      <c r="E140" s="216" t="s">
        <v>5</v>
      </c>
      <c r="F140" s="299" t="s">
        <v>5</v>
      </c>
      <c r="G140" s="299"/>
      <c r="H140" s="299"/>
      <c r="I140" s="299"/>
      <c r="J140" s="217" t="s">
        <v>5</v>
      </c>
      <c r="K140" s="218"/>
      <c r="L140" s="295"/>
      <c r="M140" s="300"/>
      <c r="N140" s="300">
        <f t="shared" si="5"/>
        <v>0</v>
      </c>
      <c r="O140" s="300"/>
      <c r="P140" s="300"/>
      <c r="Q140" s="300"/>
      <c r="R140" s="41"/>
      <c r="T140" s="175" t="s">
        <v>5</v>
      </c>
      <c r="U140" s="219" t="s">
        <v>48</v>
      </c>
      <c r="V140" s="40"/>
      <c r="W140" s="40"/>
      <c r="X140" s="40"/>
      <c r="Y140" s="40"/>
      <c r="Z140" s="40"/>
      <c r="AA140" s="78"/>
      <c r="AT140" s="22" t="s">
        <v>492</v>
      </c>
      <c r="AU140" s="22" t="s">
        <v>90</v>
      </c>
      <c r="AY140" s="22" t="s">
        <v>492</v>
      </c>
      <c r="BE140" s="118">
        <f>IF(U140="základní",N140,0)</f>
        <v>0</v>
      </c>
      <c r="BF140" s="118">
        <f>IF(U140="snížená",N140,0)</f>
        <v>0</v>
      </c>
      <c r="BG140" s="118">
        <f>IF(U140="zákl. přenesená",N140,0)</f>
        <v>0</v>
      </c>
      <c r="BH140" s="118">
        <f>IF(U140="sníž. přenesená",N140,0)</f>
        <v>0</v>
      </c>
      <c r="BI140" s="118">
        <f>IF(U140="nulová",N140,0)</f>
        <v>0</v>
      </c>
      <c r="BJ140" s="22" t="s">
        <v>90</v>
      </c>
      <c r="BK140" s="118">
        <f>L140*K140</f>
        <v>0</v>
      </c>
    </row>
    <row r="141" spans="2:63" s="1" customFormat="1" ht="22.35" customHeight="1">
      <c r="B141" s="39"/>
      <c r="C141" s="215" t="s">
        <v>5</v>
      </c>
      <c r="D141" s="215" t="s">
        <v>181</v>
      </c>
      <c r="E141" s="216" t="s">
        <v>5</v>
      </c>
      <c r="F141" s="299" t="s">
        <v>5</v>
      </c>
      <c r="G141" s="299"/>
      <c r="H141" s="299"/>
      <c r="I141" s="299"/>
      <c r="J141" s="217" t="s">
        <v>5</v>
      </c>
      <c r="K141" s="218"/>
      <c r="L141" s="295"/>
      <c r="M141" s="300"/>
      <c r="N141" s="300">
        <f t="shared" si="5"/>
        <v>0</v>
      </c>
      <c r="O141" s="300"/>
      <c r="P141" s="300"/>
      <c r="Q141" s="300"/>
      <c r="R141" s="41"/>
      <c r="T141" s="175" t="s">
        <v>5</v>
      </c>
      <c r="U141" s="219" t="s">
        <v>48</v>
      </c>
      <c r="V141" s="40"/>
      <c r="W141" s="40"/>
      <c r="X141" s="40"/>
      <c r="Y141" s="40"/>
      <c r="Z141" s="40"/>
      <c r="AA141" s="78"/>
      <c r="AT141" s="22" t="s">
        <v>492</v>
      </c>
      <c r="AU141" s="22" t="s">
        <v>90</v>
      </c>
      <c r="AY141" s="22" t="s">
        <v>492</v>
      </c>
      <c r="BE141" s="118">
        <f>IF(U141="základní",N141,0)</f>
        <v>0</v>
      </c>
      <c r="BF141" s="118">
        <f>IF(U141="snížená",N141,0)</f>
        <v>0</v>
      </c>
      <c r="BG141" s="118">
        <f>IF(U141="zákl. přenesená",N141,0)</f>
        <v>0</v>
      </c>
      <c r="BH141" s="118">
        <f>IF(U141="sníž. přenesená",N141,0)</f>
        <v>0</v>
      </c>
      <c r="BI141" s="118">
        <f>IF(U141="nulová",N141,0)</f>
        <v>0</v>
      </c>
      <c r="BJ141" s="22" t="s">
        <v>90</v>
      </c>
      <c r="BK141" s="118">
        <f>L141*K141</f>
        <v>0</v>
      </c>
    </row>
    <row r="142" spans="2:63" s="1" customFormat="1" ht="22.35" customHeight="1">
      <c r="B142" s="39"/>
      <c r="C142" s="215" t="s">
        <v>5</v>
      </c>
      <c r="D142" s="215" t="s">
        <v>181</v>
      </c>
      <c r="E142" s="216" t="s">
        <v>5</v>
      </c>
      <c r="F142" s="299" t="s">
        <v>5</v>
      </c>
      <c r="G142" s="299"/>
      <c r="H142" s="299"/>
      <c r="I142" s="299"/>
      <c r="J142" s="217" t="s">
        <v>5</v>
      </c>
      <c r="K142" s="218"/>
      <c r="L142" s="295"/>
      <c r="M142" s="300"/>
      <c r="N142" s="300">
        <f t="shared" si="5"/>
        <v>0</v>
      </c>
      <c r="O142" s="300"/>
      <c r="P142" s="300"/>
      <c r="Q142" s="300"/>
      <c r="R142" s="41"/>
      <c r="T142" s="175" t="s">
        <v>5</v>
      </c>
      <c r="U142" s="219" t="s">
        <v>48</v>
      </c>
      <c r="V142" s="40"/>
      <c r="W142" s="40"/>
      <c r="X142" s="40"/>
      <c r="Y142" s="40"/>
      <c r="Z142" s="40"/>
      <c r="AA142" s="78"/>
      <c r="AT142" s="22" t="s">
        <v>492</v>
      </c>
      <c r="AU142" s="22" t="s">
        <v>90</v>
      </c>
      <c r="AY142" s="22" t="s">
        <v>492</v>
      </c>
      <c r="BE142" s="118">
        <f>IF(U142="základní",N142,0)</f>
        <v>0</v>
      </c>
      <c r="BF142" s="118">
        <f>IF(U142="snížená",N142,0)</f>
        <v>0</v>
      </c>
      <c r="BG142" s="118">
        <f>IF(U142="zákl. přenesená",N142,0)</f>
        <v>0</v>
      </c>
      <c r="BH142" s="118">
        <f>IF(U142="sníž. přenesená",N142,0)</f>
        <v>0</v>
      </c>
      <c r="BI142" s="118">
        <f>IF(U142="nulová",N142,0)</f>
        <v>0</v>
      </c>
      <c r="BJ142" s="22" t="s">
        <v>90</v>
      </c>
      <c r="BK142" s="118">
        <f>L142*K142</f>
        <v>0</v>
      </c>
    </row>
    <row r="143" spans="2:63" s="1" customFormat="1" ht="22.35" customHeight="1">
      <c r="B143" s="39"/>
      <c r="C143" s="215" t="s">
        <v>5</v>
      </c>
      <c r="D143" s="215" t="s">
        <v>181</v>
      </c>
      <c r="E143" s="216" t="s">
        <v>5</v>
      </c>
      <c r="F143" s="299" t="s">
        <v>5</v>
      </c>
      <c r="G143" s="299"/>
      <c r="H143" s="299"/>
      <c r="I143" s="299"/>
      <c r="J143" s="217" t="s">
        <v>5</v>
      </c>
      <c r="K143" s="218"/>
      <c r="L143" s="295"/>
      <c r="M143" s="300"/>
      <c r="N143" s="300">
        <f t="shared" si="5"/>
        <v>0</v>
      </c>
      <c r="O143" s="300"/>
      <c r="P143" s="300"/>
      <c r="Q143" s="300"/>
      <c r="R143" s="41"/>
      <c r="T143" s="175" t="s">
        <v>5</v>
      </c>
      <c r="U143" s="219" t="s">
        <v>48</v>
      </c>
      <c r="V143" s="60"/>
      <c r="W143" s="60"/>
      <c r="X143" s="60"/>
      <c r="Y143" s="60"/>
      <c r="Z143" s="60"/>
      <c r="AA143" s="62"/>
      <c r="AT143" s="22" t="s">
        <v>492</v>
      </c>
      <c r="AU143" s="22" t="s">
        <v>90</v>
      </c>
      <c r="AY143" s="22" t="s">
        <v>492</v>
      </c>
      <c r="BE143" s="118">
        <f>IF(U143="základní",N143,0)</f>
        <v>0</v>
      </c>
      <c r="BF143" s="118">
        <f>IF(U143="snížená",N143,0)</f>
        <v>0</v>
      </c>
      <c r="BG143" s="118">
        <f>IF(U143="zákl. přenesená",N143,0)</f>
        <v>0</v>
      </c>
      <c r="BH143" s="118">
        <f>IF(U143="sníž. přenesená",N143,0)</f>
        <v>0</v>
      </c>
      <c r="BI143" s="118">
        <f>IF(U143="nulová",N143,0)</f>
        <v>0</v>
      </c>
      <c r="BJ143" s="22" t="s">
        <v>90</v>
      </c>
      <c r="BK143" s="118">
        <f>L143*K143</f>
        <v>0</v>
      </c>
    </row>
    <row r="144" spans="2:18" s="1" customFormat="1" ht="6.95" customHeight="1">
      <c r="B144" s="63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5"/>
    </row>
  </sheetData>
  <mergeCells count="106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4:Q94"/>
    <mergeCell ref="D95:H95"/>
    <mergeCell ref="N95:Q95"/>
    <mergeCell ref="D96:H96"/>
    <mergeCell ref="N96:Q96"/>
    <mergeCell ref="D97:H97"/>
    <mergeCell ref="N97:Q97"/>
    <mergeCell ref="D98:H98"/>
    <mergeCell ref="N98:Q98"/>
    <mergeCell ref="D99:H99"/>
    <mergeCell ref="N99:Q99"/>
    <mergeCell ref="N100:Q100"/>
    <mergeCell ref="L102:Q102"/>
    <mergeCell ref="C108:Q108"/>
    <mergeCell ref="F110:P110"/>
    <mergeCell ref="F111:P111"/>
    <mergeCell ref="F112:P112"/>
    <mergeCell ref="M114:P114"/>
    <mergeCell ref="M116:Q116"/>
    <mergeCell ref="M117:Q117"/>
    <mergeCell ref="F119:I119"/>
    <mergeCell ref="L119:M119"/>
    <mergeCell ref="N119:Q119"/>
    <mergeCell ref="F132:I132"/>
    <mergeCell ref="F133:I133"/>
    <mergeCell ref="F134:I134"/>
    <mergeCell ref="F137:I137"/>
    <mergeCell ref="F139:I139"/>
    <mergeCell ref="F123:I123"/>
    <mergeCell ref="L123:M123"/>
    <mergeCell ref="N123:Q123"/>
    <mergeCell ref="F124:I124"/>
    <mergeCell ref="L124:M124"/>
    <mergeCell ref="N124:Q124"/>
    <mergeCell ref="F125:I125"/>
    <mergeCell ref="F126:I126"/>
    <mergeCell ref="F127:I127"/>
    <mergeCell ref="F135:I135"/>
    <mergeCell ref="F136:I136"/>
    <mergeCell ref="F143:I143"/>
    <mergeCell ref="L143:M143"/>
    <mergeCell ref="N143:Q143"/>
    <mergeCell ref="N120:Q120"/>
    <mergeCell ref="N121:Q121"/>
    <mergeCell ref="N122:Q122"/>
    <mergeCell ref="N138:Q138"/>
    <mergeCell ref="H1:K1"/>
    <mergeCell ref="S2:AC2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28:I128"/>
    <mergeCell ref="F129:I129"/>
    <mergeCell ref="F130:I130"/>
    <mergeCell ref="F131:I131"/>
  </mergeCells>
  <dataValidations count="2">
    <dataValidation type="list" allowBlank="1" showInputMessage="1" showErrorMessage="1" error="Povoleny jsou hodnoty K, M." sqref="D139:D144">
      <formula1>"K, M"</formula1>
    </dataValidation>
    <dataValidation type="list" allowBlank="1" showInputMessage="1" showErrorMessage="1" error="Povoleny jsou hodnoty základní, snížená, zákl. přenesená, sníž. přenesená, nulová." sqref="U139:U144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7" display="2) Rekapitulace rozpočtu"/>
    <hyperlink ref="L1" location="C119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34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7" width="9.5" style="0" customWidth="1"/>
    <col min="8" max="8" width="10.66015625" style="0" customWidth="1"/>
    <col min="9" max="9" width="6" style="0" customWidth="1"/>
    <col min="10" max="10" width="4.5" style="0" customWidth="1"/>
    <col min="11" max="11" width="9.83203125" style="0" customWidth="1"/>
    <col min="12" max="12" width="10.33203125" style="0" customWidth="1"/>
    <col min="13" max="14" width="5.16015625" style="0" customWidth="1"/>
    <col min="15" max="15" width="1.66796875" style="0" customWidth="1"/>
    <col min="16" max="16" width="10.66015625" style="0" customWidth="1"/>
    <col min="17" max="17" width="3.5" style="0" customWidth="1"/>
    <col min="18" max="18" width="1.5" style="0" customWidth="1"/>
    <col min="19" max="19" width="7" style="0" customWidth="1"/>
    <col min="20" max="20" width="25.5" style="0" hidden="1" customWidth="1"/>
    <col min="21" max="21" width="14" style="0" hidden="1" customWidth="1"/>
    <col min="22" max="22" width="10.5" style="0" hidden="1" customWidth="1"/>
    <col min="23" max="23" width="14" style="0" hidden="1" customWidth="1"/>
    <col min="24" max="24" width="10.5" style="0" hidden="1" customWidth="1"/>
    <col min="25" max="25" width="12.83203125" style="0" hidden="1" customWidth="1"/>
    <col min="26" max="26" width="9.5" style="0" hidden="1" customWidth="1"/>
    <col min="27" max="27" width="12.83203125" style="0" hidden="1" customWidth="1"/>
    <col min="28" max="28" width="14" style="0" hidden="1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66" ht="21.75" customHeight="1">
      <c r="A1" s="126"/>
      <c r="B1" s="16"/>
      <c r="C1" s="16"/>
      <c r="D1" s="17" t="s">
        <v>1</v>
      </c>
      <c r="E1" s="16"/>
      <c r="F1" s="18" t="s">
        <v>132</v>
      </c>
      <c r="G1" s="18"/>
      <c r="H1" s="281" t="s">
        <v>133</v>
      </c>
      <c r="I1" s="281"/>
      <c r="J1" s="281"/>
      <c r="K1" s="281"/>
      <c r="L1" s="18" t="s">
        <v>134</v>
      </c>
      <c r="M1" s="16"/>
      <c r="N1" s="16"/>
      <c r="O1" s="17" t="s">
        <v>135</v>
      </c>
      <c r="P1" s="16"/>
      <c r="Q1" s="16"/>
      <c r="R1" s="16"/>
      <c r="S1" s="18" t="s">
        <v>136</v>
      </c>
      <c r="T1" s="18"/>
      <c r="U1" s="126"/>
      <c r="V1" s="126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3:46" ht="36.95" customHeight="1">
      <c r="C2" s="268" t="s">
        <v>7</v>
      </c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S2" s="234" t="s">
        <v>8</v>
      </c>
      <c r="T2" s="235"/>
      <c r="U2" s="235"/>
      <c r="V2" s="235"/>
      <c r="W2" s="235"/>
      <c r="X2" s="235"/>
      <c r="Y2" s="235"/>
      <c r="Z2" s="235"/>
      <c r="AA2" s="235"/>
      <c r="AB2" s="235"/>
      <c r="AC2" s="235"/>
      <c r="AT2" s="22" t="s">
        <v>117</v>
      </c>
    </row>
    <row r="3" spans="2:46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95</v>
      </c>
    </row>
    <row r="4" spans="2:46" ht="36.95" customHeight="1">
      <c r="B4" s="26"/>
      <c r="C4" s="242" t="s">
        <v>137</v>
      </c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7"/>
      <c r="T4" s="28" t="s">
        <v>13</v>
      </c>
      <c r="AT4" s="22" t="s">
        <v>6</v>
      </c>
    </row>
    <row r="5" spans="2:18" ht="6.95" customHeight="1">
      <c r="B5" s="26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7"/>
    </row>
    <row r="6" spans="2:18" ht="25.35" customHeight="1">
      <c r="B6" s="26"/>
      <c r="C6" s="30"/>
      <c r="D6" s="34" t="s">
        <v>19</v>
      </c>
      <c r="E6" s="30"/>
      <c r="F6" s="310" t="str">
        <f>'Rekapitulace stavby'!K6</f>
        <v>Rekonstrukce komunikace - ul. Vančurova v Šumperku - II. etapa, CÚ 2017</v>
      </c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0"/>
      <c r="R6" s="27"/>
    </row>
    <row r="7" spans="2:18" ht="25.35" customHeight="1">
      <c r="B7" s="26"/>
      <c r="C7" s="30"/>
      <c r="D7" s="34" t="s">
        <v>138</v>
      </c>
      <c r="E7" s="30"/>
      <c r="F7" s="310" t="s">
        <v>848</v>
      </c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30"/>
      <c r="R7" s="27"/>
    </row>
    <row r="8" spans="2:18" s="1" customFormat="1" ht="32.85" customHeight="1">
      <c r="B8" s="39"/>
      <c r="C8" s="40"/>
      <c r="D8" s="33" t="s">
        <v>140</v>
      </c>
      <c r="E8" s="40"/>
      <c r="F8" s="274" t="s">
        <v>849</v>
      </c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40"/>
      <c r="R8" s="41"/>
    </row>
    <row r="9" spans="2:18" s="1" customFormat="1" ht="14.45" customHeight="1">
      <c r="B9" s="39"/>
      <c r="C9" s="40"/>
      <c r="D9" s="34" t="s">
        <v>21</v>
      </c>
      <c r="E9" s="40"/>
      <c r="F9" s="32" t="s">
        <v>5</v>
      </c>
      <c r="G9" s="40"/>
      <c r="H9" s="40"/>
      <c r="I9" s="40"/>
      <c r="J9" s="40"/>
      <c r="K9" s="40"/>
      <c r="L9" s="40"/>
      <c r="M9" s="34" t="s">
        <v>22</v>
      </c>
      <c r="N9" s="40"/>
      <c r="O9" s="32" t="s">
        <v>5</v>
      </c>
      <c r="P9" s="40"/>
      <c r="Q9" s="40"/>
      <c r="R9" s="41"/>
    </row>
    <row r="10" spans="2:18" s="1" customFormat="1" ht="14.45" customHeight="1">
      <c r="B10" s="39"/>
      <c r="C10" s="40"/>
      <c r="D10" s="34" t="s">
        <v>23</v>
      </c>
      <c r="E10" s="40"/>
      <c r="F10" s="32" t="s">
        <v>850</v>
      </c>
      <c r="G10" s="40"/>
      <c r="H10" s="40"/>
      <c r="I10" s="40"/>
      <c r="J10" s="40"/>
      <c r="K10" s="40"/>
      <c r="L10" s="40"/>
      <c r="M10" s="34" t="s">
        <v>25</v>
      </c>
      <c r="N10" s="40"/>
      <c r="O10" s="330" t="str">
        <f>'Rekapitulace stavby'!AN8</f>
        <v>14. 4. 2017</v>
      </c>
      <c r="P10" s="313"/>
      <c r="Q10" s="40"/>
      <c r="R10" s="41"/>
    </row>
    <row r="11" spans="2:18" s="1" customFormat="1" ht="10.9" customHeight="1"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1"/>
    </row>
    <row r="12" spans="2:18" s="1" customFormat="1" ht="14.45" customHeight="1">
      <c r="B12" s="39"/>
      <c r="C12" s="40"/>
      <c r="D12" s="34" t="s">
        <v>27</v>
      </c>
      <c r="E12" s="40"/>
      <c r="F12" s="40"/>
      <c r="G12" s="40"/>
      <c r="H12" s="40"/>
      <c r="I12" s="40"/>
      <c r="J12" s="40"/>
      <c r="K12" s="40"/>
      <c r="L12" s="40"/>
      <c r="M12" s="34" t="s">
        <v>28</v>
      </c>
      <c r="N12" s="40"/>
      <c r="O12" s="272" t="str">
        <f>IF('Rekapitulace stavby'!AN10="","",'Rekapitulace stavby'!AN10)</f>
        <v>00303461</v>
      </c>
      <c r="P12" s="272"/>
      <c r="Q12" s="40"/>
      <c r="R12" s="41"/>
    </row>
    <row r="13" spans="2:18" s="1" customFormat="1" ht="18" customHeight="1">
      <c r="B13" s="39"/>
      <c r="C13" s="40"/>
      <c r="D13" s="40"/>
      <c r="E13" s="32" t="str">
        <f>IF('Rekapitulace stavby'!E11="","",'Rekapitulace stavby'!E11)</f>
        <v>Město Šumperk, nám. Míru 1, 787 01 Šumperk</v>
      </c>
      <c r="F13" s="40"/>
      <c r="G13" s="40"/>
      <c r="H13" s="40"/>
      <c r="I13" s="40"/>
      <c r="J13" s="40"/>
      <c r="K13" s="40"/>
      <c r="L13" s="40"/>
      <c r="M13" s="34" t="s">
        <v>32</v>
      </c>
      <c r="N13" s="40"/>
      <c r="O13" s="272" t="str">
        <f>IF('Rekapitulace stavby'!AN11="","",'Rekapitulace stavby'!AN11)</f>
        <v>CZ00303461</v>
      </c>
      <c r="P13" s="272"/>
      <c r="Q13" s="40"/>
      <c r="R13" s="41"/>
    </row>
    <row r="14" spans="2:18" s="1" customFormat="1" ht="6.95" customHeight="1"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1"/>
    </row>
    <row r="15" spans="2:18" s="1" customFormat="1" ht="14.45" customHeight="1">
      <c r="B15" s="39"/>
      <c r="C15" s="40"/>
      <c r="D15" s="34" t="s">
        <v>34</v>
      </c>
      <c r="E15" s="40"/>
      <c r="F15" s="40"/>
      <c r="G15" s="40"/>
      <c r="H15" s="40"/>
      <c r="I15" s="40"/>
      <c r="J15" s="40"/>
      <c r="K15" s="40"/>
      <c r="L15" s="40"/>
      <c r="M15" s="34" t="s">
        <v>28</v>
      </c>
      <c r="N15" s="40"/>
      <c r="O15" s="328" t="str">
        <f>IF('Rekapitulace stavby'!AN13="","",'Rekapitulace stavby'!AN13)</f>
        <v>Vyplň údaj</v>
      </c>
      <c r="P15" s="272"/>
      <c r="Q15" s="40"/>
      <c r="R15" s="41"/>
    </row>
    <row r="16" spans="2:18" s="1" customFormat="1" ht="18" customHeight="1">
      <c r="B16" s="39"/>
      <c r="C16" s="40"/>
      <c r="D16" s="40"/>
      <c r="E16" s="328" t="str">
        <f>IF('Rekapitulace stavby'!E14="","",'Rekapitulace stavby'!E14)</f>
        <v>Vyplň údaj</v>
      </c>
      <c r="F16" s="329"/>
      <c r="G16" s="329"/>
      <c r="H16" s="329"/>
      <c r="I16" s="329"/>
      <c r="J16" s="329"/>
      <c r="K16" s="329"/>
      <c r="L16" s="329"/>
      <c r="M16" s="34" t="s">
        <v>32</v>
      </c>
      <c r="N16" s="40"/>
      <c r="O16" s="328" t="str">
        <f>IF('Rekapitulace stavby'!AN14="","",'Rekapitulace stavby'!AN14)</f>
        <v>Vyplň údaj</v>
      </c>
      <c r="P16" s="272"/>
      <c r="Q16" s="40"/>
      <c r="R16" s="41"/>
    </row>
    <row r="17" spans="2:18" s="1" customFormat="1" ht="6.95" customHeight="1"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1"/>
    </row>
    <row r="18" spans="2:18" s="1" customFormat="1" ht="14.45" customHeight="1">
      <c r="B18" s="39"/>
      <c r="C18" s="40"/>
      <c r="D18" s="34" t="s">
        <v>36</v>
      </c>
      <c r="E18" s="40"/>
      <c r="F18" s="40"/>
      <c r="G18" s="40"/>
      <c r="H18" s="40"/>
      <c r="I18" s="40"/>
      <c r="J18" s="40"/>
      <c r="K18" s="40"/>
      <c r="L18" s="40"/>
      <c r="M18" s="34" t="s">
        <v>28</v>
      </c>
      <c r="N18" s="40"/>
      <c r="O18" s="272" t="str">
        <f>IF('Rekapitulace stavby'!AN16="","",'Rekapitulace stavby'!AN16)</f>
        <v>27821251</v>
      </c>
      <c r="P18" s="272"/>
      <c r="Q18" s="40"/>
      <c r="R18" s="41"/>
    </row>
    <row r="19" spans="2:18" s="1" customFormat="1" ht="18" customHeight="1">
      <c r="B19" s="39"/>
      <c r="C19" s="40"/>
      <c r="D19" s="40"/>
      <c r="E19" s="32" t="str">
        <f>IF('Rekapitulace stavby'!E17="","",'Rekapitulace stavby'!E17)</f>
        <v>Cekr CZ s.r.o. , Mazalova 57/2, Šumperk</v>
      </c>
      <c r="F19" s="40"/>
      <c r="G19" s="40"/>
      <c r="H19" s="40"/>
      <c r="I19" s="40"/>
      <c r="J19" s="40"/>
      <c r="K19" s="40"/>
      <c r="L19" s="40"/>
      <c r="M19" s="34" t="s">
        <v>32</v>
      </c>
      <c r="N19" s="40"/>
      <c r="O19" s="272" t="str">
        <f>IF('Rekapitulace stavby'!AN17="","",'Rekapitulace stavby'!AN17)</f>
        <v>CZ27821251</v>
      </c>
      <c r="P19" s="272"/>
      <c r="Q19" s="40"/>
      <c r="R19" s="41"/>
    </row>
    <row r="20" spans="2:18" s="1" customFormat="1" ht="6.95" customHeight="1"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1"/>
    </row>
    <row r="21" spans="2:18" s="1" customFormat="1" ht="14.45" customHeight="1">
      <c r="B21" s="39"/>
      <c r="C21" s="40"/>
      <c r="D21" s="34" t="s">
        <v>41</v>
      </c>
      <c r="E21" s="40"/>
      <c r="F21" s="40"/>
      <c r="G21" s="40"/>
      <c r="H21" s="40"/>
      <c r="I21" s="40"/>
      <c r="J21" s="40"/>
      <c r="K21" s="40"/>
      <c r="L21" s="40"/>
      <c r="M21" s="34" t="s">
        <v>28</v>
      </c>
      <c r="N21" s="40"/>
      <c r="O21" s="272" t="str">
        <f>IF('Rekapitulace stavby'!AN19="","",'Rekapitulace stavby'!AN19)</f>
        <v/>
      </c>
      <c r="P21" s="272"/>
      <c r="Q21" s="40"/>
      <c r="R21" s="41"/>
    </row>
    <row r="22" spans="2:18" s="1" customFormat="1" ht="18" customHeight="1">
      <c r="B22" s="39"/>
      <c r="C22" s="40"/>
      <c r="D22" s="40"/>
      <c r="E22" s="32" t="str">
        <f>IF('Rekapitulace stavby'!E20="","",'Rekapitulace stavby'!E20)</f>
        <v>Sv. Čech</v>
      </c>
      <c r="F22" s="40"/>
      <c r="G22" s="40"/>
      <c r="H22" s="40"/>
      <c r="I22" s="40"/>
      <c r="J22" s="40"/>
      <c r="K22" s="40"/>
      <c r="L22" s="40"/>
      <c r="M22" s="34" t="s">
        <v>32</v>
      </c>
      <c r="N22" s="40"/>
      <c r="O22" s="272" t="str">
        <f>IF('Rekapitulace stavby'!AN20="","",'Rekapitulace stavby'!AN20)</f>
        <v/>
      </c>
      <c r="P22" s="272"/>
      <c r="Q22" s="40"/>
      <c r="R22" s="41"/>
    </row>
    <row r="23" spans="2:18" s="1" customFormat="1" ht="6.95" customHeight="1"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1"/>
    </row>
    <row r="24" spans="2:18" s="1" customFormat="1" ht="14.45" customHeight="1">
      <c r="B24" s="39"/>
      <c r="C24" s="40"/>
      <c r="D24" s="34" t="s">
        <v>43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1"/>
    </row>
    <row r="25" spans="2:18" s="1" customFormat="1" ht="20.45" customHeight="1">
      <c r="B25" s="39"/>
      <c r="C25" s="40"/>
      <c r="D25" s="40"/>
      <c r="E25" s="277" t="s">
        <v>5</v>
      </c>
      <c r="F25" s="277"/>
      <c r="G25" s="277"/>
      <c r="H25" s="277"/>
      <c r="I25" s="277"/>
      <c r="J25" s="277"/>
      <c r="K25" s="277"/>
      <c r="L25" s="277"/>
      <c r="M25" s="40"/>
      <c r="N25" s="40"/>
      <c r="O25" s="40"/>
      <c r="P25" s="40"/>
      <c r="Q25" s="40"/>
      <c r="R25" s="41"/>
    </row>
    <row r="26" spans="2:18" s="1" customFormat="1" ht="6.95" customHeight="1"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1"/>
    </row>
    <row r="27" spans="2:18" s="1" customFormat="1" ht="6.95" customHeight="1">
      <c r="B27" s="39"/>
      <c r="C27" s="40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40"/>
      <c r="R27" s="41"/>
    </row>
    <row r="28" spans="2:18" s="1" customFormat="1" ht="14.45" customHeight="1">
      <c r="B28" s="39"/>
      <c r="C28" s="40"/>
      <c r="D28" s="127" t="s">
        <v>142</v>
      </c>
      <c r="E28" s="40"/>
      <c r="F28" s="40"/>
      <c r="G28" s="40"/>
      <c r="H28" s="40"/>
      <c r="I28" s="40"/>
      <c r="J28" s="40"/>
      <c r="K28" s="40"/>
      <c r="L28" s="40"/>
      <c r="M28" s="278">
        <f>N89</f>
        <v>0</v>
      </c>
      <c r="N28" s="278"/>
      <c r="O28" s="278"/>
      <c r="P28" s="278"/>
      <c r="Q28" s="40"/>
      <c r="R28" s="41"/>
    </row>
    <row r="29" spans="2:18" s="1" customFormat="1" ht="14.45" customHeight="1">
      <c r="B29" s="39"/>
      <c r="C29" s="40"/>
      <c r="D29" s="38" t="s">
        <v>119</v>
      </c>
      <c r="E29" s="40"/>
      <c r="F29" s="40"/>
      <c r="G29" s="40"/>
      <c r="H29" s="40"/>
      <c r="I29" s="40"/>
      <c r="J29" s="40"/>
      <c r="K29" s="40"/>
      <c r="L29" s="40"/>
      <c r="M29" s="278">
        <f>N95</f>
        <v>0</v>
      </c>
      <c r="N29" s="278"/>
      <c r="O29" s="278"/>
      <c r="P29" s="278"/>
      <c r="Q29" s="40"/>
      <c r="R29" s="41"/>
    </row>
    <row r="30" spans="2:18" s="1" customFormat="1" ht="6.95" customHeight="1"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1"/>
    </row>
    <row r="31" spans="2:18" s="1" customFormat="1" ht="25.35" customHeight="1">
      <c r="B31" s="39"/>
      <c r="C31" s="40"/>
      <c r="D31" s="128" t="s">
        <v>46</v>
      </c>
      <c r="E31" s="40"/>
      <c r="F31" s="40"/>
      <c r="G31" s="40"/>
      <c r="H31" s="40"/>
      <c r="I31" s="40"/>
      <c r="J31" s="40"/>
      <c r="K31" s="40"/>
      <c r="L31" s="40"/>
      <c r="M31" s="327">
        <f>ROUND(M28+M29,2)</f>
        <v>0</v>
      </c>
      <c r="N31" s="312"/>
      <c r="O31" s="312"/>
      <c r="P31" s="312"/>
      <c r="Q31" s="40"/>
      <c r="R31" s="41"/>
    </row>
    <row r="32" spans="2:18" s="1" customFormat="1" ht="6.95" customHeight="1">
      <c r="B32" s="39"/>
      <c r="C32" s="40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40"/>
      <c r="R32" s="41"/>
    </row>
    <row r="33" spans="2:18" s="1" customFormat="1" ht="14.45" customHeight="1">
      <c r="B33" s="39"/>
      <c r="C33" s="40"/>
      <c r="D33" s="46" t="s">
        <v>47</v>
      </c>
      <c r="E33" s="46" t="s">
        <v>48</v>
      </c>
      <c r="F33" s="47">
        <v>0.21</v>
      </c>
      <c r="G33" s="129" t="s">
        <v>49</v>
      </c>
      <c r="H33" s="324">
        <f>ROUND((((SUM(BE95:BE102)+SUM(BE121:BE338))+SUM(BE340:BE344))),2)</f>
        <v>0</v>
      </c>
      <c r="I33" s="312"/>
      <c r="J33" s="312"/>
      <c r="K33" s="40"/>
      <c r="L33" s="40"/>
      <c r="M33" s="324">
        <f>ROUND(((ROUND((SUM(BE95:BE102)+SUM(BE121:BE338)),2)*F33)+SUM(BE340:BE344)*F33),2)</f>
        <v>0</v>
      </c>
      <c r="N33" s="312"/>
      <c r="O33" s="312"/>
      <c r="P33" s="312"/>
      <c r="Q33" s="40"/>
      <c r="R33" s="41"/>
    </row>
    <row r="34" spans="2:18" s="1" customFormat="1" ht="14.45" customHeight="1">
      <c r="B34" s="39"/>
      <c r="C34" s="40"/>
      <c r="D34" s="40"/>
      <c r="E34" s="46" t="s">
        <v>50</v>
      </c>
      <c r="F34" s="47">
        <v>0.15</v>
      </c>
      <c r="G34" s="129" t="s">
        <v>49</v>
      </c>
      <c r="H34" s="324">
        <f>ROUND((((SUM(BF95:BF102)+SUM(BF121:BF338))+SUM(BF340:BF344))),2)</f>
        <v>0</v>
      </c>
      <c r="I34" s="312"/>
      <c r="J34" s="312"/>
      <c r="K34" s="40"/>
      <c r="L34" s="40"/>
      <c r="M34" s="324">
        <f>ROUND(((ROUND((SUM(BF95:BF102)+SUM(BF121:BF338)),2)*F34)+SUM(BF340:BF344)*F34),2)</f>
        <v>0</v>
      </c>
      <c r="N34" s="312"/>
      <c r="O34" s="312"/>
      <c r="P34" s="312"/>
      <c r="Q34" s="40"/>
      <c r="R34" s="41"/>
    </row>
    <row r="35" spans="2:18" s="1" customFormat="1" ht="14.45" customHeight="1" hidden="1">
      <c r="B35" s="39"/>
      <c r="C35" s="40"/>
      <c r="D35" s="40"/>
      <c r="E35" s="46" t="s">
        <v>51</v>
      </c>
      <c r="F35" s="47">
        <v>0.21</v>
      </c>
      <c r="G35" s="129" t="s">
        <v>49</v>
      </c>
      <c r="H35" s="324">
        <f>ROUND((((SUM(BG95:BG102)+SUM(BG121:BG338))+SUM(BG340:BG344))),2)</f>
        <v>0</v>
      </c>
      <c r="I35" s="312"/>
      <c r="J35" s="312"/>
      <c r="K35" s="40"/>
      <c r="L35" s="40"/>
      <c r="M35" s="324">
        <v>0</v>
      </c>
      <c r="N35" s="312"/>
      <c r="O35" s="312"/>
      <c r="P35" s="312"/>
      <c r="Q35" s="40"/>
      <c r="R35" s="41"/>
    </row>
    <row r="36" spans="2:18" s="1" customFormat="1" ht="14.45" customHeight="1" hidden="1">
      <c r="B36" s="39"/>
      <c r="C36" s="40"/>
      <c r="D36" s="40"/>
      <c r="E36" s="46" t="s">
        <v>52</v>
      </c>
      <c r="F36" s="47">
        <v>0.15</v>
      </c>
      <c r="G36" s="129" t="s">
        <v>49</v>
      </c>
      <c r="H36" s="324">
        <f>ROUND((((SUM(BH95:BH102)+SUM(BH121:BH338))+SUM(BH340:BH344))),2)</f>
        <v>0</v>
      </c>
      <c r="I36" s="312"/>
      <c r="J36" s="312"/>
      <c r="K36" s="40"/>
      <c r="L36" s="40"/>
      <c r="M36" s="324">
        <v>0</v>
      </c>
      <c r="N36" s="312"/>
      <c r="O36" s="312"/>
      <c r="P36" s="312"/>
      <c r="Q36" s="40"/>
      <c r="R36" s="41"/>
    </row>
    <row r="37" spans="2:18" s="1" customFormat="1" ht="14.45" customHeight="1" hidden="1">
      <c r="B37" s="39"/>
      <c r="C37" s="40"/>
      <c r="D37" s="40"/>
      <c r="E37" s="46" t="s">
        <v>53</v>
      </c>
      <c r="F37" s="47">
        <v>0</v>
      </c>
      <c r="G37" s="129" t="s">
        <v>49</v>
      </c>
      <c r="H37" s="324">
        <f>ROUND((((SUM(BI95:BI102)+SUM(BI121:BI338))+SUM(BI340:BI344))),2)</f>
        <v>0</v>
      </c>
      <c r="I37" s="312"/>
      <c r="J37" s="312"/>
      <c r="K37" s="40"/>
      <c r="L37" s="40"/>
      <c r="M37" s="324">
        <v>0</v>
      </c>
      <c r="N37" s="312"/>
      <c r="O37" s="312"/>
      <c r="P37" s="312"/>
      <c r="Q37" s="40"/>
      <c r="R37" s="41"/>
    </row>
    <row r="38" spans="2:18" s="1" customFormat="1" ht="6.95" customHeight="1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1"/>
    </row>
    <row r="39" spans="2:18" s="1" customFormat="1" ht="25.35" customHeight="1">
      <c r="B39" s="39"/>
      <c r="C39" s="125"/>
      <c r="D39" s="130" t="s">
        <v>54</v>
      </c>
      <c r="E39" s="79"/>
      <c r="F39" s="79"/>
      <c r="G39" s="131" t="s">
        <v>55</v>
      </c>
      <c r="H39" s="132" t="s">
        <v>56</v>
      </c>
      <c r="I39" s="79"/>
      <c r="J39" s="79"/>
      <c r="K39" s="79"/>
      <c r="L39" s="325">
        <f>SUM(M31:M37)</f>
        <v>0</v>
      </c>
      <c r="M39" s="325"/>
      <c r="N39" s="325"/>
      <c r="O39" s="325"/>
      <c r="P39" s="326"/>
      <c r="Q39" s="125"/>
      <c r="R39" s="41"/>
    </row>
    <row r="40" spans="2:18" s="1" customFormat="1" ht="14.45" customHeight="1"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2:18" s="1" customFormat="1" ht="14.45" customHeight="1"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1"/>
    </row>
    <row r="42" spans="2:18" ht="13.5">
      <c r="B42" s="26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7"/>
    </row>
    <row r="43" spans="2:18" ht="13.5">
      <c r="B43" s="26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7"/>
    </row>
    <row r="44" spans="2:18" ht="13.5">
      <c r="B44" s="26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7"/>
    </row>
    <row r="45" spans="2:18" ht="13.5">
      <c r="B45" s="26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7"/>
    </row>
    <row r="46" spans="2:18" ht="13.5">
      <c r="B46" s="26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7"/>
    </row>
    <row r="47" spans="2:18" ht="13.5">
      <c r="B47" s="26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7"/>
    </row>
    <row r="48" spans="2:18" ht="13.5">
      <c r="B48" s="26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7"/>
    </row>
    <row r="49" spans="2:18" ht="13.5">
      <c r="B49" s="26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7"/>
    </row>
    <row r="50" spans="2:18" s="1" customFormat="1" ht="15">
      <c r="B50" s="39"/>
      <c r="C50" s="40"/>
      <c r="D50" s="54" t="s">
        <v>57</v>
      </c>
      <c r="E50" s="55"/>
      <c r="F50" s="55"/>
      <c r="G50" s="55"/>
      <c r="H50" s="56"/>
      <c r="I50" s="40"/>
      <c r="J50" s="54" t="s">
        <v>58</v>
      </c>
      <c r="K50" s="55"/>
      <c r="L50" s="55"/>
      <c r="M50" s="55"/>
      <c r="N50" s="55"/>
      <c r="O50" s="55"/>
      <c r="P50" s="56"/>
      <c r="Q50" s="40"/>
      <c r="R50" s="41"/>
    </row>
    <row r="51" spans="2:18" ht="13.5">
      <c r="B51" s="26"/>
      <c r="C51" s="30"/>
      <c r="D51" s="57"/>
      <c r="E51" s="30"/>
      <c r="F51" s="30"/>
      <c r="G51" s="30"/>
      <c r="H51" s="58"/>
      <c r="I51" s="30"/>
      <c r="J51" s="57"/>
      <c r="K51" s="30"/>
      <c r="L51" s="30"/>
      <c r="M51" s="30"/>
      <c r="N51" s="30"/>
      <c r="O51" s="30"/>
      <c r="P51" s="58"/>
      <c r="Q51" s="30"/>
      <c r="R51" s="27"/>
    </row>
    <row r="52" spans="2:18" ht="13.5">
      <c r="B52" s="26"/>
      <c r="C52" s="30"/>
      <c r="D52" s="57"/>
      <c r="E52" s="30"/>
      <c r="F52" s="30"/>
      <c r="G52" s="30"/>
      <c r="H52" s="58"/>
      <c r="I52" s="30"/>
      <c r="J52" s="57"/>
      <c r="K52" s="30"/>
      <c r="L52" s="30"/>
      <c r="M52" s="30"/>
      <c r="N52" s="30"/>
      <c r="O52" s="30"/>
      <c r="P52" s="58"/>
      <c r="Q52" s="30"/>
      <c r="R52" s="27"/>
    </row>
    <row r="53" spans="2:18" ht="13.5">
      <c r="B53" s="26"/>
      <c r="C53" s="30"/>
      <c r="D53" s="57"/>
      <c r="E53" s="30"/>
      <c r="F53" s="30"/>
      <c r="G53" s="30"/>
      <c r="H53" s="58"/>
      <c r="I53" s="30"/>
      <c r="J53" s="57"/>
      <c r="K53" s="30"/>
      <c r="L53" s="30"/>
      <c r="M53" s="30"/>
      <c r="N53" s="30"/>
      <c r="O53" s="30"/>
      <c r="P53" s="58"/>
      <c r="Q53" s="30"/>
      <c r="R53" s="27"/>
    </row>
    <row r="54" spans="2:18" ht="13.5">
      <c r="B54" s="26"/>
      <c r="C54" s="30"/>
      <c r="D54" s="57"/>
      <c r="E54" s="30"/>
      <c r="F54" s="30"/>
      <c r="G54" s="30"/>
      <c r="H54" s="58"/>
      <c r="I54" s="30"/>
      <c r="J54" s="57"/>
      <c r="K54" s="30"/>
      <c r="L54" s="30"/>
      <c r="M54" s="30"/>
      <c r="N54" s="30"/>
      <c r="O54" s="30"/>
      <c r="P54" s="58"/>
      <c r="Q54" s="30"/>
      <c r="R54" s="27"/>
    </row>
    <row r="55" spans="2:18" ht="13.5">
      <c r="B55" s="26"/>
      <c r="C55" s="30"/>
      <c r="D55" s="57"/>
      <c r="E55" s="30"/>
      <c r="F55" s="30"/>
      <c r="G55" s="30"/>
      <c r="H55" s="58"/>
      <c r="I55" s="30"/>
      <c r="J55" s="57"/>
      <c r="K55" s="30"/>
      <c r="L55" s="30"/>
      <c r="M55" s="30"/>
      <c r="N55" s="30"/>
      <c r="O55" s="30"/>
      <c r="P55" s="58"/>
      <c r="Q55" s="30"/>
      <c r="R55" s="27"/>
    </row>
    <row r="56" spans="2:18" ht="13.5">
      <c r="B56" s="26"/>
      <c r="C56" s="30"/>
      <c r="D56" s="57"/>
      <c r="E56" s="30"/>
      <c r="F56" s="30"/>
      <c r="G56" s="30"/>
      <c r="H56" s="58"/>
      <c r="I56" s="30"/>
      <c r="J56" s="57"/>
      <c r="K56" s="30"/>
      <c r="L56" s="30"/>
      <c r="M56" s="30"/>
      <c r="N56" s="30"/>
      <c r="O56" s="30"/>
      <c r="P56" s="58"/>
      <c r="Q56" s="30"/>
      <c r="R56" s="27"/>
    </row>
    <row r="57" spans="2:18" ht="13.5">
      <c r="B57" s="26"/>
      <c r="C57" s="30"/>
      <c r="D57" s="57"/>
      <c r="E57" s="30"/>
      <c r="F57" s="30"/>
      <c r="G57" s="30"/>
      <c r="H57" s="58"/>
      <c r="I57" s="30"/>
      <c r="J57" s="57"/>
      <c r="K57" s="30"/>
      <c r="L57" s="30"/>
      <c r="M57" s="30"/>
      <c r="N57" s="30"/>
      <c r="O57" s="30"/>
      <c r="P57" s="58"/>
      <c r="Q57" s="30"/>
      <c r="R57" s="27"/>
    </row>
    <row r="58" spans="2:18" ht="13.5">
      <c r="B58" s="26"/>
      <c r="C58" s="30"/>
      <c r="D58" s="57"/>
      <c r="E58" s="30"/>
      <c r="F58" s="30"/>
      <c r="G58" s="30"/>
      <c r="H58" s="58"/>
      <c r="I58" s="30"/>
      <c r="J58" s="57"/>
      <c r="K58" s="30"/>
      <c r="L58" s="30"/>
      <c r="M58" s="30"/>
      <c r="N58" s="30"/>
      <c r="O58" s="30"/>
      <c r="P58" s="58"/>
      <c r="Q58" s="30"/>
      <c r="R58" s="27"/>
    </row>
    <row r="59" spans="2:18" s="1" customFormat="1" ht="15">
      <c r="B59" s="39"/>
      <c r="C59" s="40"/>
      <c r="D59" s="59" t="s">
        <v>59</v>
      </c>
      <c r="E59" s="60"/>
      <c r="F59" s="60"/>
      <c r="G59" s="61" t="s">
        <v>60</v>
      </c>
      <c r="H59" s="62"/>
      <c r="I59" s="40"/>
      <c r="J59" s="59" t="s">
        <v>59</v>
      </c>
      <c r="K59" s="60"/>
      <c r="L59" s="60"/>
      <c r="M59" s="60"/>
      <c r="N59" s="61" t="s">
        <v>60</v>
      </c>
      <c r="O59" s="60"/>
      <c r="P59" s="62"/>
      <c r="Q59" s="40"/>
      <c r="R59" s="41"/>
    </row>
    <row r="60" spans="2:18" ht="13.5">
      <c r="B60" s="26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7"/>
    </row>
    <row r="61" spans="2:18" s="1" customFormat="1" ht="15">
      <c r="B61" s="39"/>
      <c r="C61" s="40"/>
      <c r="D61" s="54" t="s">
        <v>61</v>
      </c>
      <c r="E61" s="55"/>
      <c r="F61" s="55"/>
      <c r="G61" s="55"/>
      <c r="H61" s="56"/>
      <c r="I61" s="40"/>
      <c r="J61" s="54" t="s">
        <v>62</v>
      </c>
      <c r="K61" s="55"/>
      <c r="L61" s="55"/>
      <c r="M61" s="55"/>
      <c r="N61" s="55"/>
      <c r="O61" s="55"/>
      <c r="P61" s="56"/>
      <c r="Q61" s="40"/>
      <c r="R61" s="41"/>
    </row>
    <row r="62" spans="2:18" ht="13.5">
      <c r="B62" s="26"/>
      <c r="C62" s="30"/>
      <c r="D62" s="57"/>
      <c r="E62" s="30"/>
      <c r="F62" s="30"/>
      <c r="G62" s="30"/>
      <c r="H62" s="58"/>
      <c r="I62" s="30"/>
      <c r="J62" s="57"/>
      <c r="K62" s="30"/>
      <c r="L62" s="30"/>
      <c r="M62" s="30"/>
      <c r="N62" s="30"/>
      <c r="O62" s="30"/>
      <c r="P62" s="58"/>
      <c r="Q62" s="30"/>
      <c r="R62" s="27"/>
    </row>
    <row r="63" spans="2:18" ht="13.5">
      <c r="B63" s="26"/>
      <c r="C63" s="30"/>
      <c r="D63" s="57"/>
      <c r="E63" s="30"/>
      <c r="F63" s="30"/>
      <c r="G63" s="30"/>
      <c r="H63" s="58"/>
      <c r="I63" s="30"/>
      <c r="J63" s="57"/>
      <c r="K63" s="30"/>
      <c r="L63" s="30"/>
      <c r="M63" s="30"/>
      <c r="N63" s="30"/>
      <c r="O63" s="30"/>
      <c r="P63" s="58"/>
      <c r="Q63" s="30"/>
      <c r="R63" s="27"/>
    </row>
    <row r="64" spans="2:18" ht="13.5">
      <c r="B64" s="26"/>
      <c r="C64" s="30"/>
      <c r="D64" s="57"/>
      <c r="E64" s="30"/>
      <c r="F64" s="30"/>
      <c r="G64" s="30"/>
      <c r="H64" s="58"/>
      <c r="I64" s="30"/>
      <c r="J64" s="57"/>
      <c r="K64" s="30"/>
      <c r="L64" s="30"/>
      <c r="M64" s="30"/>
      <c r="N64" s="30"/>
      <c r="O64" s="30"/>
      <c r="P64" s="58"/>
      <c r="Q64" s="30"/>
      <c r="R64" s="27"/>
    </row>
    <row r="65" spans="2:18" ht="13.5">
      <c r="B65" s="26"/>
      <c r="C65" s="30"/>
      <c r="D65" s="57"/>
      <c r="E65" s="30"/>
      <c r="F65" s="30"/>
      <c r="G65" s="30"/>
      <c r="H65" s="58"/>
      <c r="I65" s="30"/>
      <c r="J65" s="57"/>
      <c r="K65" s="30"/>
      <c r="L65" s="30"/>
      <c r="M65" s="30"/>
      <c r="N65" s="30"/>
      <c r="O65" s="30"/>
      <c r="P65" s="58"/>
      <c r="Q65" s="30"/>
      <c r="R65" s="27"/>
    </row>
    <row r="66" spans="2:18" ht="13.5">
      <c r="B66" s="26"/>
      <c r="C66" s="30"/>
      <c r="D66" s="57"/>
      <c r="E66" s="30"/>
      <c r="F66" s="30"/>
      <c r="G66" s="30"/>
      <c r="H66" s="58"/>
      <c r="I66" s="30"/>
      <c r="J66" s="57"/>
      <c r="K66" s="30"/>
      <c r="L66" s="30"/>
      <c r="M66" s="30"/>
      <c r="N66" s="30"/>
      <c r="O66" s="30"/>
      <c r="P66" s="58"/>
      <c r="Q66" s="30"/>
      <c r="R66" s="27"/>
    </row>
    <row r="67" spans="2:18" ht="13.5">
      <c r="B67" s="26"/>
      <c r="C67" s="30"/>
      <c r="D67" s="57"/>
      <c r="E67" s="30"/>
      <c r="F67" s="30"/>
      <c r="G67" s="30"/>
      <c r="H67" s="58"/>
      <c r="I67" s="30"/>
      <c r="J67" s="57"/>
      <c r="K67" s="30"/>
      <c r="L67" s="30"/>
      <c r="M67" s="30"/>
      <c r="N67" s="30"/>
      <c r="O67" s="30"/>
      <c r="P67" s="58"/>
      <c r="Q67" s="30"/>
      <c r="R67" s="27"/>
    </row>
    <row r="68" spans="2:18" ht="13.5">
      <c r="B68" s="26"/>
      <c r="C68" s="30"/>
      <c r="D68" s="57"/>
      <c r="E68" s="30"/>
      <c r="F68" s="30"/>
      <c r="G68" s="30"/>
      <c r="H68" s="58"/>
      <c r="I68" s="30"/>
      <c r="J68" s="57"/>
      <c r="K68" s="30"/>
      <c r="L68" s="30"/>
      <c r="M68" s="30"/>
      <c r="N68" s="30"/>
      <c r="O68" s="30"/>
      <c r="P68" s="58"/>
      <c r="Q68" s="30"/>
      <c r="R68" s="27"/>
    </row>
    <row r="69" spans="2:18" ht="13.5">
      <c r="B69" s="26"/>
      <c r="C69" s="30"/>
      <c r="D69" s="57"/>
      <c r="E69" s="30"/>
      <c r="F69" s="30"/>
      <c r="G69" s="30"/>
      <c r="H69" s="58"/>
      <c r="I69" s="30"/>
      <c r="J69" s="57"/>
      <c r="K69" s="30"/>
      <c r="L69" s="30"/>
      <c r="M69" s="30"/>
      <c r="N69" s="30"/>
      <c r="O69" s="30"/>
      <c r="P69" s="58"/>
      <c r="Q69" s="30"/>
      <c r="R69" s="27"/>
    </row>
    <row r="70" spans="2:18" s="1" customFormat="1" ht="15">
      <c r="B70" s="39"/>
      <c r="C70" s="40"/>
      <c r="D70" s="59" t="s">
        <v>59</v>
      </c>
      <c r="E70" s="60"/>
      <c r="F70" s="60"/>
      <c r="G70" s="61" t="s">
        <v>60</v>
      </c>
      <c r="H70" s="62"/>
      <c r="I70" s="40"/>
      <c r="J70" s="59" t="s">
        <v>59</v>
      </c>
      <c r="K70" s="60"/>
      <c r="L70" s="60"/>
      <c r="M70" s="60"/>
      <c r="N70" s="61" t="s">
        <v>60</v>
      </c>
      <c r="O70" s="60"/>
      <c r="P70" s="62"/>
      <c r="Q70" s="40"/>
      <c r="R70" s="41"/>
    </row>
    <row r="71" spans="2:18" s="1" customFormat="1" ht="14.45" customHeight="1"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</row>
    <row r="75" spans="2:18" s="1" customFormat="1" ht="6.95" customHeight="1">
      <c r="B75" s="66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8"/>
    </row>
    <row r="76" spans="2:18" s="1" customFormat="1" ht="36.95" customHeight="1">
      <c r="B76" s="39"/>
      <c r="C76" s="242" t="s">
        <v>143</v>
      </c>
      <c r="D76" s="243"/>
      <c r="E76" s="243"/>
      <c r="F76" s="243"/>
      <c r="G76" s="243"/>
      <c r="H76" s="243"/>
      <c r="I76" s="243"/>
      <c r="J76" s="243"/>
      <c r="K76" s="243"/>
      <c r="L76" s="243"/>
      <c r="M76" s="243"/>
      <c r="N76" s="243"/>
      <c r="O76" s="243"/>
      <c r="P76" s="243"/>
      <c r="Q76" s="243"/>
      <c r="R76" s="41"/>
    </row>
    <row r="77" spans="2:18" s="1" customFormat="1" ht="6.95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1"/>
    </row>
    <row r="78" spans="2:18" s="1" customFormat="1" ht="30" customHeight="1">
      <c r="B78" s="39"/>
      <c r="C78" s="34" t="s">
        <v>19</v>
      </c>
      <c r="D78" s="40"/>
      <c r="E78" s="40"/>
      <c r="F78" s="310" t="str">
        <f>F6</f>
        <v>Rekonstrukce komunikace - ul. Vančurova v Šumperku - II. etapa, CÚ 2017</v>
      </c>
      <c r="G78" s="311"/>
      <c r="H78" s="311"/>
      <c r="I78" s="311"/>
      <c r="J78" s="311"/>
      <c r="K78" s="311"/>
      <c r="L78" s="311"/>
      <c r="M78" s="311"/>
      <c r="N78" s="311"/>
      <c r="O78" s="311"/>
      <c r="P78" s="311"/>
      <c r="Q78" s="40"/>
      <c r="R78" s="41"/>
    </row>
    <row r="79" spans="2:18" ht="30" customHeight="1">
      <c r="B79" s="26"/>
      <c r="C79" s="34" t="s">
        <v>138</v>
      </c>
      <c r="D79" s="30"/>
      <c r="E79" s="30"/>
      <c r="F79" s="310" t="s">
        <v>848</v>
      </c>
      <c r="G79" s="273"/>
      <c r="H79" s="273"/>
      <c r="I79" s="273"/>
      <c r="J79" s="273"/>
      <c r="K79" s="273"/>
      <c r="L79" s="273"/>
      <c r="M79" s="273"/>
      <c r="N79" s="273"/>
      <c r="O79" s="273"/>
      <c r="P79" s="273"/>
      <c r="Q79" s="30"/>
      <c r="R79" s="27"/>
    </row>
    <row r="80" spans="2:18" s="1" customFormat="1" ht="36.95" customHeight="1">
      <c r="B80" s="39"/>
      <c r="C80" s="73" t="s">
        <v>140</v>
      </c>
      <c r="D80" s="40"/>
      <c r="E80" s="40"/>
      <c r="F80" s="254" t="str">
        <f>F8</f>
        <v>SO 401 - Rozvody VO</v>
      </c>
      <c r="G80" s="312"/>
      <c r="H80" s="312"/>
      <c r="I80" s="312"/>
      <c r="J80" s="312"/>
      <c r="K80" s="312"/>
      <c r="L80" s="312"/>
      <c r="M80" s="312"/>
      <c r="N80" s="312"/>
      <c r="O80" s="312"/>
      <c r="P80" s="312"/>
      <c r="Q80" s="40"/>
      <c r="R80" s="41"/>
    </row>
    <row r="81" spans="2:18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1"/>
    </row>
    <row r="82" spans="2:18" s="1" customFormat="1" ht="18" customHeight="1">
      <c r="B82" s="39"/>
      <c r="C82" s="34" t="s">
        <v>23</v>
      </c>
      <c r="D82" s="40"/>
      <c r="E82" s="40"/>
      <c r="F82" s="32" t="str">
        <f>F10</f>
        <v xml:space="preserve"> </v>
      </c>
      <c r="G82" s="40"/>
      <c r="H82" s="40"/>
      <c r="I82" s="40"/>
      <c r="J82" s="40"/>
      <c r="K82" s="34" t="s">
        <v>25</v>
      </c>
      <c r="L82" s="40"/>
      <c r="M82" s="313" t="str">
        <f>IF(O10="","",O10)</f>
        <v>14. 4. 2017</v>
      </c>
      <c r="N82" s="313"/>
      <c r="O82" s="313"/>
      <c r="P82" s="313"/>
      <c r="Q82" s="40"/>
      <c r="R82" s="41"/>
    </row>
    <row r="83" spans="2:18" s="1" customFormat="1" ht="6.95" customHeight="1"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1"/>
    </row>
    <row r="84" spans="2:18" s="1" customFormat="1" ht="15">
      <c r="B84" s="39"/>
      <c r="C84" s="34" t="s">
        <v>27</v>
      </c>
      <c r="D84" s="40"/>
      <c r="E84" s="40"/>
      <c r="F84" s="32" t="str">
        <f>E13</f>
        <v>Město Šumperk, nám. Míru 1, 787 01 Šumperk</v>
      </c>
      <c r="G84" s="40"/>
      <c r="H84" s="40"/>
      <c r="I84" s="40"/>
      <c r="J84" s="40"/>
      <c r="K84" s="34" t="s">
        <v>36</v>
      </c>
      <c r="L84" s="40"/>
      <c r="M84" s="272" t="str">
        <f>E19</f>
        <v>Cekr CZ s.r.o. , Mazalova 57/2, Šumperk</v>
      </c>
      <c r="N84" s="272"/>
      <c r="O84" s="272"/>
      <c r="P84" s="272"/>
      <c r="Q84" s="272"/>
      <c r="R84" s="41"/>
    </row>
    <row r="85" spans="2:18" s="1" customFormat="1" ht="14.45" customHeight="1">
      <c r="B85" s="39"/>
      <c r="C85" s="34" t="s">
        <v>34</v>
      </c>
      <c r="D85" s="40"/>
      <c r="E85" s="40"/>
      <c r="F85" s="32" t="str">
        <f>IF(E16="","",E16)</f>
        <v>Vyplň údaj</v>
      </c>
      <c r="G85" s="40"/>
      <c r="H85" s="40"/>
      <c r="I85" s="40"/>
      <c r="J85" s="40"/>
      <c r="K85" s="34" t="s">
        <v>41</v>
      </c>
      <c r="L85" s="40"/>
      <c r="M85" s="272" t="str">
        <f>E22</f>
        <v>Sv. Čech</v>
      </c>
      <c r="N85" s="272"/>
      <c r="O85" s="272"/>
      <c r="P85" s="272"/>
      <c r="Q85" s="272"/>
      <c r="R85" s="41"/>
    </row>
    <row r="86" spans="2:18" s="1" customFormat="1" ht="10.35" customHeight="1"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1"/>
    </row>
    <row r="87" spans="2:18" s="1" customFormat="1" ht="29.25" customHeight="1">
      <c r="B87" s="39"/>
      <c r="C87" s="322" t="s">
        <v>144</v>
      </c>
      <c r="D87" s="323"/>
      <c r="E87" s="323"/>
      <c r="F87" s="323"/>
      <c r="G87" s="323"/>
      <c r="H87" s="125"/>
      <c r="I87" s="125"/>
      <c r="J87" s="125"/>
      <c r="K87" s="125"/>
      <c r="L87" s="125"/>
      <c r="M87" s="125"/>
      <c r="N87" s="322" t="s">
        <v>145</v>
      </c>
      <c r="O87" s="323"/>
      <c r="P87" s="323"/>
      <c r="Q87" s="323"/>
      <c r="R87" s="41"/>
    </row>
    <row r="88" spans="2:18" s="1" customFormat="1" ht="10.35" customHeight="1"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1"/>
    </row>
    <row r="89" spans="2:47" s="1" customFormat="1" ht="29.25" customHeight="1">
      <c r="B89" s="39"/>
      <c r="C89" s="133" t="s">
        <v>146</v>
      </c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247">
        <f>N121</f>
        <v>0</v>
      </c>
      <c r="O89" s="320"/>
      <c r="P89" s="320"/>
      <c r="Q89" s="320"/>
      <c r="R89" s="41"/>
      <c r="AU89" s="22" t="s">
        <v>147</v>
      </c>
    </row>
    <row r="90" spans="2:18" s="7" customFormat="1" ht="24.95" customHeight="1">
      <c r="B90" s="134"/>
      <c r="C90" s="135"/>
      <c r="D90" s="136" t="s">
        <v>851</v>
      </c>
      <c r="E90" s="135"/>
      <c r="F90" s="135"/>
      <c r="G90" s="135"/>
      <c r="H90" s="135"/>
      <c r="I90" s="135"/>
      <c r="J90" s="135"/>
      <c r="K90" s="135"/>
      <c r="L90" s="135"/>
      <c r="M90" s="135"/>
      <c r="N90" s="285">
        <f>N122</f>
        <v>0</v>
      </c>
      <c r="O90" s="319"/>
      <c r="P90" s="319"/>
      <c r="Q90" s="319"/>
      <c r="R90" s="137"/>
    </row>
    <row r="91" spans="2:18" s="7" customFormat="1" ht="24.95" customHeight="1">
      <c r="B91" s="134"/>
      <c r="C91" s="135"/>
      <c r="D91" s="136" t="s">
        <v>852</v>
      </c>
      <c r="E91" s="135"/>
      <c r="F91" s="135"/>
      <c r="G91" s="135"/>
      <c r="H91" s="135"/>
      <c r="I91" s="135"/>
      <c r="J91" s="135"/>
      <c r="K91" s="135"/>
      <c r="L91" s="135"/>
      <c r="M91" s="135"/>
      <c r="N91" s="285">
        <f>N184</f>
        <v>0</v>
      </c>
      <c r="O91" s="319"/>
      <c r="P91" s="319"/>
      <c r="Q91" s="319"/>
      <c r="R91" s="137"/>
    </row>
    <row r="92" spans="2:18" s="7" customFormat="1" ht="24.95" customHeight="1">
      <c r="B92" s="134"/>
      <c r="C92" s="135"/>
      <c r="D92" s="136" t="s">
        <v>853</v>
      </c>
      <c r="E92" s="135"/>
      <c r="F92" s="135"/>
      <c r="G92" s="135"/>
      <c r="H92" s="135"/>
      <c r="I92" s="135"/>
      <c r="J92" s="135"/>
      <c r="K92" s="135"/>
      <c r="L92" s="135"/>
      <c r="M92" s="135"/>
      <c r="N92" s="285">
        <f>N241</f>
        <v>0</v>
      </c>
      <c r="O92" s="319"/>
      <c r="P92" s="319"/>
      <c r="Q92" s="319"/>
      <c r="R92" s="137"/>
    </row>
    <row r="93" spans="2:18" s="7" customFormat="1" ht="21.75" customHeight="1">
      <c r="B93" s="134"/>
      <c r="C93" s="135"/>
      <c r="D93" s="136" t="s">
        <v>157</v>
      </c>
      <c r="E93" s="135"/>
      <c r="F93" s="135"/>
      <c r="G93" s="135"/>
      <c r="H93" s="135"/>
      <c r="I93" s="135"/>
      <c r="J93" s="135"/>
      <c r="K93" s="135"/>
      <c r="L93" s="135"/>
      <c r="M93" s="135"/>
      <c r="N93" s="284">
        <f>N339</f>
        <v>0</v>
      </c>
      <c r="O93" s="319"/>
      <c r="P93" s="319"/>
      <c r="Q93" s="319"/>
      <c r="R93" s="137"/>
    </row>
    <row r="94" spans="2:18" s="1" customFormat="1" ht="21.75" customHeight="1">
      <c r="B94" s="39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1"/>
    </row>
    <row r="95" spans="2:21" s="1" customFormat="1" ht="29.25" customHeight="1">
      <c r="B95" s="39"/>
      <c r="C95" s="133" t="s">
        <v>158</v>
      </c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320">
        <f>ROUND(N96+N97+N98+N99+N100+N101,2)</f>
        <v>0</v>
      </c>
      <c r="O95" s="321"/>
      <c r="P95" s="321"/>
      <c r="Q95" s="321"/>
      <c r="R95" s="41"/>
      <c r="T95" s="140"/>
      <c r="U95" s="141" t="s">
        <v>47</v>
      </c>
    </row>
    <row r="96" spans="2:65" s="1" customFormat="1" ht="18" customHeight="1">
      <c r="B96" s="142"/>
      <c r="C96" s="143"/>
      <c r="D96" s="244" t="s">
        <v>159</v>
      </c>
      <c r="E96" s="317"/>
      <c r="F96" s="317"/>
      <c r="G96" s="317"/>
      <c r="H96" s="317"/>
      <c r="I96" s="143"/>
      <c r="J96" s="143"/>
      <c r="K96" s="143"/>
      <c r="L96" s="143"/>
      <c r="M96" s="143"/>
      <c r="N96" s="236">
        <f>ROUND(N89*T96,2)</f>
        <v>0</v>
      </c>
      <c r="O96" s="318"/>
      <c r="P96" s="318"/>
      <c r="Q96" s="318"/>
      <c r="R96" s="145"/>
      <c r="S96" s="143"/>
      <c r="T96" s="146"/>
      <c r="U96" s="147" t="s">
        <v>48</v>
      </c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  <c r="AF96" s="148"/>
      <c r="AG96" s="148"/>
      <c r="AH96" s="148"/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  <c r="AV96" s="148"/>
      <c r="AW96" s="148"/>
      <c r="AX96" s="148"/>
      <c r="AY96" s="149" t="s">
        <v>122</v>
      </c>
      <c r="AZ96" s="148"/>
      <c r="BA96" s="148"/>
      <c r="BB96" s="148"/>
      <c r="BC96" s="148"/>
      <c r="BD96" s="148"/>
      <c r="BE96" s="150">
        <f aca="true" t="shared" si="0" ref="BE96:BE101">IF(U96="základní",N96,0)</f>
        <v>0</v>
      </c>
      <c r="BF96" s="150">
        <f aca="true" t="shared" si="1" ref="BF96:BF101">IF(U96="snížená",N96,0)</f>
        <v>0</v>
      </c>
      <c r="BG96" s="150">
        <f aca="true" t="shared" si="2" ref="BG96:BG101">IF(U96="zákl. přenesená",N96,0)</f>
        <v>0</v>
      </c>
      <c r="BH96" s="150">
        <f aca="true" t="shared" si="3" ref="BH96:BH101">IF(U96="sníž. přenesená",N96,0)</f>
        <v>0</v>
      </c>
      <c r="BI96" s="150">
        <f aca="true" t="shared" si="4" ref="BI96:BI101">IF(U96="nulová",N96,0)</f>
        <v>0</v>
      </c>
      <c r="BJ96" s="149" t="s">
        <v>90</v>
      </c>
      <c r="BK96" s="148"/>
      <c r="BL96" s="148"/>
      <c r="BM96" s="148"/>
    </row>
    <row r="97" spans="2:65" s="1" customFormat="1" ht="18" customHeight="1">
      <c r="B97" s="142"/>
      <c r="C97" s="143"/>
      <c r="D97" s="244" t="s">
        <v>160</v>
      </c>
      <c r="E97" s="317"/>
      <c r="F97" s="317"/>
      <c r="G97" s="317"/>
      <c r="H97" s="317"/>
      <c r="I97" s="143"/>
      <c r="J97" s="143"/>
      <c r="K97" s="143"/>
      <c r="L97" s="143"/>
      <c r="M97" s="143"/>
      <c r="N97" s="236">
        <f>ROUND(N89*T97,2)</f>
        <v>0</v>
      </c>
      <c r="O97" s="318"/>
      <c r="P97" s="318"/>
      <c r="Q97" s="318"/>
      <c r="R97" s="145"/>
      <c r="S97" s="143"/>
      <c r="T97" s="146"/>
      <c r="U97" s="147" t="s">
        <v>48</v>
      </c>
      <c r="V97" s="148"/>
      <c r="W97" s="148"/>
      <c r="X97" s="148"/>
      <c r="Y97" s="148"/>
      <c r="Z97" s="148"/>
      <c r="AA97" s="148"/>
      <c r="AB97" s="148"/>
      <c r="AC97" s="148"/>
      <c r="AD97" s="148"/>
      <c r="AE97" s="148"/>
      <c r="AF97" s="148"/>
      <c r="AG97" s="148"/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49" t="s">
        <v>122</v>
      </c>
      <c r="AZ97" s="148"/>
      <c r="BA97" s="148"/>
      <c r="BB97" s="148"/>
      <c r="BC97" s="148"/>
      <c r="BD97" s="148"/>
      <c r="BE97" s="150">
        <f t="shared" si="0"/>
        <v>0</v>
      </c>
      <c r="BF97" s="150">
        <f t="shared" si="1"/>
        <v>0</v>
      </c>
      <c r="BG97" s="150">
        <f t="shared" si="2"/>
        <v>0</v>
      </c>
      <c r="BH97" s="150">
        <f t="shared" si="3"/>
        <v>0</v>
      </c>
      <c r="BI97" s="150">
        <f t="shared" si="4"/>
        <v>0</v>
      </c>
      <c r="BJ97" s="149" t="s">
        <v>90</v>
      </c>
      <c r="BK97" s="148"/>
      <c r="BL97" s="148"/>
      <c r="BM97" s="148"/>
    </row>
    <row r="98" spans="2:65" s="1" customFormat="1" ht="18" customHeight="1">
      <c r="B98" s="142"/>
      <c r="C98" s="143"/>
      <c r="D98" s="244" t="s">
        <v>161</v>
      </c>
      <c r="E98" s="317"/>
      <c r="F98" s="317"/>
      <c r="G98" s="317"/>
      <c r="H98" s="317"/>
      <c r="I98" s="143"/>
      <c r="J98" s="143"/>
      <c r="K98" s="143"/>
      <c r="L98" s="143"/>
      <c r="M98" s="143"/>
      <c r="N98" s="236">
        <f>ROUND(N89*T98,2)</f>
        <v>0</v>
      </c>
      <c r="O98" s="318"/>
      <c r="P98" s="318"/>
      <c r="Q98" s="318"/>
      <c r="R98" s="145"/>
      <c r="S98" s="143"/>
      <c r="T98" s="146"/>
      <c r="U98" s="147" t="s">
        <v>48</v>
      </c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F98" s="148"/>
      <c r="AG98" s="148"/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49" t="s">
        <v>122</v>
      </c>
      <c r="AZ98" s="148"/>
      <c r="BA98" s="148"/>
      <c r="BB98" s="148"/>
      <c r="BC98" s="148"/>
      <c r="BD98" s="148"/>
      <c r="BE98" s="150">
        <f t="shared" si="0"/>
        <v>0</v>
      </c>
      <c r="BF98" s="150">
        <f t="shared" si="1"/>
        <v>0</v>
      </c>
      <c r="BG98" s="150">
        <f t="shared" si="2"/>
        <v>0</v>
      </c>
      <c r="BH98" s="150">
        <f t="shared" si="3"/>
        <v>0</v>
      </c>
      <c r="BI98" s="150">
        <f t="shared" si="4"/>
        <v>0</v>
      </c>
      <c r="BJ98" s="149" t="s">
        <v>90</v>
      </c>
      <c r="BK98" s="148"/>
      <c r="BL98" s="148"/>
      <c r="BM98" s="148"/>
    </row>
    <row r="99" spans="2:65" s="1" customFormat="1" ht="18" customHeight="1">
      <c r="B99" s="142"/>
      <c r="C99" s="143"/>
      <c r="D99" s="244" t="s">
        <v>162</v>
      </c>
      <c r="E99" s="317"/>
      <c r="F99" s="317"/>
      <c r="G99" s="317"/>
      <c r="H99" s="317"/>
      <c r="I99" s="143"/>
      <c r="J99" s="143"/>
      <c r="K99" s="143"/>
      <c r="L99" s="143"/>
      <c r="M99" s="143"/>
      <c r="N99" s="236">
        <f>ROUND(N89*T99,2)</f>
        <v>0</v>
      </c>
      <c r="O99" s="318"/>
      <c r="P99" s="318"/>
      <c r="Q99" s="318"/>
      <c r="R99" s="145"/>
      <c r="S99" s="143"/>
      <c r="T99" s="146"/>
      <c r="U99" s="147" t="s">
        <v>48</v>
      </c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F99" s="148"/>
      <c r="AG99" s="148"/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49" t="s">
        <v>122</v>
      </c>
      <c r="AZ99" s="148"/>
      <c r="BA99" s="148"/>
      <c r="BB99" s="148"/>
      <c r="BC99" s="148"/>
      <c r="BD99" s="148"/>
      <c r="BE99" s="150">
        <f t="shared" si="0"/>
        <v>0</v>
      </c>
      <c r="BF99" s="150">
        <f t="shared" si="1"/>
        <v>0</v>
      </c>
      <c r="BG99" s="150">
        <f t="shared" si="2"/>
        <v>0</v>
      </c>
      <c r="BH99" s="150">
        <f t="shared" si="3"/>
        <v>0</v>
      </c>
      <c r="BI99" s="150">
        <f t="shared" si="4"/>
        <v>0</v>
      </c>
      <c r="BJ99" s="149" t="s">
        <v>90</v>
      </c>
      <c r="BK99" s="148"/>
      <c r="BL99" s="148"/>
      <c r="BM99" s="148"/>
    </row>
    <row r="100" spans="2:65" s="1" customFormat="1" ht="18" customHeight="1">
      <c r="B100" s="142"/>
      <c r="C100" s="143"/>
      <c r="D100" s="244" t="s">
        <v>163</v>
      </c>
      <c r="E100" s="317"/>
      <c r="F100" s="317"/>
      <c r="G100" s="317"/>
      <c r="H100" s="317"/>
      <c r="I100" s="143"/>
      <c r="J100" s="143"/>
      <c r="K100" s="143"/>
      <c r="L100" s="143"/>
      <c r="M100" s="143"/>
      <c r="N100" s="236">
        <f>ROUND(N89*T100,2)</f>
        <v>0</v>
      </c>
      <c r="O100" s="318"/>
      <c r="P100" s="318"/>
      <c r="Q100" s="318"/>
      <c r="R100" s="145"/>
      <c r="S100" s="143"/>
      <c r="T100" s="146"/>
      <c r="U100" s="147" t="s">
        <v>48</v>
      </c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49" t="s">
        <v>122</v>
      </c>
      <c r="AZ100" s="148"/>
      <c r="BA100" s="148"/>
      <c r="BB100" s="148"/>
      <c r="BC100" s="148"/>
      <c r="BD100" s="148"/>
      <c r="BE100" s="150">
        <f t="shared" si="0"/>
        <v>0</v>
      </c>
      <c r="BF100" s="150">
        <f t="shared" si="1"/>
        <v>0</v>
      </c>
      <c r="BG100" s="150">
        <f t="shared" si="2"/>
        <v>0</v>
      </c>
      <c r="BH100" s="150">
        <f t="shared" si="3"/>
        <v>0</v>
      </c>
      <c r="BI100" s="150">
        <f t="shared" si="4"/>
        <v>0</v>
      </c>
      <c r="BJ100" s="149" t="s">
        <v>90</v>
      </c>
      <c r="BK100" s="148"/>
      <c r="BL100" s="148"/>
      <c r="BM100" s="148"/>
    </row>
    <row r="101" spans="2:65" s="1" customFormat="1" ht="18" customHeight="1">
      <c r="B101" s="142"/>
      <c r="C101" s="143"/>
      <c r="D101" s="144" t="s">
        <v>164</v>
      </c>
      <c r="E101" s="143"/>
      <c r="F101" s="143"/>
      <c r="G101" s="143"/>
      <c r="H101" s="143"/>
      <c r="I101" s="143"/>
      <c r="J101" s="143"/>
      <c r="K101" s="143"/>
      <c r="L101" s="143"/>
      <c r="M101" s="143"/>
      <c r="N101" s="236">
        <f>ROUND(N89*T101,2)</f>
        <v>0</v>
      </c>
      <c r="O101" s="318"/>
      <c r="P101" s="318"/>
      <c r="Q101" s="318"/>
      <c r="R101" s="145"/>
      <c r="S101" s="143"/>
      <c r="T101" s="151"/>
      <c r="U101" s="152" t="s">
        <v>48</v>
      </c>
      <c r="V101" s="148"/>
      <c r="W101" s="148"/>
      <c r="X101" s="148"/>
      <c r="Y101" s="148"/>
      <c r="Z101" s="148"/>
      <c r="AA101" s="148"/>
      <c r="AB101" s="148"/>
      <c r="AC101" s="148"/>
      <c r="AD101" s="148"/>
      <c r="AE101" s="148"/>
      <c r="AF101" s="148"/>
      <c r="AG101" s="148"/>
      <c r="AH101" s="148"/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49" t="s">
        <v>165</v>
      </c>
      <c r="AZ101" s="148"/>
      <c r="BA101" s="148"/>
      <c r="BB101" s="148"/>
      <c r="BC101" s="148"/>
      <c r="BD101" s="148"/>
      <c r="BE101" s="150">
        <f t="shared" si="0"/>
        <v>0</v>
      </c>
      <c r="BF101" s="150">
        <f t="shared" si="1"/>
        <v>0</v>
      </c>
      <c r="BG101" s="150">
        <f t="shared" si="2"/>
        <v>0</v>
      </c>
      <c r="BH101" s="150">
        <f t="shared" si="3"/>
        <v>0</v>
      </c>
      <c r="BI101" s="150">
        <f t="shared" si="4"/>
        <v>0</v>
      </c>
      <c r="BJ101" s="149" t="s">
        <v>90</v>
      </c>
      <c r="BK101" s="148"/>
      <c r="BL101" s="148"/>
      <c r="BM101" s="148"/>
    </row>
    <row r="102" spans="2:18" s="1" customFormat="1" ht="13.5"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1"/>
    </row>
    <row r="103" spans="2:18" s="1" customFormat="1" ht="29.25" customHeight="1">
      <c r="B103" s="39"/>
      <c r="C103" s="124" t="s">
        <v>131</v>
      </c>
      <c r="D103" s="125"/>
      <c r="E103" s="125"/>
      <c r="F103" s="125"/>
      <c r="G103" s="125"/>
      <c r="H103" s="125"/>
      <c r="I103" s="125"/>
      <c r="J103" s="125"/>
      <c r="K103" s="125"/>
      <c r="L103" s="233">
        <f>ROUND(SUM(N89+N95),2)</f>
        <v>0</v>
      </c>
      <c r="M103" s="233"/>
      <c r="N103" s="233"/>
      <c r="O103" s="233"/>
      <c r="P103" s="233"/>
      <c r="Q103" s="233"/>
      <c r="R103" s="41"/>
    </row>
    <row r="104" spans="2:18" s="1" customFormat="1" ht="6.95" customHeight="1">
      <c r="B104" s="63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5"/>
    </row>
    <row r="108" spans="2:18" s="1" customFormat="1" ht="6.95" customHeight="1">
      <c r="B108" s="66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8"/>
    </row>
    <row r="109" spans="2:18" s="1" customFormat="1" ht="36.95" customHeight="1">
      <c r="B109" s="39"/>
      <c r="C109" s="242" t="s">
        <v>166</v>
      </c>
      <c r="D109" s="312"/>
      <c r="E109" s="312"/>
      <c r="F109" s="312"/>
      <c r="G109" s="312"/>
      <c r="H109" s="312"/>
      <c r="I109" s="312"/>
      <c r="J109" s="312"/>
      <c r="K109" s="312"/>
      <c r="L109" s="312"/>
      <c r="M109" s="312"/>
      <c r="N109" s="312"/>
      <c r="O109" s="312"/>
      <c r="P109" s="312"/>
      <c r="Q109" s="312"/>
      <c r="R109" s="41"/>
    </row>
    <row r="110" spans="2:18" s="1" customFormat="1" ht="6.95" customHeight="1"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1"/>
    </row>
    <row r="111" spans="2:18" s="1" customFormat="1" ht="30" customHeight="1">
      <c r="B111" s="39"/>
      <c r="C111" s="34" t="s">
        <v>19</v>
      </c>
      <c r="D111" s="40"/>
      <c r="E111" s="40"/>
      <c r="F111" s="310" t="str">
        <f>F6</f>
        <v>Rekonstrukce komunikace - ul. Vančurova v Šumperku - II. etapa, CÚ 2017</v>
      </c>
      <c r="G111" s="311"/>
      <c r="H111" s="311"/>
      <c r="I111" s="311"/>
      <c r="J111" s="311"/>
      <c r="K111" s="311"/>
      <c r="L111" s="311"/>
      <c r="M111" s="311"/>
      <c r="N111" s="311"/>
      <c r="O111" s="311"/>
      <c r="P111" s="311"/>
      <c r="Q111" s="40"/>
      <c r="R111" s="41"/>
    </row>
    <row r="112" spans="2:18" ht="30" customHeight="1">
      <c r="B112" s="26"/>
      <c r="C112" s="34" t="s">
        <v>138</v>
      </c>
      <c r="D112" s="30"/>
      <c r="E112" s="30"/>
      <c r="F112" s="310" t="s">
        <v>848</v>
      </c>
      <c r="G112" s="273"/>
      <c r="H112" s="273"/>
      <c r="I112" s="273"/>
      <c r="J112" s="273"/>
      <c r="K112" s="273"/>
      <c r="L112" s="273"/>
      <c r="M112" s="273"/>
      <c r="N112" s="273"/>
      <c r="O112" s="273"/>
      <c r="P112" s="273"/>
      <c r="Q112" s="30"/>
      <c r="R112" s="27"/>
    </row>
    <row r="113" spans="2:18" s="1" customFormat="1" ht="36.95" customHeight="1">
      <c r="B113" s="39"/>
      <c r="C113" s="73" t="s">
        <v>140</v>
      </c>
      <c r="D113" s="40"/>
      <c r="E113" s="40"/>
      <c r="F113" s="254" t="str">
        <f>F8</f>
        <v>SO 401 - Rozvody VO</v>
      </c>
      <c r="G113" s="312"/>
      <c r="H113" s="312"/>
      <c r="I113" s="312"/>
      <c r="J113" s="312"/>
      <c r="K113" s="312"/>
      <c r="L113" s="312"/>
      <c r="M113" s="312"/>
      <c r="N113" s="312"/>
      <c r="O113" s="312"/>
      <c r="P113" s="312"/>
      <c r="Q113" s="40"/>
      <c r="R113" s="41"/>
    </row>
    <row r="114" spans="2:18" s="1" customFormat="1" ht="6.95" customHeight="1"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1"/>
    </row>
    <row r="115" spans="2:18" s="1" customFormat="1" ht="18" customHeight="1">
      <c r="B115" s="39"/>
      <c r="C115" s="34" t="s">
        <v>23</v>
      </c>
      <c r="D115" s="40"/>
      <c r="E115" s="40"/>
      <c r="F115" s="32" t="str">
        <f>F10</f>
        <v xml:space="preserve"> </v>
      </c>
      <c r="G115" s="40"/>
      <c r="H115" s="40"/>
      <c r="I115" s="40"/>
      <c r="J115" s="40"/>
      <c r="K115" s="34" t="s">
        <v>25</v>
      </c>
      <c r="L115" s="40"/>
      <c r="M115" s="313" t="str">
        <f>IF(O10="","",O10)</f>
        <v>14. 4. 2017</v>
      </c>
      <c r="N115" s="313"/>
      <c r="O115" s="313"/>
      <c r="P115" s="313"/>
      <c r="Q115" s="40"/>
      <c r="R115" s="41"/>
    </row>
    <row r="116" spans="2:18" s="1" customFormat="1" ht="6.95" customHeight="1"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1"/>
    </row>
    <row r="117" spans="2:18" s="1" customFormat="1" ht="15">
      <c r="B117" s="39"/>
      <c r="C117" s="34" t="s">
        <v>27</v>
      </c>
      <c r="D117" s="40"/>
      <c r="E117" s="40"/>
      <c r="F117" s="32" t="str">
        <f>E13</f>
        <v>Město Šumperk, nám. Míru 1, 787 01 Šumperk</v>
      </c>
      <c r="G117" s="40"/>
      <c r="H117" s="40"/>
      <c r="I117" s="40"/>
      <c r="J117" s="40"/>
      <c r="K117" s="34" t="s">
        <v>36</v>
      </c>
      <c r="L117" s="40"/>
      <c r="M117" s="272" t="str">
        <f>E19</f>
        <v>Cekr CZ s.r.o. , Mazalova 57/2, Šumperk</v>
      </c>
      <c r="N117" s="272"/>
      <c r="O117" s="272"/>
      <c r="P117" s="272"/>
      <c r="Q117" s="272"/>
      <c r="R117" s="41"/>
    </row>
    <row r="118" spans="2:18" s="1" customFormat="1" ht="14.45" customHeight="1">
      <c r="B118" s="39"/>
      <c r="C118" s="34" t="s">
        <v>34</v>
      </c>
      <c r="D118" s="40"/>
      <c r="E118" s="40"/>
      <c r="F118" s="32" t="str">
        <f>IF(E16="","",E16)</f>
        <v>Vyplň údaj</v>
      </c>
      <c r="G118" s="40"/>
      <c r="H118" s="40"/>
      <c r="I118" s="40"/>
      <c r="J118" s="40"/>
      <c r="K118" s="34" t="s">
        <v>41</v>
      </c>
      <c r="L118" s="40"/>
      <c r="M118" s="272" t="str">
        <f>E22</f>
        <v>Sv. Čech</v>
      </c>
      <c r="N118" s="272"/>
      <c r="O118" s="272"/>
      <c r="P118" s="272"/>
      <c r="Q118" s="272"/>
      <c r="R118" s="41"/>
    </row>
    <row r="119" spans="2:18" s="1" customFormat="1" ht="10.35" customHeight="1"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1"/>
    </row>
    <row r="120" spans="2:27" s="9" customFormat="1" ht="29.25" customHeight="1">
      <c r="B120" s="153"/>
      <c r="C120" s="154" t="s">
        <v>167</v>
      </c>
      <c r="D120" s="155" t="s">
        <v>168</v>
      </c>
      <c r="E120" s="155" t="s">
        <v>65</v>
      </c>
      <c r="F120" s="314" t="s">
        <v>169</v>
      </c>
      <c r="G120" s="314"/>
      <c r="H120" s="314"/>
      <c r="I120" s="314"/>
      <c r="J120" s="155" t="s">
        <v>170</v>
      </c>
      <c r="K120" s="155" t="s">
        <v>171</v>
      </c>
      <c r="L120" s="315" t="s">
        <v>172</v>
      </c>
      <c r="M120" s="315"/>
      <c r="N120" s="314" t="s">
        <v>145</v>
      </c>
      <c r="O120" s="314"/>
      <c r="P120" s="314"/>
      <c r="Q120" s="316"/>
      <c r="R120" s="156"/>
      <c r="T120" s="80" t="s">
        <v>173</v>
      </c>
      <c r="U120" s="81" t="s">
        <v>47</v>
      </c>
      <c r="V120" s="81" t="s">
        <v>174</v>
      </c>
      <c r="W120" s="81" t="s">
        <v>175</v>
      </c>
      <c r="X120" s="81" t="s">
        <v>176</v>
      </c>
      <c r="Y120" s="81" t="s">
        <v>177</v>
      </c>
      <c r="Z120" s="81" t="s">
        <v>178</v>
      </c>
      <c r="AA120" s="82" t="s">
        <v>179</v>
      </c>
    </row>
    <row r="121" spans="2:63" s="1" customFormat="1" ht="29.25" customHeight="1">
      <c r="B121" s="39"/>
      <c r="C121" s="84" t="s">
        <v>142</v>
      </c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282">
        <f>BK121</f>
        <v>0</v>
      </c>
      <c r="O121" s="283"/>
      <c r="P121" s="283"/>
      <c r="Q121" s="283"/>
      <c r="R121" s="41"/>
      <c r="T121" s="83"/>
      <c r="U121" s="55"/>
      <c r="V121" s="55"/>
      <c r="W121" s="157">
        <f>W122+W184+W241+W339</f>
        <v>0</v>
      </c>
      <c r="X121" s="55"/>
      <c r="Y121" s="157">
        <f>Y122+Y184+Y241+Y339</f>
        <v>0</v>
      </c>
      <c r="Z121" s="55"/>
      <c r="AA121" s="158">
        <f>AA122+AA184+AA241+AA339</f>
        <v>0</v>
      </c>
      <c r="AT121" s="22" t="s">
        <v>82</v>
      </c>
      <c r="AU121" s="22" t="s">
        <v>147</v>
      </c>
      <c r="BK121" s="159">
        <f>BK122+BK184+BK241+BK339</f>
        <v>0</v>
      </c>
    </row>
    <row r="122" spans="2:63" s="10" customFormat="1" ht="37.35" customHeight="1">
      <c r="B122" s="160"/>
      <c r="C122" s="161"/>
      <c r="D122" s="162" t="s">
        <v>851</v>
      </c>
      <c r="E122" s="162"/>
      <c r="F122" s="162"/>
      <c r="G122" s="162"/>
      <c r="H122" s="162"/>
      <c r="I122" s="162"/>
      <c r="J122" s="162"/>
      <c r="K122" s="162"/>
      <c r="L122" s="162"/>
      <c r="M122" s="162"/>
      <c r="N122" s="336">
        <f>BK122</f>
        <v>0</v>
      </c>
      <c r="O122" s="337"/>
      <c r="P122" s="337"/>
      <c r="Q122" s="337"/>
      <c r="R122" s="163"/>
      <c r="T122" s="164"/>
      <c r="U122" s="161"/>
      <c r="V122" s="161"/>
      <c r="W122" s="165">
        <f>SUM(W123:W183)</f>
        <v>0</v>
      </c>
      <c r="X122" s="161"/>
      <c r="Y122" s="165">
        <f>SUM(Y123:Y183)</f>
        <v>0</v>
      </c>
      <c r="Z122" s="161"/>
      <c r="AA122" s="166">
        <f>SUM(AA123:AA183)</f>
        <v>0</v>
      </c>
      <c r="AR122" s="167" t="s">
        <v>90</v>
      </c>
      <c r="AT122" s="168" t="s">
        <v>82</v>
      </c>
      <c r="AU122" s="168" t="s">
        <v>83</v>
      </c>
      <c r="AY122" s="167" t="s">
        <v>180</v>
      </c>
      <c r="BK122" s="169">
        <f>SUM(BK123:BK183)</f>
        <v>0</v>
      </c>
    </row>
    <row r="123" spans="2:65" s="1" customFormat="1" ht="28.9" customHeight="1">
      <c r="B123" s="142"/>
      <c r="C123" s="171" t="s">
        <v>83</v>
      </c>
      <c r="D123" s="171" t="s">
        <v>181</v>
      </c>
      <c r="E123" s="172" t="s">
        <v>854</v>
      </c>
      <c r="F123" s="294" t="s">
        <v>855</v>
      </c>
      <c r="G123" s="294"/>
      <c r="H123" s="294"/>
      <c r="I123" s="294"/>
      <c r="J123" s="173" t="s">
        <v>203</v>
      </c>
      <c r="K123" s="174">
        <v>5.5</v>
      </c>
      <c r="L123" s="295">
        <v>0</v>
      </c>
      <c r="M123" s="295"/>
      <c r="N123" s="296">
        <f>ROUND(L123*K123,2)</f>
        <v>0</v>
      </c>
      <c r="O123" s="296"/>
      <c r="P123" s="296"/>
      <c r="Q123" s="296"/>
      <c r="R123" s="145"/>
      <c r="T123" s="175" t="s">
        <v>5</v>
      </c>
      <c r="U123" s="48" t="s">
        <v>48</v>
      </c>
      <c r="V123" s="40"/>
      <c r="W123" s="176">
        <f>V123*K123</f>
        <v>0</v>
      </c>
      <c r="X123" s="176">
        <v>0</v>
      </c>
      <c r="Y123" s="176">
        <f>X123*K123</f>
        <v>0</v>
      </c>
      <c r="Z123" s="176">
        <v>0</v>
      </c>
      <c r="AA123" s="177">
        <f>Z123*K123</f>
        <v>0</v>
      </c>
      <c r="AR123" s="22" t="s">
        <v>185</v>
      </c>
      <c r="AT123" s="22" t="s">
        <v>181</v>
      </c>
      <c r="AU123" s="22" t="s">
        <v>90</v>
      </c>
      <c r="AY123" s="22" t="s">
        <v>180</v>
      </c>
      <c r="BE123" s="118">
        <f>IF(U123="základní",N123,0)</f>
        <v>0</v>
      </c>
      <c r="BF123" s="118">
        <f>IF(U123="snížená",N123,0)</f>
        <v>0</v>
      </c>
      <c r="BG123" s="118">
        <f>IF(U123="zákl. přenesená",N123,0)</f>
        <v>0</v>
      </c>
      <c r="BH123" s="118">
        <f>IF(U123="sníž. přenesená",N123,0)</f>
        <v>0</v>
      </c>
      <c r="BI123" s="118">
        <f>IF(U123="nulová",N123,0)</f>
        <v>0</v>
      </c>
      <c r="BJ123" s="22" t="s">
        <v>90</v>
      </c>
      <c r="BK123" s="118">
        <f>ROUND(L123*K123,2)</f>
        <v>0</v>
      </c>
      <c r="BL123" s="22" t="s">
        <v>185</v>
      </c>
      <c r="BM123" s="22" t="s">
        <v>90</v>
      </c>
    </row>
    <row r="124" spans="2:51" s="12" customFormat="1" ht="20.45" customHeight="1">
      <c r="B124" s="186"/>
      <c r="C124" s="187"/>
      <c r="D124" s="187"/>
      <c r="E124" s="188" t="s">
        <v>5</v>
      </c>
      <c r="F124" s="297" t="s">
        <v>856</v>
      </c>
      <c r="G124" s="298"/>
      <c r="H124" s="298"/>
      <c r="I124" s="298"/>
      <c r="J124" s="187"/>
      <c r="K124" s="189">
        <v>5.5</v>
      </c>
      <c r="L124" s="187"/>
      <c r="M124" s="187"/>
      <c r="N124" s="187"/>
      <c r="O124" s="187"/>
      <c r="P124" s="187"/>
      <c r="Q124" s="187"/>
      <c r="R124" s="190"/>
      <c r="T124" s="191"/>
      <c r="U124" s="187"/>
      <c r="V124" s="187"/>
      <c r="W124" s="187"/>
      <c r="X124" s="187"/>
      <c r="Y124" s="187"/>
      <c r="Z124" s="187"/>
      <c r="AA124" s="192"/>
      <c r="AT124" s="193" t="s">
        <v>188</v>
      </c>
      <c r="AU124" s="193" t="s">
        <v>90</v>
      </c>
      <c r="AV124" s="12" t="s">
        <v>95</v>
      </c>
      <c r="AW124" s="12" t="s">
        <v>40</v>
      </c>
      <c r="AX124" s="12" t="s">
        <v>83</v>
      </c>
      <c r="AY124" s="193" t="s">
        <v>180</v>
      </c>
    </row>
    <row r="125" spans="2:51" s="13" customFormat="1" ht="20.45" customHeight="1">
      <c r="B125" s="194"/>
      <c r="C125" s="195"/>
      <c r="D125" s="195"/>
      <c r="E125" s="196" t="s">
        <v>5</v>
      </c>
      <c r="F125" s="292" t="s">
        <v>190</v>
      </c>
      <c r="G125" s="293"/>
      <c r="H125" s="293"/>
      <c r="I125" s="293"/>
      <c r="J125" s="195"/>
      <c r="K125" s="197">
        <v>5.5</v>
      </c>
      <c r="L125" s="195"/>
      <c r="M125" s="195"/>
      <c r="N125" s="195"/>
      <c r="O125" s="195"/>
      <c r="P125" s="195"/>
      <c r="Q125" s="195"/>
      <c r="R125" s="198"/>
      <c r="T125" s="199"/>
      <c r="U125" s="195"/>
      <c r="V125" s="195"/>
      <c r="W125" s="195"/>
      <c r="X125" s="195"/>
      <c r="Y125" s="195"/>
      <c r="Z125" s="195"/>
      <c r="AA125" s="200"/>
      <c r="AT125" s="201" t="s">
        <v>188</v>
      </c>
      <c r="AU125" s="201" t="s">
        <v>90</v>
      </c>
      <c r="AV125" s="13" t="s">
        <v>185</v>
      </c>
      <c r="AW125" s="13" t="s">
        <v>40</v>
      </c>
      <c r="AX125" s="13" t="s">
        <v>90</v>
      </c>
      <c r="AY125" s="201" t="s">
        <v>180</v>
      </c>
    </row>
    <row r="126" spans="2:65" s="1" customFormat="1" ht="40.15" customHeight="1">
      <c r="B126" s="142"/>
      <c r="C126" s="171" t="s">
        <v>83</v>
      </c>
      <c r="D126" s="171" t="s">
        <v>181</v>
      </c>
      <c r="E126" s="172" t="s">
        <v>857</v>
      </c>
      <c r="F126" s="294" t="s">
        <v>858</v>
      </c>
      <c r="G126" s="294"/>
      <c r="H126" s="294"/>
      <c r="I126" s="294"/>
      <c r="J126" s="173" t="s">
        <v>203</v>
      </c>
      <c r="K126" s="174">
        <v>2.4</v>
      </c>
      <c r="L126" s="295">
        <v>0</v>
      </c>
      <c r="M126" s="295"/>
      <c r="N126" s="296">
        <f>ROUND(L126*K126,2)</f>
        <v>0</v>
      </c>
      <c r="O126" s="296"/>
      <c r="P126" s="296"/>
      <c r="Q126" s="296"/>
      <c r="R126" s="145"/>
      <c r="T126" s="175" t="s">
        <v>5</v>
      </c>
      <c r="U126" s="48" t="s">
        <v>48</v>
      </c>
      <c r="V126" s="40"/>
      <c r="W126" s="176">
        <f>V126*K126</f>
        <v>0</v>
      </c>
      <c r="X126" s="176">
        <v>0</v>
      </c>
      <c r="Y126" s="176">
        <f>X126*K126</f>
        <v>0</v>
      </c>
      <c r="Z126" s="176">
        <v>0</v>
      </c>
      <c r="AA126" s="177">
        <f>Z126*K126</f>
        <v>0</v>
      </c>
      <c r="AR126" s="22" t="s">
        <v>185</v>
      </c>
      <c r="AT126" s="22" t="s">
        <v>181</v>
      </c>
      <c r="AU126" s="22" t="s">
        <v>90</v>
      </c>
      <c r="AY126" s="22" t="s">
        <v>180</v>
      </c>
      <c r="BE126" s="118">
        <f>IF(U126="základní",N126,0)</f>
        <v>0</v>
      </c>
      <c r="BF126" s="118">
        <f>IF(U126="snížená",N126,0)</f>
        <v>0</v>
      </c>
      <c r="BG126" s="118">
        <f>IF(U126="zákl. přenesená",N126,0)</f>
        <v>0</v>
      </c>
      <c r="BH126" s="118">
        <f>IF(U126="sníž. přenesená",N126,0)</f>
        <v>0</v>
      </c>
      <c r="BI126" s="118">
        <f>IF(U126="nulová",N126,0)</f>
        <v>0</v>
      </c>
      <c r="BJ126" s="22" t="s">
        <v>90</v>
      </c>
      <c r="BK126" s="118">
        <f>ROUND(L126*K126,2)</f>
        <v>0</v>
      </c>
      <c r="BL126" s="22" t="s">
        <v>185</v>
      </c>
      <c r="BM126" s="22" t="s">
        <v>95</v>
      </c>
    </row>
    <row r="127" spans="2:51" s="12" customFormat="1" ht="20.45" customHeight="1">
      <c r="B127" s="186"/>
      <c r="C127" s="187"/>
      <c r="D127" s="187"/>
      <c r="E127" s="188" t="s">
        <v>5</v>
      </c>
      <c r="F127" s="297" t="s">
        <v>859</v>
      </c>
      <c r="G127" s="298"/>
      <c r="H127" s="298"/>
      <c r="I127" s="298"/>
      <c r="J127" s="187"/>
      <c r="K127" s="189">
        <v>2.4</v>
      </c>
      <c r="L127" s="187"/>
      <c r="M127" s="187"/>
      <c r="N127" s="187"/>
      <c r="O127" s="187"/>
      <c r="P127" s="187"/>
      <c r="Q127" s="187"/>
      <c r="R127" s="190"/>
      <c r="T127" s="191"/>
      <c r="U127" s="187"/>
      <c r="V127" s="187"/>
      <c r="W127" s="187"/>
      <c r="X127" s="187"/>
      <c r="Y127" s="187"/>
      <c r="Z127" s="187"/>
      <c r="AA127" s="192"/>
      <c r="AT127" s="193" t="s">
        <v>188</v>
      </c>
      <c r="AU127" s="193" t="s">
        <v>90</v>
      </c>
      <c r="AV127" s="12" t="s">
        <v>95</v>
      </c>
      <c r="AW127" s="12" t="s">
        <v>40</v>
      </c>
      <c r="AX127" s="12" t="s">
        <v>83</v>
      </c>
      <c r="AY127" s="193" t="s">
        <v>180</v>
      </c>
    </row>
    <row r="128" spans="2:51" s="13" customFormat="1" ht="20.45" customHeight="1">
      <c r="B128" s="194"/>
      <c r="C128" s="195"/>
      <c r="D128" s="195"/>
      <c r="E128" s="196" t="s">
        <v>5</v>
      </c>
      <c r="F128" s="292" t="s">
        <v>190</v>
      </c>
      <c r="G128" s="293"/>
      <c r="H128" s="293"/>
      <c r="I128" s="293"/>
      <c r="J128" s="195"/>
      <c r="K128" s="197">
        <v>2.4</v>
      </c>
      <c r="L128" s="195"/>
      <c r="M128" s="195"/>
      <c r="N128" s="195"/>
      <c r="O128" s="195"/>
      <c r="P128" s="195"/>
      <c r="Q128" s="195"/>
      <c r="R128" s="198"/>
      <c r="T128" s="199"/>
      <c r="U128" s="195"/>
      <c r="V128" s="195"/>
      <c r="W128" s="195"/>
      <c r="X128" s="195"/>
      <c r="Y128" s="195"/>
      <c r="Z128" s="195"/>
      <c r="AA128" s="200"/>
      <c r="AT128" s="201" t="s">
        <v>188</v>
      </c>
      <c r="AU128" s="201" t="s">
        <v>90</v>
      </c>
      <c r="AV128" s="13" t="s">
        <v>185</v>
      </c>
      <c r="AW128" s="13" t="s">
        <v>40</v>
      </c>
      <c r="AX128" s="13" t="s">
        <v>90</v>
      </c>
      <c r="AY128" s="201" t="s">
        <v>180</v>
      </c>
    </row>
    <row r="129" spans="2:65" s="1" customFormat="1" ht="28.9" customHeight="1">
      <c r="B129" s="142"/>
      <c r="C129" s="171" t="s">
        <v>83</v>
      </c>
      <c r="D129" s="171" t="s">
        <v>181</v>
      </c>
      <c r="E129" s="172" t="s">
        <v>860</v>
      </c>
      <c r="F129" s="294" t="s">
        <v>861</v>
      </c>
      <c r="G129" s="294"/>
      <c r="H129" s="294"/>
      <c r="I129" s="294"/>
      <c r="J129" s="173" t="s">
        <v>321</v>
      </c>
      <c r="K129" s="174">
        <v>3</v>
      </c>
      <c r="L129" s="295">
        <v>0</v>
      </c>
      <c r="M129" s="295"/>
      <c r="N129" s="296">
        <f>ROUND(L129*K129,2)</f>
        <v>0</v>
      </c>
      <c r="O129" s="296"/>
      <c r="P129" s="296"/>
      <c r="Q129" s="296"/>
      <c r="R129" s="145"/>
      <c r="T129" s="175" t="s">
        <v>5</v>
      </c>
      <c r="U129" s="48" t="s">
        <v>48</v>
      </c>
      <c r="V129" s="40"/>
      <c r="W129" s="176">
        <f>V129*K129</f>
        <v>0</v>
      </c>
      <c r="X129" s="176">
        <v>0</v>
      </c>
      <c r="Y129" s="176">
        <f>X129*K129</f>
        <v>0</v>
      </c>
      <c r="Z129" s="176">
        <v>0</v>
      </c>
      <c r="AA129" s="177">
        <f>Z129*K129</f>
        <v>0</v>
      </c>
      <c r="AR129" s="22" t="s">
        <v>185</v>
      </c>
      <c r="AT129" s="22" t="s">
        <v>181</v>
      </c>
      <c r="AU129" s="22" t="s">
        <v>90</v>
      </c>
      <c r="AY129" s="22" t="s">
        <v>180</v>
      </c>
      <c r="BE129" s="118">
        <f>IF(U129="základní",N129,0)</f>
        <v>0</v>
      </c>
      <c r="BF129" s="118">
        <f>IF(U129="snížená",N129,0)</f>
        <v>0</v>
      </c>
      <c r="BG129" s="118">
        <f>IF(U129="zákl. přenesená",N129,0)</f>
        <v>0</v>
      </c>
      <c r="BH129" s="118">
        <f>IF(U129="sníž. přenesená",N129,0)</f>
        <v>0</v>
      </c>
      <c r="BI129" s="118">
        <f>IF(U129="nulová",N129,0)</f>
        <v>0</v>
      </c>
      <c r="BJ129" s="22" t="s">
        <v>90</v>
      </c>
      <c r="BK129" s="118">
        <f>ROUND(L129*K129,2)</f>
        <v>0</v>
      </c>
      <c r="BL129" s="22" t="s">
        <v>185</v>
      </c>
      <c r="BM129" s="22" t="s">
        <v>196</v>
      </c>
    </row>
    <row r="130" spans="2:65" s="1" customFormat="1" ht="28.9" customHeight="1">
      <c r="B130" s="142"/>
      <c r="C130" s="171" t="s">
        <v>83</v>
      </c>
      <c r="D130" s="171" t="s">
        <v>181</v>
      </c>
      <c r="E130" s="172" t="s">
        <v>862</v>
      </c>
      <c r="F130" s="294" t="s">
        <v>863</v>
      </c>
      <c r="G130" s="294"/>
      <c r="H130" s="294"/>
      <c r="I130" s="294"/>
      <c r="J130" s="173" t="s">
        <v>321</v>
      </c>
      <c r="K130" s="174">
        <v>4</v>
      </c>
      <c r="L130" s="295">
        <v>0</v>
      </c>
      <c r="M130" s="295"/>
      <c r="N130" s="296">
        <f>ROUND(L130*K130,2)</f>
        <v>0</v>
      </c>
      <c r="O130" s="296"/>
      <c r="P130" s="296"/>
      <c r="Q130" s="296"/>
      <c r="R130" s="145"/>
      <c r="T130" s="175" t="s">
        <v>5</v>
      </c>
      <c r="U130" s="48" t="s">
        <v>48</v>
      </c>
      <c r="V130" s="40"/>
      <c r="W130" s="176">
        <f>V130*K130</f>
        <v>0</v>
      </c>
      <c r="X130" s="176">
        <v>0</v>
      </c>
      <c r="Y130" s="176">
        <f>X130*K130</f>
        <v>0</v>
      </c>
      <c r="Z130" s="176">
        <v>0</v>
      </c>
      <c r="AA130" s="177">
        <f>Z130*K130</f>
        <v>0</v>
      </c>
      <c r="AR130" s="22" t="s">
        <v>185</v>
      </c>
      <c r="AT130" s="22" t="s">
        <v>181</v>
      </c>
      <c r="AU130" s="22" t="s">
        <v>90</v>
      </c>
      <c r="AY130" s="22" t="s">
        <v>180</v>
      </c>
      <c r="BE130" s="118">
        <f>IF(U130="základní",N130,0)</f>
        <v>0</v>
      </c>
      <c r="BF130" s="118">
        <f>IF(U130="snížená",N130,0)</f>
        <v>0</v>
      </c>
      <c r="BG130" s="118">
        <f>IF(U130="zákl. přenesená",N130,0)</f>
        <v>0</v>
      </c>
      <c r="BH130" s="118">
        <f>IF(U130="sníž. přenesená",N130,0)</f>
        <v>0</v>
      </c>
      <c r="BI130" s="118">
        <f>IF(U130="nulová",N130,0)</f>
        <v>0</v>
      </c>
      <c r="BJ130" s="22" t="s">
        <v>90</v>
      </c>
      <c r="BK130" s="118">
        <f>ROUND(L130*K130,2)</f>
        <v>0</v>
      </c>
      <c r="BL130" s="22" t="s">
        <v>185</v>
      </c>
      <c r="BM130" s="22" t="s">
        <v>185</v>
      </c>
    </row>
    <row r="131" spans="2:51" s="12" customFormat="1" ht="20.45" customHeight="1">
      <c r="B131" s="186"/>
      <c r="C131" s="187"/>
      <c r="D131" s="187"/>
      <c r="E131" s="188" t="s">
        <v>5</v>
      </c>
      <c r="F131" s="297" t="s">
        <v>864</v>
      </c>
      <c r="G131" s="298"/>
      <c r="H131" s="298"/>
      <c r="I131" s="298"/>
      <c r="J131" s="187"/>
      <c r="K131" s="189">
        <v>4</v>
      </c>
      <c r="L131" s="187"/>
      <c r="M131" s="187"/>
      <c r="N131" s="187"/>
      <c r="O131" s="187"/>
      <c r="P131" s="187"/>
      <c r="Q131" s="187"/>
      <c r="R131" s="190"/>
      <c r="T131" s="191"/>
      <c r="U131" s="187"/>
      <c r="V131" s="187"/>
      <c r="W131" s="187"/>
      <c r="X131" s="187"/>
      <c r="Y131" s="187"/>
      <c r="Z131" s="187"/>
      <c r="AA131" s="192"/>
      <c r="AT131" s="193" t="s">
        <v>188</v>
      </c>
      <c r="AU131" s="193" t="s">
        <v>90</v>
      </c>
      <c r="AV131" s="12" t="s">
        <v>95</v>
      </c>
      <c r="AW131" s="12" t="s">
        <v>40</v>
      </c>
      <c r="AX131" s="12" t="s">
        <v>83</v>
      </c>
      <c r="AY131" s="193" t="s">
        <v>180</v>
      </c>
    </row>
    <row r="132" spans="2:51" s="13" customFormat="1" ht="20.45" customHeight="1">
      <c r="B132" s="194"/>
      <c r="C132" s="195"/>
      <c r="D132" s="195"/>
      <c r="E132" s="196" t="s">
        <v>5</v>
      </c>
      <c r="F132" s="292" t="s">
        <v>190</v>
      </c>
      <c r="G132" s="293"/>
      <c r="H132" s="293"/>
      <c r="I132" s="293"/>
      <c r="J132" s="195"/>
      <c r="K132" s="197">
        <v>4</v>
      </c>
      <c r="L132" s="195"/>
      <c r="M132" s="195"/>
      <c r="N132" s="195"/>
      <c r="O132" s="195"/>
      <c r="P132" s="195"/>
      <c r="Q132" s="195"/>
      <c r="R132" s="198"/>
      <c r="T132" s="199"/>
      <c r="U132" s="195"/>
      <c r="V132" s="195"/>
      <c r="W132" s="195"/>
      <c r="X132" s="195"/>
      <c r="Y132" s="195"/>
      <c r="Z132" s="195"/>
      <c r="AA132" s="200"/>
      <c r="AT132" s="201" t="s">
        <v>188</v>
      </c>
      <c r="AU132" s="201" t="s">
        <v>90</v>
      </c>
      <c r="AV132" s="13" t="s">
        <v>185</v>
      </c>
      <c r="AW132" s="13" t="s">
        <v>40</v>
      </c>
      <c r="AX132" s="13" t="s">
        <v>90</v>
      </c>
      <c r="AY132" s="201" t="s">
        <v>180</v>
      </c>
    </row>
    <row r="133" spans="2:65" s="1" customFormat="1" ht="28.9" customHeight="1">
      <c r="B133" s="142"/>
      <c r="C133" s="171" t="s">
        <v>83</v>
      </c>
      <c r="D133" s="171" t="s">
        <v>181</v>
      </c>
      <c r="E133" s="172" t="s">
        <v>865</v>
      </c>
      <c r="F133" s="294" t="s">
        <v>866</v>
      </c>
      <c r="G133" s="294"/>
      <c r="H133" s="294"/>
      <c r="I133" s="294"/>
      <c r="J133" s="173" t="s">
        <v>184</v>
      </c>
      <c r="K133" s="174">
        <v>1</v>
      </c>
      <c r="L133" s="295">
        <v>0</v>
      </c>
      <c r="M133" s="295"/>
      <c r="N133" s="296">
        <f aca="true" t="shared" si="5" ref="N133:N138">ROUND(L133*K133,2)</f>
        <v>0</v>
      </c>
      <c r="O133" s="296"/>
      <c r="P133" s="296"/>
      <c r="Q133" s="296"/>
      <c r="R133" s="145"/>
      <c r="T133" s="175" t="s">
        <v>5</v>
      </c>
      <c r="U133" s="48" t="s">
        <v>48</v>
      </c>
      <c r="V133" s="40"/>
      <c r="W133" s="176">
        <f aca="true" t="shared" si="6" ref="W133:W138">V133*K133</f>
        <v>0</v>
      </c>
      <c r="X133" s="176">
        <v>0</v>
      </c>
      <c r="Y133" s="176">
        <f aca="true" t="shared" si="7" ref="Y133:Y138">X133*K133</f>
        <v>0</v>
      </c>
      <c r="Z133" s="176">
        <v>0</v>
      </c>
      <c r="AA133" s="177">
        <f aca="true" t="shared" si="8" ref="AA133:AA138">Z133*K133</f>
        <v>0</v>
      </c>
      <c r="AR133" s="22" t="s">
        <v>185</v>
      </c>
      <c r="AT133" s="22" t="s">
        <v>181</v>
      </c>
      <c r="AU133" s="22" t="s">
        <v>90</v>
      </c>
      <c r="AY133" s="22" t="s">
        <v>180</v>
      </c>
      <c r="BE133" s="118">
        <f aca="true" t="shared" si="9" ref="BE133:BE138">IF(U133="základní",N133,0)</f>
        <v>0</v>
      </c>
      <c r="BF133" s="118">
        <f aca="true" t="shared" si="10" ref="BF133:BF138">IF(U133="snížená",N133,0)</f>
        <v>0</v>
      </c>
      <c r="BG133" s="118">
        <f aca="true" t="shared" si="11" ref="BG133:BG138">IF(U133="zákl. přenesená",N133,0)</f>
        <v>0</v>
      </c>
      <c r="BH133" s="118">
        <f aca="true" t="shared" si="12" ref="BH133:BH138">IF(U133="sníž. přenesená",N133,0)</f>
        <v>0</v>
      </c>
      <c r="BI133" s="118">
        <f aca="true" t="shared" si="13" ref="BI133:BI138">IF(U133="nulová",N133,0)</f>
        <v>0</v>
      </c>
      <c r="BJ133" s="22" t="s">
        <v>90</v>
      </c>
      <c r="BK133" s="118">
        <f aca="true" t="shared" si="14" ref="BK133:BK138">ROUND(L133*K133,2)</f>
        <v>0</v>
      </c>
      <c r="BL133" s="22" t="s">
        <v>185</v>
      </c>
      <c r="BM133" s="22" t="s">
        <v>207</v>
      </c>
    </row>
    <row r="134" spans="2:65" s="1" customFormat="1" ht="28.9" customHeight="1">
      <c r="B134" s="142"/>
      <c r="C134" s="171" t="s">
        <v>83</v>
      </c>
      <c r="D134" s="171" t="s">
        <v>181</v>
      </c>
      <c r="E134" s="172" t="s">
        <v>867</v>
      </c>
      <c r="F134" s="294" t="s">
        <v>868</v>
      </c>
      <c r="G134" s="294"/>
      <c r="H134" s="294"/>
      <c r="I134" s="294"/>
      <c r="J134" s="173" t="s">
        <v>184</v>
      </c>
      <c r="K134" s="174">
        <v>1</v>
      </c>
      <c r="L134" s="295">
        <v>0</v>
      </c>
      <c r="M134" s="295"/>
      <c r="N134" s="296">
        <f t="shared" si="5"/>
        <v>0</v>
      </c>
      <c r="O134" s="296"/>
      <c r="P134" s="296"/>
      <c r="Q134" s="296"/>
      <c r="R134" s="145"/>
      <c r="T134" s="175" t="s">
        <v>5</v>
      </c>
      <c r="U134" s="48" t="s">
        <v>48</v>
      </c>
      <c r="V134" s="40"/>
      <c r="W134" s="176">
        <f t="shared" si="6"/>
        <v>0</v>
      </c>
      <c r="X134" s="176">
        <v>0</v>
      </c>
      <c r="Y134" s="176">
        <f t="shared" si="7"/>
        <v>0</v>
      </c>
      <c r="Z134" s="176">
        <v>0</v>
      </c>
      <c r="AA134" s="177">
        <f t="shared" si="8"/>
        <v>0</v>
      </c>
      <c r="AR134" s="22" t="s">
        <v>185</v>
      </c>
      <c r="AT134" s="22" t="s">
        <v>181</v>
      </c>
      <c r="AU134" s="22" t="s">
        <v>90</v>
      </c>
      <c r="AY134" s="22" t="s">
        <v>180</v>
      </c>
      <c r="BE134" s="118">
        <f t="shared" si="9"/>
        <v>0</v>
      </c>
      <c r="BF134" s="118">
        <f t="shared" si="10"/>
        <v>0</v>
      </c>
      <c r="BG134" s="118">
        <f t="shared" si="11"/>
        <v>0</v>
      </c>
      <c r="BH134" s="118">
        <f t="shared" si="12"/>
        <v>0</v>
      </c>
      <c r="BI134" s="118">
        <f t="shared" si="13"/>
        <v>0</v>
      </c>
      <c r="BJ134" s="22" t="s">
        <v>90</v>
      </c>
      <c r="BK134" s="118">
        <f t="shared" si="14"/>
        <v>0</v>
      </c>
      <c r="BL134" s="22" t="s">
        <v>185</v>
      </c>
      <c r="BM134" s="22" t="s">
        <v>213</v>
      </c>
    </row>
    <row r="135" spans="2:65" s="1" customFormat="1" ht="28.9" customHeight="1">
      <c r="B135" s="142"/>
      <c r="C135" s="171" t="s">
        <v>83</v>
      </c>
      <c r="D135" s="171" t="s">
        <v>181</v>
      </c>
      <c r="E135" s="172" t="s">
        <v>869</v>
      </c>
      <c r="F135" s="294" t="s">
        <v>870</v>
      </c>
      <c r="G135" s="294"/>
      <c r="H135" s="294"/>
      <c r="I135" s="294"/>
      <c r="J135" s="173" t="s">
        <v>184</v>
      </c>
      <c r="K135" s="174">
        <v>1</v>
      </c>
      <c r="L135" s="295">
        <v>0</v>
      </c>
      <c r="M135" s="295"/>
      <c r="N135" s="296">
        <f t="shared" si="5"/>
        <v>0</v>
      </c>
      <c r="O135" s="296"/>
      <c r="P135" s="296"/>
      <c r="Q135" s="296"/>
      <c r="R135" s="145"/>
      <c r="T135" s="175" t="s">
        <v>5</v>
      </c>
      <c r="U135" s="48" t="s">
        <v>48</v>
      </c>
      <c r="V135" s="40"/>
      <c r="W135" s="176">
        <f t="shared" si="6"/>
        <v>0</v>
      </c>
      <c r="X135" s="176">
        <v>0</v>
      </c>
      <c r="Y135" s="176">
        <f t="shared" si="7"/>
        <v>0</v>
      </c>
      <c r="Z135" s="176">
        <v>0</v>
      </c>
      <c r="AA135" s="177">
        <f t="shared" si="8"/>
        <v>0</v>
      </c>
      <c r="AR135" s="22" t="s">
        <v>185</v>
      </c>
      <c r="AT135" s="22" t="s">
        <v>181</v>
      </c>
      <c r="AU135" s="22" t="s">
        <v>90</v>
      </c>
      <c r="AY135" s="22" t="s">
        <v>180</v>
      </c>
      <c r="BE135" s="118">
        <f t="shared" si="9"/>
        <v>0</v>
      </c>
      <c r="BF135" s="118">
        <f t="shared" si="10"/>
        <v>0</v>
      </c>
      <c r="BG135" s="118">
        <f t="shared" si="11"/>
        <v>0</v>
      </c>
      <c r="BH135" s="118">
        <f t="shared" si="12"/>
        <v>0</v>
      </c>
      <c r="BI135" s="118">
        <f t="shared" si="13"/>
        <v>0</v>
      </c>
      <c r="BJ135" s="22" t="s">
        <v>90</v>
      </c>
      <c r="BK135" s="118">
        <f t="shared" si="14"/>
        <v>0</v>
      </c>
      <c r="BL135" s="22" t="s">
        <v>185</v>
      </c>
      <c r="BM135" s="22" t="s">
        <v>222</v>
      </c>
    </row>
    <row r="136" spans="2:65" s="1" customFormat="1" ht="28.9" customHeight="1">
      <c r="B136" s="142"/>
      <c r="C136" s="171" t="s">
        <v>83</v>
      </c>
      <c r="D136" s="171" t="s">
        <v>181</v>
      </c>
      <c r="E136" s="172" t="s">
        <v>871</v>
      </c>
      <c r="F136" s="294" t="s">
        <v>872</v>
      </c>
      <c r="G136" s="294"/>
      <c r="H136" s="294"/>
      <c r="I136" s="294"/>
      <c r="J136" s="173" t="s">
        <v>184</v>
      </c>
      <c r="K136" s="174">
        <v>1</v>
      </c>
      <c r="L136" s="295">
        <v>0</v>
      </c>
      <c r="M136" s="295"/>
      <c r="N136" s="296">
        <f t="shared" si="5"/>
        <v>0</v>
      </c>
      <c r="O136" s="296"/>
      <c r="P136" s="296"/>
      <c r="Q136" s="296"/>
      <c r="R136" s="145"/>
      <c r="T136" s="175" t="s">
        <v>5</v>
      </c>
      <c r="U136" s="48" t="s">
        <v>48</v>
      </c>
      <c r="V136" s="40"/>
      <c r="W136" s="176">
        <f t="shared" si="6"/>
        <v>0</v>
      </c>
      <c r="X136" s="176">
        <v>0</v>
      </c>
      <c r="Y136" s="176">
        <f t="shared" si="7"/>
        <v>0</v>
      </c>
      <c r="Z136" s="176">
        <v>0</v>
      </c>
      <c r="AA136" s="177">
        <f t="shared" si="8"/>
        <v>0</v>
      </c>
      <c r="AR136" s="22" t="s">
        <v>185</v>
      </c>
      <c r="AT136" s="22" t="s">
        <v>181</v>
      </c>
      <c r="AU136" s="22" t="s">
        <v>90</v>
      </c>
      <c r="AY136" s="22" t="s">
        <v>180</v>
      </c>
      <c r="BE136" s="118">
        <f t="shared" si="9"/>
        <v>0</v>
      </c>
      <c r="BF136" s="118">
        <f t="shared" si="10"/>
        <v>0</v>
      </c>
      <c r="BG136" s="118">
        <f t="shared" si="11"/>
        <v>0</v>
      </c>
      <c r="BH136" s="118">
        <f t="shared" si="12"/>
        <v>0</v>
      </c>
      <c r="BI136" s="118">
        <f t="shared" si="13"/>
        <v>0</v>
      </c>
      <c r="BJ136" s="22" t="s">
        <v>90</v>
      </c>
      <c r="BK136" s="118">
        <f t="shared" si="14"/>
        <v>0</v>
      </c>
      <c r="BL136" s="22" t="s">
        <v>185</v>
      </c>
      <c r="BM136" s="22" t="s">
        <v>228</v>
      </c>
    </row>
    <row r="137" spans="2:65" s="1" customFormat="1" ht="20.45" customHeight="1">
      <c r="B137" s="142"/>
      <c r="C137" s="171" t="s">
        <v>83</v>
      </c>
      <c r="D137" s="171" t="s">
        <v>181</v>
      </c>
      <c r="E137" s="172" t="s">
        <v>873</v>
      </c>
      <c r="F137" s="294" t="s">
        <v>874</v>
      </c>
      <c r="G137" s="294"/>
      <c r="H137" s="294"/>
      <c r="I137" s="294"/>
      <c r="J137" s="173" t="s">
        <v>875</v>
      </c>
      <c r="K137" s="174">
        <v>1</v>
      </c>
      <c r="L137" s="295">
        <v>0</v>
      </c>
      <c r="M137" s="295"/>
      <c r="N137" s="296">
        <f t="shared" si="5"/>
        <v>0</v>
      </c>
      <c r="O137" s="296"/>
      <c r="P137" s="296"/>
      <c r="Q137" s="296"/>
      <c r="R137" s="145"/>
      <c r="T137" s="175" t="s">
        <v>5</v>
      </c>
      <c r="U137" s="48" t="s">
        <v>48</v>
      </c>
      <c r="V137" s="40"/>
      <c r="W137" s="176">
        <f t="shared" si="6"/>
        <v>0</v>
      </c>
      <c r="X137" s="176">
        <v>0</v>
      </c>
      <c r="Y137" s="176">
        <f t="shared" si="7"/>
        <v>0</v>
      </c>
      <c r="Z137" s="176">
        <v>0</v>
      </c>
      <c r="AA137" s="177">
        <f t="shared" si="8"/>
        <v>0</v>
      </c>
      <c r="AR137" s="22" t="s">
        <v>185</v>
      </c>
      <c r="AT137" s="22" t="s">
        <v>181</v>
      </c>
      <c r="AU137" s="22" t="s">
        <v>90</v>
      </c>
      <c r="AY137" s="22" t="s">
        <v>180</v>
      </c>
      <c r="BE137" s="118">
        <f t="shared" si="9"/>
        <v>0</v>
      </c>
      <c r="BF137" s="118">
        <f t="shared" si="10"/>
        <v>0</v>
      </c>
      <c r="BG137" s="118">
        <f t="shared" si="11"/>
        <v>0</v>
      </c>
      <c r="BH137" s="118">
        <f t="shared" si="12"/>
        <v>0</v>
      </c>
      <c r="BI137" s="118">
        <f t="shared" si="13"/>
        <v>0</v>
      </c>
      <c r="BJ137" s="22" t="s">
        <v>90</v>
      </c>
      <c r="BK137" s="118">
        <f t="shared" si="14"/>
        <v>0</v>
      </c>
      <c r="BL137" s="22" t="s">
        <v>185</v>
      </c>
      <c r="BM137" s="22" t="s">
        <v>234</v>
      </c>
    </row>
    <row r="138" spans="2:65" s="1" customFormat="1" ht="40.15" customHeight="1">
      <c r="B138" s="142"/>
      <c r="C138" s="171" t="s">
        <v>83</v>
      </c>
      <c r="D138" s="171" t="s">
        <v>181</v>
      </c>
      <c r="E138" s="172" t="s">
        <v>876</v>
      </c>
      <c r="F138" s="294" t="s">
        <v>877</v>
      </c>
      <c r="G138" s="294"/>
      <c r="H138" s="294"/>
      <c r="I138" s="294"/>
      <c r="J138" s="173" t="s">
        <v>321</v>
      </c>
      <c r="K138" s="174">
        <v>6</v>
      </c>
      <c r="L138" s="295">
        <v>0</v>
      </c>
      <c r="M138" s="295"/>
      <c r="N138" s="296">
        <f t="shared" si="5"/>
        <v>0</v>
      </c>
      <c r="O138" s="296"/>
      <c r="P138" s="296"/>
      <c r="Q138" s="296"/>
      <c r="R138" s="145"/>
      <c r="T138" s="175" t="s">
        <v>5</v>
      </c>
      <c r="U138" s="48" t="s">
        <v>48</v>
      </c>
      <c r="V138" s="40"/>
      <c r="W138" s="176">
        <f t="shared" si="6"/>
        <v>0</v>
      </c>
      <c r="X138" s="176">
        <v>0</v>
      </c>
      <c r="Y138" s="176">
        <f t="shared" si="7"/>
        <v>0</v>
      </c>
      <c r="Z138" s="176">
        <v>0</v>
      </c>
      <c r="AA138" s="177">
        <f t="shared" si="8"/>
        <v>0</v>
      </c>
      <c r="AR138" s="22" t="s">
        <v>185</v>
      </c>
      <c r="AT138" s="22" t="s">
        <v>181</v>
      </c>
      <c r="AU138" s="22" t="s">
        <v>90</v>
      </c>
      <c r="AY138" s="22" t="s">
        <v>180</v>
      </c>
      <c r="BE138" s="118">
        <f t="shared" si="9"/>
        <v>0</v>
      </c>
      <c r="BF138" s="118">
        <f t="shared" si="10"/>
        <v>0</v>
      </c>
      <c r="BG138" s="118">
        <f t="shared" si="11"/>
        <v>0</v>
      </c>
      <c r="BH138" s="118">
        <f t="shared" si="12"/>
        <v>0</v>
      </c>
      <c r="BI138" s="118">
        <f t="shared" si="13"/>
        <v>0</v>
      </c>
      <c r="BJ138" s="22" t="s">
        <v>90</v>
      </c>
      <c r="BK138" s="118">
        <f t="shared" si="14"/>
        <v>0</v>
      </c>
      <c r="BL138" s="22" t="s">
        <v>185</v>
      </c>
      <c r="BM138" s="22" t="s">
        <v>238</v>
      </c>
    </row>
    <row r="139" spans="2:51" s="12" customFormat="1" ht="20.45" customHeight="1">
      <c r="B139" s="186"/>
      <c r="C139" s="187"/>
      <c r="D139" s="187"/>
      <c r="E139" s="188" t="s">
        <v>5</v>
      </c>
      <c r="F139" s="297" t="s">
        <v>878</v>
      </c>
      <c r="G139" s="298"/>
      <c r="H139" s="298"/>
      <c r="I139" s="298"/>
      <c r="J139" s="187"/>
      <c r="K139" s="189">
        <v>6</v>
      </c>
      <c r="L139" s="187"/>
      <c r="M139" s="187"/>
      <c r="N139" s="187"/>
      <c r="O139" s="187"/>
      <c r="P139" s="187"/>
      <c r="Q139" s="187"/>
      <c r="R139" s="190"/>
      <c r="T139" s="191"/>
      <c r="U139" s="187"/>
      <c r="V139" s="187"/>
      <c r="W139" s="187"/>
      <c r="X139" s="187"/>
      <c r="Y139" s="187"/>
      <c r="Z139" s="187"/>
      <c r="AA139" s="192"/>
      <c r="AT139" s="193" t="s">
        <v>188</v>
      </c>
      <c r="AU139" s="193" t="s">
        <v>90</v>
      </c>
      <c r="AV139" s="12" t="s">
        <v>95</v>
      </c>
      <c r="AW139" s="12" t="s">
        <v>40</v>
      </c>
      <c r="AX139" s="12" t="s">
        <v>83</v>
      </c>
      <c r="AY139" s="193" t="s">
        <v>180</v>
      </c>
    </row>
    <row r="140" spans="2:51" s="13" customFormat="1" ht="20.45" customHeight="1">
      <c r="B140" s="194"/>
      <c r="C140" s="195"/>
      <c r="D140" s="195"/>
      <c r="E140" s="196" t="s">
        <v>5</v>
      </c>
      <c r="F140" s="292" t="s">
        <v>190</v>
      </c>
      <c r="G140" s="293"/>
      <c r="H140" s="293"/>
      <c r="I140" s="293"/>
      <c r="J140" s="195"/>
      <c r="K140" s="197">
        <v>6</v>
      </c>
      <c r="L140" s="195"/>
      <c r="M140" s="195"/>
      <c r="N140" s="195"/>
      <c r="O140" s="195"/>
      <c r="P140" s="195"/>
      <c r="Q140" s="195"/>
      <c r="R140" s="198"/>
      <c r="T140" s="199"/>
      <c r="U140" s="195"/>
      <c r="V140" s="195"/>
      <c r="W140" s="195"/>
      <c r="X140" s="195"/>
      <c r="Y140" s="195"/>
      <c r="Z140" s="195"/>
      <c r="AA140" s="200"/>
      <c r="AT140" s="201" t="s">
        <v>188</v>
      </c>
      <c r="AU140" s="201" t="s">
        <v>90</v>
      </c>
      <c r="AV140" s="13" t="s">
        <v>185</v>
      </c>
      <c r="AW140" s="13" t="s">
        <v>40</v>
      </c>
      <c r="AX140" s="13" t="s">
        <v>90</v>
      </c>
      <c r="AY140" s="201" t="s">
        <v>180</v>
      </c>
    </row>
    <row r="141" spans="2:65" s="1" customFormat="1" ht="40.15" customHeight="1">
      <c r="B141" s="142"/>
      <c r="C141" s="171" t="s">
        <v>83</v>
      </c>
      <c r="D141" s="171" t="s">
        <v>181</v>
      </c>
      <c r="E141" s="172" t="s">
        <v>879</v>
      </c>
      <c r="F141" s="294" t="s">
        <v>880</v>
      </c>
      <c r="G141" s="294"/>
      <c r="H141" s="294"/>
      <c r="I141" s="294"/>
      <c r="J141" s="173" t="s">
        <v>321</v>
      </c>
      <c r="K141" s="174">
        <v>4</v>
      </c>
      <c r="L141" s="295">
        <v>0</v>
      </c>
      <c r="M141" s="295"/>
      <c r="N141" s="296">
        <f>ROUND(L141*K141,2)</f>
        <v>0</v>
      </c>
      <c r="O141" s="296"/>
      <c r="P141" s="296"/>
      <c r="Q141" s="296"/>
      <c r="R141" s="145"/>
      <c r="T141" s="175" t="s">
        <v>5</v>
      </c>
      <c r="U141" s="48" t="s">
        <v>48</v>
      </c>
      <c r="V141" s="40"/>
      <c r="W141" s="176">
        <f>V141*K141</f>
        <v>0</v>
      </c>
      <c r="X141" s="176">
        <v>0</v>
      </c>
      <c r="Y141" s="176">
        <f>X141*K141</f>
        <v>0</v>
      </c>
      <c r="Z141" s="176">
        <v>0</v>
      </c>
      <c r="AA141" s="177">
        <f>Z141*K141</f>
        <v>0</v>
      </c>
      <c r="AR141" s="22" t="s">
        <v>185</v>
      </c>
      <c r="AT141" s="22" t="s">
        <v>181</v>
      </c>
      <c r="AU141" s="22" t="s">
        <v>90</v>
      </c>
      <c r="AY141" s="22" t="s">
        <v>180</v>
      </c>
      <c r="BE141" s="118">
        <f>IF(U141="základní",N141,0)</f>
        <v>0</v>
      </c>
      <c r="BF141" s="118">
        <f>IF(U141="snížená",N141,0)</f>
        <v>0</v>
      </c>
      <c r="BG141" s="118">
        <f>IF(U141="zákl. přenesená",N141,0)</f>
        <v>0</v>
      </c>
      <c r="BH141" s="118">
        <f>IF(U141="sníž. přenesená",N141,0)</f>
        <v>0</v>
      </c>
      <c r="BI141" s="118">
        <f>IF(U141="nulová",N141,0)</f>
        <v>0</v>
      </c>
      <c r="BJ141" s="22" t="s">
        <v>90</v>
      </c>
      <c r="BK141" s="118">
        <f>ROUND(L141*K141,2)</f>
        <v>0</v>
      </c>
      <c r="BL141" s="22" t="s">
        <v>185</v>
      </c>
      <c r="BM141" s="22" t="s">
        <v>246</v>
      </c>
    </row>
    <row r="142" spans="2:51" s="12" customFormat="1" ht="20.45" customHeight="1">
      <c r="B142" s="186"/>
      <c r="C142" s="187"/>
      <c r="D142" s="187"/>
      <c r="E142" s="188" t="s">
        <v>5</v>
      </c>
      <c r="F142" s="297" t="s">
        <v>864</v>
      </c>
      <c r="G142" s="298"/>
      <c r="H142" s="298"/>
      <c r="I142" s="298"/>
      <c r="J142" s="187"/>
      <c r="K142" s="189">
        <v>4</v>
      </c>
      <c r="L142" s="187"/>
      <c r="M142" s="187"/>
      <c r="N142" s="187"/>
      <c r="O142" s="187"/>
      <c r="P142" s="187"/>
      <c r="Q142" s="187"/>
      <c r="R142" s="190"/>
      <c r="T142" s="191"/>
      <c r="U142" s="187"/>
      <c r="V142" s="187"/>
      <c r="W142" s="187"/>
      <c r="X142" s="187"/>
      <c r="Y142" s="187"/>
      <c r="Z142" s="187"/>
      <c r="AA142" s="192"/>
      <c r="AT142" s="193" t="s">
        <v>188</v>
      </c>
      <c r="AU142" s="193" t="s">
        <v>90</v>
      </c>
      <c r="AV142" s="12" t="s">
        <v>95</v>
      </c>
      <c r="AW142" s="12" t="s">
        <v>40</v>
      </c>
      <c r="AX142" s="12" t="s">
        <v>83</v>
      </c>
      <c r="AY142" s="193" t="s">
        <v>180</v>
      </c>
    </row>
    <row r="143" spans="2:51" s="13" customFormat="1" ht="20.45" customHeight="1">
      <c r="B143" s="194"/>
      <c r="C143" s="195"/>
      <c r="D143" s="195"/>
      <c r="E143" s="196" t="s">
        <v>5</v>
      </c>
      <c r="F143" s="292" t="s">
        <v>190</v>
      </c>
      <c r="G143" s="293"/>
      <c r="H143" s="293"/>
      <c r="I143" s="293"/>
      <c r="J143" s="195"/>
      <c r="K143" s="197">
        <v>4</v>
      </c>
      <c r="L143" s="195"/>
      <c r="M143" s="195"/>
      <c r="N143" s="195"/>
      <c r="O143" s="195"/>
      <c r="P143" s="195"/>
      <c r="Q143" s="195"/>
      <c r="R143" s="198"/>
      <c r="T143" s="199"/>
      <c r="U143" s="195"/>
      <c r="V143" s="195"/>
      <c r="W143" s="195"/>
      <c r="X143" s="195"/>
      <c r="Y143" s="195"/>
      <c r="Z143" s="195"/>
      <c r="AA143" s="200"/>
      <c r="AT143" s="201" t="s">
        <v>188</v>
      </c>
      <c r="AU143" s="201" t="s">
        <v>90</v>
      </c>
      <c r="AV143" s="13" t="s">
        <v>185</v>
      </c>
      <c r="AW143" s="13" t="s">
        <v>40</v>
      </c>
      <c r="AX143" s="13" t="s">
        <v>90</v>
      </c>
      <c r="AY143" s="201" t="s">
        <v>180</v>
      </c>
    </row>
    <row r="144" spans="2:65" s="1" customFormat="1" ht="28.9" customHeight="1">
      <c r="B144" s="142"/>
      <c r="C144" s="171" t="s">
        <v>83</v>
      </c>
      <c r="D144" s="171" t="s">
        <v>181</v>
      </c>
      <c r="E144" s="172" t="s">
        <v>881</v>
      </c>
      <c r="F144" s="294" t="s">
        <v>882</v>
      </c>
      <c r="G144" s="294"/>
      <c r="H144" s="294"/>
      <c r="I144" s="294"/>
      <c r="J144" s="173" t="s">
        <v>321</v>
      </c>
      <c r="K144" s="174">
        <v>2</v>
      </c>
      <c r="L144" s="295">
        <v>0</v>
      </c>
      <c r="M144" s="295"/>
      <c r="N144" s="296">
        <f aca="true" t="shared" si="15" ref="N144:N149">ROUND(L144*K144,2)</f>
        <v>0</v>
      </c>
      <c r="O144" s="296"/>
      <c r="P144" s="296"/>
      <c r="Q144" s="296"/>
      <c r="R144" s="145"/>
      <c r="T144" s="175" t="s">
        <v>5</v>
      </c>
      <c r="U144" s="48" t="s">
        <v>48</v>
      </c>
      <c r="V144" s="40"/>
      <c r="W144" s="176">
        <f aca="true" t="shared" si="16" ref="W144:W149">V144*K144</f>
        <v>0</v>
      </c>
      <c r="X144" s="176">
        <v>0</v>
      </c>
      <c r="Y144" s="176">
        <f aca="true" t="shared" si="17" ref="Y144:Y149">X144*K144</f>
        <v>0</v>
      </c>
      <c r="Z144" s="176">
        <v>0</v>
      </c>
      <c r="AA144" s="177">
        <f aca="true" t="shared" si="18" ref="AA144:AA149">Z144*K144</f>
        <v>0</v>
      </c>
      <c r="AR144" s="22" t="s">
        <v>185</v>
      </c>
      <c r="AT144" s="22" t="s">
        <v>181</v>
      </c>
      <c r="AU144" s="22" t="s">
        <v>90</v>
      </c>
      <c r="AY144" s="22" t="s">
        <v>180</v>
      </c>
      <c r="BE144" s="118">
        <f aca="true" t="shared" si="19" ref="BE144:BE149">IF(U144="základní",N144,0)</f>
        <v>0</v>
      </c>
      <c r="BF144" s="118">
        <f aca="true" t="shared" si="20" ref="BF144:BF149">IF(U144="snížená",N144,0)</f>
        <v>0</v>
      </c>
      <c r="BG144" s="118">
        <f aca="true" t="shared" si="21" ref="BG144:BG149">IF(U144="zákl. přenesená",N144,0)</f>
        <v>0</v>
      </c>
      <c r="BH144" s="118">
        <f aca="true" t="shared" si="22" ref="BH144:BH149">IF(U144="sníž. přenesená",N144,0)</f>
        <v>0</v>
      </c>
      <c r="BI144" s="118">
        <f aca="true" t="shared" si="23" ref="BI144:BI149">IF(U144="nulová",N144,0)</f>
        <v>0</v>
      </c>
      <c r="BJ144" s="22" t="s">
        <v>90</v>
      </c>
      <c r="BK144" s="118">
        <f aca="true" t="shared" si="24" ref="BK144:BK149">ROUND(L144*K144,2)</f>
        <v>0</v>
      </c>
      <c r="BL144" s="22" t="s">
        <v>185</v>
      </c>
      <c r="BM144" s="22" t="s">
        <v>251</v>
      </c>
    </row>
    <row r="145" spans="2:65" s="1" customFormat="1" ht="40.15" customHeight="1">
      <c r="B145" s="142"/>
      <c r="C145" s="171" t="s">
        <v>83</v>
      </c>
      <c r="D145" s="171" t="s">
        <v>181</v>
      </c>
      <c r="E145" s="172" t="s">
        <v>883</v>
      </c>
      <c r="F145" s="294" t="s">
        <v>884</v>
      </c>
      <c r="G145" s="294"/>
      <c r="H145" s="294"/>
      <c r="I145" s="294"/>
      <c r="J145" s="173" t="s">
        <v>321</v>
      </c>
      <c r="K145" s="174">
        <v>2</v>
      </c>
      <c r="L145" s="295">
        <v>0</v>
      </c>
      <c r="M145" s="295"/>
      <c r="N145" s="296">
        <f t="shared" si="15"/>
        <v>0</v>
      </c>
      <c r="O145" s="296"/>
      <c r="P145" s="296"/>
      <c r="Q145" s="296"/>
      <c r="R145" s="145"/>
      <c r="T145" s="175" t="s">
        <v>5</v>
      </c>
      <c r="U145" s="48" t="s">
        <v>48</v>
      </c>
      <c r="V145" s="40"/>
      <c r="W145" s="176">
        <f t="shared" si="16"/>
        <v>0</v>
      </c>
      <c r="X145" s="176">
        <v>0</v>
      </c>
      <c r="Y145" s="176">
        <f t="shared" si="17"/>
        <v>0</v>
      </c>
      <c r="Z145" s="176">
        <v>0</v>
      </c>
      <c r="AA145" s="177">
        <f t="shared" si="18"/>
        <v>0</v>
      </c>
      <c r="AR145" s="22" t="s">
        <v>185</v>
      </c>
      <c r="AT145" s="22" t="s">
        <v>181</v>
      </c>
      <c r="AU145" s="22" t="s">
        <v>90</v>
      </c>
      <c r="AY145" s="22" t="s">
        <v>180</v>
      </c>
      <c r="BE145" s="118">
        <f t="shared" si="19"/>
        <v>0</v>
      </c>
      <c r="BF145" s="118">
        <f t="shared" si="20"/>
        <v>0</v>
      </c>
      <c r="BG145" s="118">
        <f t="shared" si="21"/>
        <v>0</v>
      </c>
      <c r="BH145" s="118">
        <f t="shared" si="22"/>
        <v>0</v>
      </c>
      <c r="BI145" s="118">
        <f t="shared" si="23"/>
        <v>0</v>
      </c>
      <c r="BJ145" s="22" t="s">
        <v>90</v>
      </c>
      <c r="BK145" s="118">
        <f t="shared" si="24"/>
        <v>0</v>
      </c>
      <c r="BL145" s="22" t="s">
        <v>185</v>
      </c>
      <c r="BM145" s="22" t="s">
        <v>257</v>
      </c>
    </row>
    <row r="146" spans="2:65" s="1" customFormat="1" ht="28.9" customHeight="1">
      <c r="B146" s="142"/>
      <c r="C146" s="171" t="s">
        <v>83</v>
      </c>
      <c r="D146" s="171" t="s">
        <v>181</v>
      </c>
      <c r="E146" s="172" t="s">
        <v>885</v>
      </c>
      <c r="F146" s="294" t="s">
        <v>886</v>
      </c>
      <c r="G146" s="294"/>
      <c r="H146" s="294"/>
      <c r="I146" s="294"/>
      <c r="J146" s="173" t="s">
        <v>321</v>
      </c>
      <c r="K146" s="174">
        <v>2</v>
      </c>
      <c r="L146" s="295">
        <v>0</v>
      </c>
      <c r="M146" s="295"/>
      <c r="N146" s="296">
        <f t="shared" si="15"/>
        <v>0</v>
      </c>
      <c r="O146" s="296"/>
      <c r="P146" s="296"/>
      <c r="Q146" s="296"/>
      <c r="R146" s="145"/>
      <c r="T146" s="175" t="s">
        <v>5</v>
      </c>
      <c r="U146" s="48" t="s">
        <v>48</v>
      </c>
      <c r="V146" s="40"/>
      <c r="W146" s="176">
        <f t="shared" si="16"/>
        <v>0</v>
      </c>
      <c r="X146" s="176">
        <v>0</v>
      </c>
      <c r="Y146" s="176">
        <f t="shared" si="17"/>
        <v>0</v>
      </c>
      <c r="Z146" s="176">
        <v>0</v>
      </c>
      <c r="AA146" s="177">
        <f t="shared" si="18"/>
        <v>0</v>
      </c>
      <c r="AR146" s="22" t="s">
        <v>185</v>
      </c>
      <c r="AT146" s="22" t="s">
        <v>181</v>
      </c>
      <c r="AU146" s="22" t="s">
        <v>90</v>
      </c>
      <c r="AY146" s="22" t="s">
        <v>180</v>
      </c>
      <c r="BE146" s="118">
        <f t="shared" si="19"/>
        <v>0</v>
      </c>
      <c r="BF146" s="118">
        <f t="shared" si="20"/>
        <v>0</v>
      </c>
      <c r="BG146" s="118">
        <f t="shared" si="21"/>
        <v>0</v>
      </c>
      <c r="BH146" s="118">
        <f t="shared" si="22"/>
        <v>0</v>
      </c>
      <c r="BI146" s="118">
        <f t="shared" si="23"/>
        <v>0</v>
      </c>
      <c r="BJ146" s="22" t="s">
        <v>90</v>
      </c>
      <c r="BK146" s="118">
        <f t="shared" si="24"/>
        <v>0</v>
      </c>
      <c r="BL146" s="22" t="s">
        <v>185</v>
      </c>
      <c r="BM146" s="22" t="s">
        <v>262</v>
      </c>
    </row>
    <row r="147" spans="2:65" s="1" customFormat="1" ht="40.15" customHeight="1">
      <c r="B147" s="142"/>
      <c r="C147" s="171" t="s">
        <v>83</v>
      </c>
      <c r="D147" s="171" t="s">
        <v>181</v>
      </c>
      <c r="E147" s="172" t="s">
        <v>887</v>
      </c>
      <c r="F147" s="294" t="s">
        <v>888</v>
      </c>
      <c r="G147" s="294"/>
      <c r="H147" s="294"/>
      <c r="I147" s="294"/>
      <c r="J147" s="173" t="s">
        <v>321</v>
      </c>
      <c r="K147" s="174">
        <v>2</v>
      </c>
      <c r="L147" s="295">
        <v>0</v>
      </c>
      <c r="M147" s="295"/>
      <c r="N147" s="296">
        <f t="shared" si="15"/>
        <v>0</v>
      </c>
      <c r="O147" s="296"/>
      <c r="P147" s="296"/>
      <c r="Q147" s="296"/>
      <c r="R147" s="145"/>
      <c r="T147" s="175" t="s">
        <v>5</v>
      </c>
      <c r="U147" s="48" t="s">
        <v>48</v>
      </c>
      <c r="V147" s="40"/>
      <c r="W147" s="176">
        <f t="shared" si="16"/>
        <v>0</v>
      </c>
      <c r="X147" s="176">
        <v>0</v>
      </c>
      <c r="Y147" s="176">
        <f t="shared" si="17"/>
        <v>0</v>
      </c>
      <c r="Z147" s="176">
        <v>0</v>
      </c>
      <c r="AA147" s="177">
        <f t="shared" si="18"/>
        <v>0</v>
      </c>
      <c r="AR147" s="22" t="s">
        <v>185</v>
      </c>
      <c r="AT147" s="22" t="s">
        <v>181</v>
      </c>
      <c r="AU147" s="22" t="s">
        <v>90</v>
      </c>
      <c r="AY147" s="22" t="s">
        <v>180</v>
      </c>
      <c r="BE147" s="118">
        <f t="shared" si="19"/>
        <v>0</v>
      </c>
      <c r="BF147" s="118">
        <f t="shared" si="20"/>
        <v>0</v>
      </c>
      <c r="BG147" s="118">
        <f t="shared" si="21"/>
        <v>0</v>
      </c>
      <c r="BH147" s="118">
        <f t="shared" si="22"/>
        <v>0</v>
      </c>
      <c r="BI147" s="118">
        <f t="shared" si="23"/>
        <v>0</v>
      </c>
      <c r="BJ147" s="22" t="s">
        <v>90</v>
      </c>
      <c r="BK147" s="118">
        <f t="shared" si="24"/>
        <v>0</v>
      </c>
      <c r="BL147" s="22" t="s">
        <v>185</v>
      </c>
      <c r="BM147" s="22" t="s">
        <v>11</v>
      </c>
    </row>
    <row r="148" spans="2:65" s="1" customFormat="1" ht="28.9" customHeight="1">
      <c r="B148" s="142"/>
      <c r="C148" s="171" t="s">
        <v>83</v>
      </c>
      <c r="D148" s="171" t="s">
        <v>181</v>
      </c>
      <c r="E148" s="172" t="s">
        <v>889</v>
      </c>
      <c r="F148" s="294" t="s">
        <v>890</v>
      </c>
      <c r="G148" s="294"/>
      <c r="H148" s="294"/>
      <c r="I148" s="294"/>
      <c r="J148" s="173" t="s">
        <v>321</v>
      </c>
      <c r="K148" s="174">
        <v>2</v>
      </c>
      <c r="L148" s="295">
        <v>0</v>
      </c>
      <c r="M148" s="295"/>
      <c r="N148" s="296">
        <f t="shared" si="15"/>
        <v>0</v>
      </c>
      <c r="O148" s="296"/>
      <c r="P148" s="296"/>
      <c r="Q148" s="296"/>
      <c r="R148" s="145"/>
      <c r="T148" s="175" t="s">
        <v>5</v>
      </c>
      <c r="U148" s="48" t="s">
        <v>48</v>
      </c>
      <c r="V148" s="40"/>
      <c r="W148" s="176">
        <f t="shared" si="16"/>
        <v>0</v>
      </c>
      <c r="X148" s="176">
        <v>0</v>
      </c>
      <c r="Y148" s="176">
        <f t="shared" si="17"/>
        <v>0</v>
      </c>
      <c r="Z148" s="176">
        <v>0</v>
      </c>
      <c r="AA148" s="177">
        <f t="shared" si="18"/>
        <v>0</v>
      </c>
      <c r="AR148" s="22" t="s">
        <v>185</v>
      </c>
      <c r="AT148" s="22" t="s">
        <v>181</v>
      </c>
      <c r="AU148" s="22" t="s">
        <v>90</v>
      </c>
      <c r="AY148" s="22" t="s">
        <v>180</v>
      </c>
      <c r="BE148" s="118">
        <f t="shared" si="19"/>
        <v>0</v>
      </c>
      <c r="BF148" s="118">
        <f t="shared" si="20"/>
        <v>0</v>
      </c>
      <c r="BG148" s="118">
        <f t="shared" si="21"/>
        <v>0</v>
      </c>
      <c r="BH148" s="118">
        <f t="shared" si="22"/>
        <v>0</v>
      </c>
      <c r="BI148" s="118">
        <f t="shared" si="23"/>
        <v>0</v>
      </c>
      <c r="BJ148" s="22" t="s">
        <v>90</v>
      </c>
      <c r="BK148" s="118">
        <f t="shared" si="24"/>
        <v>0</v>
      </c>
      <c r="BL148" s="22" t="s">
        <v>185</v>
      </c>
      <c r="BM148" s="22" t="s">
        <v>274</v>
      </c>
    </row>
    <row r="149" spans="2:65" s="1" customFormat="1" ht="40.15" customHeight="1">
      <c r="B149" s="142"/>
      <c r="C149" s="171" t="s">
        <v>83</v>
      </c>
      <c r="D149" s="171" t="s">
        <v>181</v>
      </c>
      <c r="E149" s="172" t="s">
        <v>891</v>
      </c>
      <c r="F149" s="294" t="s">
        <v>892</v>
      </c>
      <c r="G149" s="294"/>
      <c r="H149" s="294"/>
      <c r="I149" s="294"/>
      <c r="J149" s="173" t="s">
        <v>203</v>
      </c>
      <c r="K149" s="174">
        <v>1.2</v>
      </c>
      <c r="L149" s="295">
        <v>0</v>
      </c>
      <c r="M149" s="295"/>
      <c r="N149" s="296">
        <f t="shared" si="15"/>
        <v>0</v>
      </c>
      <c r="O149" s="296"/>
      <c r="P149" s="296"/>
      <c r="Q149" s="296"/>
      <c r="R149" s="145"/>
      <c r="T149" s="175" t="s">
        <v>5</v>
      </c>
      <c r="U149" s="48" t="s">
        <v>48</v>
      </c>
      <c r="V149" s="40"/>
      <c r="W149" s="176">
        <f t="shared" si="16"/>
        <v>0</v>
      </c>
      <c r="X149" s="176">
        <v>0</v>
      </c>
      <c r="Y149" s="176">
        <f t="shared" si="17"/>
        <v>0</v>
      </c>
      <c r="Z149" s="176">
        <v>0</v>
      </c>
      <c r="AA149" s="177">
        <f t="shared" si="18"/>
        <v>0</v>
      </c>
      <c r="AR149" s="22" t="s">
        <v>185</v>
      </c>
      <c r="AT149" s="22" t="s">
        <v>181</v>
      </c>
      <c r="AU149" s="22" t="s">
        <v>90</v>
      </c>
      <c r="AY149" s="22" t="s">
        <v>180</v>
      </c>
      <c r="BE149" s="118">
        <f t="shared" si="19"/>
        <v>0</v>
      </c>
      <c r="BF149" s="118">
        <f t="shared" si="20"/>
        <v>0</v>
      </c>
      <c r="BG149" s="118">
        <f t="shared" si="21"/>
        <v>0</v>
      </c>
      <c r="BH149" s="118">
        <f t="shared" si="22"/>
        <v>0</v>
      </c>
      <c r="BI149" s="118">
        <f t="shared" si="23"/>
        <v>0</v>
      </c>
      <c r="BJ149" s="22" t="s">
        <v>90</v>
      </c>
      <c r="BK149" s="118">
        <f t="shared" si="24"/>
        <v>0</v>
      </c>
      <c r="BL149" s="22" t="s">
        <v>185</v>
      </c>
      <c r="BM149" s="22" t="s">
        <v>281</v>
      </c>
    </row>
    <row r="150" spans="2:51" s="12" customFormat="1" ht="20.45" customHeight="1">
      <c r="B150" s="186"/>
      <c r="C150" s="187"/>
      <c r="D150" s="187"/>
      <c r="E150" s="188" t="s">
        <v>5</v>
      </c>
      <c r="F150" s="297" t="s">
        <v>893</v>
      </c>
      <c r="G150" s="298"/>
      <c r="H150" s="298"/>
      <c r="I150" s="298"/>
      <c r="J150" s="187"/>
      <c r="K150" s="189">
        <v>1.2</v>
      </c>
      <c r="L150" s="187"/>
      <c r="M150" s="187"/>
      <c r="N150" s="187"/>
      <c r="O150" s="187"/>
      <c r="P150" s="187"/>
      <c r="Q150" s="187"/>
      <c r="R150" s="190"/>
      <c r="T150" s="191"/>
      <c r="U150" s="187"/>
      <c r="V150" s="187"/>
      <c r="W150" s="187"/>
      <c r="X150" s="187"/>
      <c r="Y150" s="187"/>
      <c r="Z150" s="187"/>
      <c r="AA150" s="192"/>
      <c r="AT150" s="193" t="s">
        <v>188</v>
      </c>
      <c r="AU150" s="193" t="s">
        <v>90</v>
      </c>
      <c r="AV150" s="12" t="s">
        <v>95</v>
      </c>
      <c r="AW150" s="12" t="s">
        <v>40</v>
      </c>
      <c r="AX150" s="12" t="s">
        <v>83</v>
      </c>
      <c r="AY150" s="193" t="s">
        <v>180</v>
      </c>
    </row>
    <row r="151" spans="2:51" s="13" customFormat="1" ht="20.45" customHeight="1">
      <c r="B151" s="194"/>
      <c r="C151" s="195"/>
      <c r="D151" s="195"/>
      <c r="E151" s="196" t="s">
        <v>5</v>
      </c>
      <c r="F151" s="292" t="s">
        <v>190</v>
      </c>
      <c r="G151" s="293"/>
      <c r="H151" s="293"/>
      <c r="I151" s="293"/>
      <c r="J151" s="195"/>
      <c r="K151" s="197">
        <v>1.2</v>
      </c>
      <c r="L151" s="195"/>
      <c r="M151" s="195"/>
      <c r="N151" s="195"/>
      <c r="O151" s="195"/>
      <c r="P151" s="195"/>
      <c r="Q151" s="195"/>
      <c r="R151" s="198"/>
      <c r="T151" s="199"/>
      <c r="U151" s="195"/>
      <c r="V151" s="195"/>
      <c r="W151" s="195"/>
      <c r="X151" s="195"/>
      <c r="Y151" s="195"/>
      <c r="Z151" s="195"/>
      <c r="AA151" s="200"/>
      <c r="AT151" s="201" t="s">
        <v>188</v>
      </c>
      <c r="AU151" s="201" t="s">
        <v>90</v>
      </c>
      <c r="AV151" s="13" t="s">
        <v>185</v>
      </c>
      <c r="AW151" s="13" t="s">
        <v>40</v>
      </c>
      <c r="AX151" s="13" t="s">
        <v>90</v>
      </c>
      <c r="AY151" s="201" t="s">
        <v>180</v>
      </c>
    </row>
    <row r="152" spans="2:65" s="1" customFormat="1" ht="40.15" customHeight="1">
      <c r="B152" s="142"/>
      <c r="C152" s="171" t="s">
        <v>83</v>
      </c>
      <c r="D152" s="171" t="s">
        <v>181</v>
      </c>
      <c r="E152" s="172" t="s">
        <v>894</v>
      </c>
      <c r="F152" s="294" t="s">
        <v>895</v>
      </c>
      <c r="G152" s="294"/>
      <c r="H152" s="294"/>
      <c r="I152" s="294"/>
      <c r="J152" s="173" t="s">
        <v>203</v>
      </c>
      <c r="K152" s="174">
        <v>29.35</v>
      </c>
      <c r="L152" s="295">
        <v>0</v>
      </c>
      <c r="M152" s="295"/>
      <c r="N152" s="296">
        <f>ROUND(L152*K152,2)</f>
        <v>0</v>
      </c>
      <c r="O152" s="296"/>
      <c r="P152" s="296"/>
      <c r="Q152" s="296"/>
      <c r="R152" s="145"/>
      <c r="T152" s="175" t="s">
        <v>5</v>
      </c>
      <c r="U152" s="48" t="s">
        <v>48</v>
      </c>
      <c r="V152" s="40"/>
      <c r="W152" s="176">
        <f>V152*K152</f>
        <v>0</v>
      </c>
      <c r="X152" s="176">
        <v>0</v>
      </c>
      <c r="Y152" s="176">
        <f>X152*K152</f>
        <v>0</v>
      </c>
      <c r="Z152" s="176">
        <v>0</v>
      </c>
      <c r="AA152" s="177">
        <f>Z152*K152</f>
        <v>0</v>
      </c>
      <c r="AR152" s="22" t="s">
        <v>185</v>
      </c>
      <c r="AT152" s="22" t="s">
        <v>181</v>
      </c>
      <c r="AU152" s="22" t="s">
        <v>90</v>
      </c>
      <c r="AY152" s="22" t="s">
        <v>180</v>
      </c>
      <c r="BE152" s="118">
        <f>IF(U152="základní",N152,0)</f>
        <v>0</v>
      </c>
      <c r="BF152" s="118">
        <f>IF(U152="snížená",N152,0)</f>
        <v>0</v>
      </c>
      <c r="BG152" s="118">
        <f>IF(U152="zákl. přenesená",N152,0)</f>
        <v>0</v>
      </c>
      <c r="BH152" s="118">
        <f>IF(U152="sníž. přenesená",N152,0)</f>
        <v>0</v>
      </c>
      <c r="BI152" s="118">
        <f>IF(U152="nulová",N152,0)</f>
        <v>0</v>
      </c>
      <c r="BJ152" s="22" t="s">
        <v>90</v>
      </c>
      <c r="BK152" s="118">
        <f>ROUND(L152*K152,2)</f>
        <v>0</v>
      </c>
      <c r="BL152" s="22" t="s">
        <v>185</v>
      </c>
      <c r="BM152" s="22" t="s">
        <v>287</v>
      </c>
    </row>
    <row r="153" spans="2:51" s="12" customFormat="1" ht="20.45" customHeight="1">
      <c r="B153" s="186"/>
      <c r="C153" s="187"/>
      <c r="D153" s="187"/>
      <c r="E153" s="188" t="s">
        <v>5</v>
      </c>
      <c r="F153" s="297" t="s">
        <v>896</v>
      </c>
      <c r="G153" s="298"/>
      <c r="H153" s="298"/>
      <c r="I153" s="298"/>
      <c r="J153" s="187"/>
      <c r="K153" s="189">
        <v>29.35</v>
      </c>
      <c r="L153" s="187"/>
      <c r="M153" s="187"/>
      <c r="N153" s="187"/>
      <c r="O153" s="187"/>
      <c r="P153" s="187"/>
      <c r="Q153" s="187"/>
      <c r="R153" s="190"/>
      <c r="T153" s="191"/>
      <c r="U153" s="187"/>
      <c r="V153" s="187"/>
      <c r="W153" s="187"/>
      <c r="X153" s="187"/>
      <c r="Y153" s="187"/>
      <c r="Z153" s="187"/>
      <c r="AA153" s="192"/>
      <c r="AT153" s="193" t="s">
        <v>188</v>
      </c>
      <c r="AU153" s="193" t="s">
        <v>90</v>
      </c>
      <c r="AV153" s="12" t="s">
        <v>95</v>
      </c>
      <c r="AW153" s="12" t="s">
        <v>40</v>
      </c>
      <c r="AX153" s="12" t="s">
        <v>83</v>
      </c>
      <c r="AY153" s="193" t="s">
        <v>180</v>
      </c>
    </row>
    <row r="154" spans="2:51" s="13" customFormat="1" ht="20.45" customHeight="1">
      <c r="B154" s="194"/>
      <c r="C154" s="195"/>
      <c r="D154" s="195"/>
      <c r="E154" s="196" t="s">
        <v>5</v>
      </c>
      <c r="F154" s="292" t="s">
        <v>190</v>
      </c>
      <c r="G154" s="293"/>
      <c r="H154" s="293"/>
      <c r="I154" s="293"/>
      <c r="J154" s="195"/>
      <c r="K154" s="197">
        <v>29.35</v>
      </c>
      <c r="L154" s="195"/>
      <c r="M154" s="195"/>
      <c r="N154" s="195"/>
      <c r="O154" s="195"/>
      <c r="P154" s="195"/>
      <c r="Q154" s="195"/>
      <c r="R154" s="198"/>
      <c r="T154" s="199"/>
      <c r="U154" s="195"/>
      <c r="V154" s="195"/>
      <c r="W154" s="195"/>
      <c r="X154" s="195"/>
      <c r="Y154" s="195"/>
      <c r="Z154" s="195"/>
      <c r="AA154" s="200"/>
      <c r="AT154" s="201" t="s">
        <v>188</v>
      </c>
      <c r="AU154" s="201" t="s">
        <v>90</v>
      </c>
      <c r="AV154" s="13" t="s">
        <v>185</v>
      </c>
      <c r="AW154" s="13" t="s">
        <v>40</v>
      </c>
      <c r="AX154" s="13" t="s">
        <v>90</v>
      </c>
      <c r="AY154" s="201" t="s">
        <v>180</v>
      </c>
    </row>
    <row r="155" spans="2:65" s="1" customFormat="1" ht="40.15" customHeight="1">
      <c r="B155" s="142"/>
      <c r="C155" s="171" t="s">
        <v>83</v>
      </c>
      <c r="D155" s="171" t="s">
        <v>181</v>
      </c>
      <c r="E155" s="172" t="s">
        <v>897</v>
      </c>
      <c r="F155" s="294" t="s">
        <v>898</v>
      </c>
      <c r="G155" s="294"/>
      <c r="H155" s="294"/>
      <c r="I155" s="294"/>
      <c r="J155" s="173" t="s">
        <v>203</v>
      </c>
      <c r="K155" s="174">
        <v>3.8</v>
      </c>
      <c r="L155" s="295">
        <v>0</v>
      </c>
      <c r="M155" s="295"/>
      <c r="N155" s="296">
        <f>ROUND(L155*K155,2)</f>
        <v>0</v>
      </c>
      <c r="O155" s="296"/>
      <c r="P155" s="296"/>
      <c r="Q155" s="296"/>
      <c r="R155" s="145"/>
      <c r="T155" s="175" t="s">
        <v>5</v>
      </c>
      <c r="U155" s="48" t="s">
        <v>48</v>
      </c>
      <c r="V155" s="40"/>
      <c r="W155" s="176">
        <f>V155*K155</f>
        <v>0</v>
      </c>
      <c r="X155" s="176">
        <v>0</v>
      </c>
      <c r="Y155" s="176">
        <f>X155*K155</f>
        <v>0</v>
      </c>
      <c r="Z155" s="176">
        <v>0</v>
      </c>
      <c r="AA155" s="177">
        <f>Z155*K155</f>
        <v>0</v>
      </c>
      <c r="AR155" s="22" t="s">
        <v>185</v>
      </c>
      <c r="AT155" s="22" t="s">
        <v>181</v>
      </c>
      <c r="AU155" s="22" t="s">
        <v>90</v>
      </c>
      <c r="AY155" s="22" t="s">
        <v>180</v>
      </c>
      <c r="BE155" s="118">
        <f>IF(U155="základní",N155,0)</f>
        <v>0</v>
      </c>
      <c r="BF155" s="118">
        <f>IF(U155="snížená",N155,0)</f>
        <v>0</v>
      </c>
      <c r="BG155" s="118">
        <f>IF(U155="zákl. přenesená",N155,0)</f>
        <v>0</v>
      </c>
      <c r="BH155" s="118">
        <f>IF(U155="sníž. přenesená",N155,0)</f>
        <v>0</v>
      </c>
      <c r="BI155" s="118">
        <f>IF(U155="nulová",N155,0)</f>
        <v>0</v>
      </c>
      <c r="BJ155" s="22" t="s">
        <v>90</v>
      </c>
      <c r="BK155" s="118">
        <f>ROUND(L155*K155,2)</f>
        <v>0</v>
      </c>
      <c r="BL155" s="22" t="s">
        <v>185</v>
      </c>
      <c r="BM155" s="22" t="s">
        <v>293</v>
      </c>
    </row>
    <row r="156" spans="2:51" s="12" customFormat="1" ht="20.45" customHeight="1">
      <c r="B156" s="186"/>
      <c r="C156" s="187"/>
      <c r="D156" s="187"/>
      <c r="E156" s="188" t="s">
        <v>5</v>
      </c>
      <c r="F156" s="297" t="s">
        <v>899</v>
      </c>
      <c r="G156" s="298"/>
      <c r="H156" s="298"/>
      <c r="I156" s="298"/>
      <c r="J156" s="187"/>
      <c r="K156" s="189">
        <v>3.8</v>
      </c>
      <c r="L156" s="187"/>
      <c r="M156" s="187"/>
      <c r="N156" s="187"/>
      <c r="O156" s="187"/>
      <c r="P156" s="187"/>
      <c r="Q156" s="187"/>
      <c r="R156" s="190"/>
      <c r="T156" s="191"/>
      <c r="U156" s="187"/>
      <c r="V156" s="187"/>
      <c r="W156" s="187"/>
      <c r="X156" s="187"/>
      <c r="Y156" s="187"/>
      <c r="Z156" s="187"/>
      <c r="AA156" s="192"/>
      <c r="AT156" s="193" t="s">
        <v>188</v>
      </c>
      <c r="AU156" s="193" t="s">
        <v>90</v>
      </c>
      <c r="AV156" s="12" t="s">
        <v>95</v>
      </c>
      <c r="AW156" s="12" t="s">
        <v>40</v>
      </c>
      <c r="AX156" s="12" t="s">
        <v>83</v>
      </c>
      <c r="AY156" s="193" t="s">
        <v>180</v>
      </c>
    </row>
    <row r="157" spans="2:51" s="13" customFormat="1" ht="20.45" customHeight="1">
      <c r="B157" s="194"/>
      <c r="C157" s="195"/>
      <c r="D157" s="195"/>
      <c r="E157" s="196" t="s">
        <v>5</v>
      </c>
      <c r="F157" s="292" t="s">
        <v>190</v>
      </c>
      <c r="G157" s="293"/>
      <c r="H157" s="293"/>
      <c r="I157" s="293"/>
      <c r="J157" s="195"/>
      <c r="K157" s="197">
        <v>3.8</v>
      </c>
      <c r="L157" s="195"/>
      <c r="M157" s="195"/>
      <c r="N157" s="195"/>
      <c r="O157" s="195"/>
      <c r="P157" s="195"/>
      <c r="Q157" s="195"/>
      <c r="R157" s="198"/>
      <c r="T157" s="199"/>
      <c r="U157" s="195"/>
      <c r="V157" s="195"/>
      <c r="W157" s="195"/>
      <c r="X157" s="195"/>
      <c r="Y157" s="195"/>
      <c r="Z157" s="195"/>
      <c r="AA157" s="200"/>
      <c r="AT157" s="201" t="s">
        <v>188</v>
      </c>
      <c r="AU157" s="201" t="s">
        <v>90</v>
      </c>
      <c r="AV157" s="13" t="s">
        <v>185</v>
      </c>
      <c r="AW157" s="13" t="s">
        <v>40</v>
      </c>
      <c r="AX157" s="13" t="s">
        <v>90</v>
      </c>
      <c r="AY157" s="201" t="s">
        <v>180</v>
      </c>
    </row>
    <row r="158" spans="2:65" s="1" customFormat="1" ht="28.9" customHeight="1">
      <c r="B158" s="142"/>
      <c r="C158" s="171" t="s">
        <v>83</v>
      </c>
      <c r="D158" s="171" t="s">
        <v>181</v>
      </c>
      <c r="E158" s="172" t="s">
        <v>900</v>
      </c>
      <c r="F158" s="294" t="s">
        <v>901</v>
      </c>
      <c r="G158" s="294"/>
      <c r="H158" s="294"/>
      <c r="I158" s="294"/>
      <c r="J158" s="173" t="s">
        <v>321</v>
      </c>
      <c r="K158" s="174">
        <v>4</v>
      </c>
      <c r="L158" s="295">
        <v>0</v>
      </c>
      <c r="M158" s="295"/>
      <c r="N158" s="296">
        <f>ROUND(L158*K158,2)</f>
        <v>0</v>
      </c>
      <c r="O158" s="296"/>
      <c r="P158" s="296"/>
      <c r="Q158" s="296"/>
      <c r="R158" s="145"/>
      <c r="T158" s="175" t="s">
        <v>5</v>
      </c>
      <c r="U158" s="48" t="s">
        <v>48</v>
      </c>
      <c r="V158" s="40"/>
      <c r="W158" s="176">
        <f>V158*K158</f>
        <v>0</v>
      </c>
      <c r="X158" s="176">
        <v>0</v>
      </c>
      <c r="Y158" s="176">
        <f>X158*K158</f>
        <v>0</v>
      </c>
      <c r="Z158" s="176">
        <v>0</v>
      </c>
      <c r="AA158" s="177">
        <f>Z158*K158</f>
        <v>0</v>
      </c>
      <c r="AR158" s="22" t="s">
        <v>185</v>
      </c>
      <c r="AT158" s="22" t="s">
        <v>181</v>
      </c>
      <c r="AU158" s="22" t="s">
        <v>90</v>
      </c>
      <c r="AY158" s="22" t="s">
        <v>180</v>
      </c>
      <c r="BE158" s="118">
        <f>IF(U158="základní",N158,0)</f>
        <v>0</v>
      </c>
      <c r="BF158" s="118">
        <f>IF(U158="snížená",N158,0)</f>
        <v>0</v>
      </c>
      <c r="BG158" s="118">
        <f>IF(U158="zákl. přenesená",N158,0)</f>
        <v>0</v>
      </c>
      <c r="BH158" s="118">
        <f>IF(U158="sníž. přenesená",N158,0)</f>
        <v>0</v>
      </c>
      <c r="BI158" s="118">
        <f>IF(U158="nulová",N158,0)</f>
        <v>0</v>
      </c>
      <c r="BJ158" s="22" t="s">
        <v>90</v>
      </c>
      <c r="BK158" s="118">
        <f>ROUND(L158*K158,2)</f>
        <v>0</v>
      </c>
      <c r="BL158" s="22" t="s">
        <v>185</v>
      </c>
      <c r="BM158" s="22" t="s">
        <v>297</v>
      </c>
    </row>
    <row r="159" spans="2:51" s="12" customFormat="1" ht="20.45" customHeight="1">
      <c r="B159" s="186"/>
      <c r="C159" s="187"/>
      <c r="D159" s="187"/>
      <c r="E159" s="188" t="s">
        <v>5</v>
      </c>
      <c r="F159" s="297" t="s">
        <v>798</v>
      </c>
      <c r="G159" s="298"/>
      <c r="H159" s="298"/>
      <c r="I159" s="298"/>
      <c r="J159" s="187"/>
      <c r="K159" s="189">
        <v>4</v>
      </c>
      <c r="L159" s="187"/>
      <c r="M159" s="187"/>
      <c r="N159" s="187"/>
      <c r="O159" s="187"/>
      <c r="P159" s="187"/>
      <c r="Q159" s="187"/>
      <c r="R159" s="190"/>
      <c r="T159" s="191"/>
      <c r="U159" s="187"/>
      <c r="V159" s="187"/>
      <c r="W159" s="187"/>
      <c r="X159" s="187"/>
      <c r="Y159" s="187"/>
      <c r="Z159" s="187"/>
      <c r="AA159" s="192"/>
      <c r="AT159" s="193" t="s">
        <v>188</v>
      </c>
      <c r="AU159" s="193" t="s">
        <v>90</v>
      </c>
      <c r="AV159" s="12" t="s">
        <v>95</v>
      </c>
      <c r="AW159" s="12" t="s">
        <v>40</v>
      </c>
      <c r="AX159" s="12" t="s">
        <v>83</v>
      </c>
      <c r="AY159" s="193" t="s">
        <v>180</v>
      </c>
    </row>
    <row r="160" spans="2:51" s="13" customFormat="1" ht="20.45" customHeight="1">
      <c r="B160" s="194"/>
      <c r="C160" s="195"/>
      <c r="D160" s="195"/>
      <c r="E160" s="196" t="s">
        <v>5</v>
      </c>
      <c r="F160" s="292" t="s">
        <v>190</v>
      </c>
      <c r="G160" s="293"/>
      <c r="H160" s="293"/>
      <c r="I160" s="293"/>
      <c r="J160" s="195"/>
      <c r="K160" s="197">
        <v>4</v>
      </c>
      <c r="L160" s="195"/>
      <c r="M160" s="195"/>
      <c r="N160" s="195"/>
      <c r="O160" s="195"/>
      <c r="P160" s="195"/>
      <c r="Q160" s="195"/>
      <c r="R160" s="198"/>
      <c r="T160" s="199"/>
      <c r="U160" s="195"/>
      <c r="V160" s="195"/>
      <c r="W160" s="195"/>
      <c r="X160" s="195"/>
      <c r="Y160" s="195"/>
      <c r="Z160" s="195"/>
      <c r="AA160" s="200"/>
      <c r="AT160" s="201" t="s">
        <v>188</v>
      </c>
      <c r="AU160" s="201" t="s">
        <v>90</v>
      </c>
      <c r="AV160" s="13" t="s">
        <v>185</v>
      </c>
      <c r="AW160" s="13" t="s">
        <v>40</v>
      </c>
      <c r="AX160" s="13" t="s">
        <v>90</v>
      </c>
      <c r="AY160" s="201" t="s">
        <v>180</v>
      </c>
    </row>
    <row r="161" spans="2:65" s="1" customFormat="1" ht="28.9" customHeight="1">
      <c r="B161" s="142"/>
      <c r="C161" s="171" t="s">
        <v>83</v>
      </c>
      <c r="D161" s="171" t="s">
        <v>181</v>
      </c>
      <c r="E161" s="172" t="s">
        <v>902</v>
      </c>
      <c r="F161" s="294" t="s">
        <v>903</v>
      </c>
      <c r="G161" s="294"/>
      <c r="H161" s="294"/>
      <c r="I161" s="294"/>
      <c r="J161" s="173" t="s">
        <v>321</v>
      </c>
      <c r="K161" s="174">
        <v>6</v>
      </c>
      <c r="L161" s="295">
        <v>0</v>
      </c>
      <c r="M161" s="295"/>
      <c r="N161" s="296">
        <f>ROUND(L161*K161,2)</f>
        <v>0</v>
      </c>
      <c r="O161" s="296"/>
      <c r="P161" s="296"/>
      <c r="Q161" s="296"/>
      <c r="R161" s="145"/>
      <c r="T161" s="175" t="s">
        <v>5</v>
      </c>
      <c r="U161" s="48" t="s">
        <v>48</v>
      </c>
      <c r="V161" s="40"/>
      <c r="W161" s="176">
        <f>V161*K161</f>
        <v>0</v>
      </c>
      <c r="X161" s="176">
        <v>0</v>
      </c>
      <c r="Y161" s="176">
        <f>X161*K161</f>
        <v>0</v>
      </c>
      <c r="Z161" s="176">
        <v>0</v>
      </c>
      <c r="AA161" s="177">
        <f>Z161*K161</f>
        <v>0</v>
      </c>
      <c r="AR161" s="22" t="s">
        <v>185</v>
      </c>
      <c r="AT161" s="22" t="s">
        <v>181</v>
      </c>
      <c r="AU161" s="22" t="s">
        <v>90</v>
      </c>
      <c r="AY161" s="22" t="s">
        <v>180</v>
      </c>
      <c r="BE161" s="118">
        <f>IF(U161="základní",N161,0)</f>
        <v>0</v>
      </c>
      <c r="BF161" s="118">
        <f>IF(U161="snížená",N161,0)</f>
        <v>0</v>
      </c>
      <c r="BG161" s="118">
        <f>IF(U161="zákl. přenesená",N161,0)</f>
        <v>0</v>
      </c>
      <c r="BH161" s="118">
        <f>IF(U161="sníž. přenesená",N161,0)</f>
        <v>0</v>
      </c>
      <c r="BI161" s="118">
        <f>IF(U161="nulová",N161,0)</f>
        <v>0</v>
      </c>
      <c r="BJ161" s="22" t="s">
        <v>90</v>
      </c>
      <c r="BK161" s="118">
        <f>ROUND(L161*K161,2)</f>
        <v>0</v>
      </c>
      <c r="BL161" s="22" t="s">
        <v>185</v>
      </c>
      <c r="BM161" s="22" t="s">
        <v>10</v>
      </c>
    </row>
    <row r="162" spans="2:51" s="12" customFormat="1" ht="20.45" customHeight="1">
      <c r="B162" s="186"/>
      <c r="C162" s="187"/>
      <c r="D162" s="187"/>
      <c r="E162" s="188" t="s">
        <v>5</v>
      </c>
      <c r="F162" s="297" t="s">
        <v>904</v>
      </c>
      <c r="G162" s="298"/>
      <c r="H162" s="298"/>
      <c r="I162" s="298"/>
      <c r="J162" s="187"/>
      <c r="K162" s="189">
        <v>6</v>
      </c>
      <c r="L162" s="187"/>
      <c r="M162" s="187"/>
      <c r="N162" s="187"/>
      <c r="O162" s="187"/>
      <c r="P162" s="187"/>
      <c r="Q162" s="187"/>
      <c r="R162" s="190"/>
      <c r="T162" s="191"/>
      <c r="U162" s="187"/>
      <c r="V162" s="187"/>
      <c r="W162" s="187"/>
      <c r="X162" s="187"/>
      <c r="Y162" s="187"/>
      <c r="Z162" s="187"/>
      <c r="AA162" s="192"/>
      <c r="AT162" s="193" t="s">
        <v>188</v>
      </c>
      <c r="AU162" s="193" t="s">
        <v>90</v>
      </c>
      <c r="AV162" s="12" t="s">
        <v>95</v>
      </c>
      <c r="AW162" s="12" t="s">
        <v>40</v>
      </c>
      <c r="AX162" s="12" t="s">
        <v>83</v>
      </c>
      <c r="AY162" s="193" t="s">
        <v>180</v>
      </c>
    </row>
    <row r="163" spans="2:51" s="13" customFormat="1" ht="20.45" customHeight="1">
      <c r="B163" s="194"/>
      <c r="C163" s="195"/>
      <c r="D163" s="195"/>
      <c r="E163" s="196" t="s">
        <v>5</v>
      </c>
      <c r="F163" s="292" t="s">
        <v>190</v>
      </c>
      <c r="G163" s="293"/>
      <c r="H163" s="293"/>
      <c r="I163" s="293"/>
      <c r="J163" s="195"/>
      <c r="K163" s="197">
        <v>6</v>
      </c>
      <c r="L163" s="195"/>
      <c r="M163" s="195"/>
      <c r="N163" s="195"/>
      <c r="O163" s="195"/>
      <c r="P163" s="195"/>
      <c r="Q163" s="195"/>
      <c r="R163" s="198"/>
      <c r="T163" s="199"/>
      <c r="U163" s="195"/>
      <c r="V163" s="195"/>
      <c r="W163" s="195"/>
      <c r="X163" s="195"/>
      <c r="Y163" s="195"/>
      <c r="Z163" s="195"/>
      <c r="AA163" s="200"/>
      <c r="AT163" s="201" t="s">
        <v>188</v>
      </c>
      <c r="AU163" s="201" t="s">
        <v>90</v>
      </c>
      <c r="AV163" s="13" t="s">
        <v>185</v>
      </c>
      <c r="AW163" s="13" t="s">
        <v>40</v>
      </c>
      <c r="AX163" s="13" t="s">
        <v>90</v>
      </c>
      <c r="AY163" s="201" t="s">
        <v>180</v>
      </c>
    </row>
    <row r="164" spans="2:65" s="1" customFormat="1" ht="40.15" customHeight="1">
      <c r="B164" s="142"/>
      <c r="C164" s="171" t="s">
        <v>83</v>
      </c>
      <c r="D164" s="171" t="s">
        <v>181</v>
      </c>
      <c r="E164" s="172" t="s">
        <v>905</v>
      </c>
      <c r="F164" s="294" t="s">
        <v>906</v>
      </c>
      <c r="G164" s="294"/>
      <c r="H164" s="294"/>
      <c r="I164" s="294"/>
      <c r="J164" s="173" t="s">
        <v>321</v>
      </c>
      <c r="K164" s="174">
        <v>1</v>
      </c>
      <c r="L164" s="295">
        <v>0</v>
      </c>
      <c r="M164" s="295"/>
      <c r="N164" s="296">
        <f aca="true" t="shared" si="25" ref="N164:N169">ROUND(L164*K164,2)</f>
        <v>0</v>
      </c>
      <c r="O164" s="296"/>
      <c r="P164" s="296"/>
      <c r="Q164" s="296"/>
      <c r="R164" s="145"/>
      <c r="T164" s="175" t="s">
        <v>5</v>
      </c>
      <c r="U164" s="48" t="s">
        <v>48</v>
      </c>
      <c r="V164" s="40"/>
      <c r="W164" s="176">
        <f aca="true" t="shared" si="26" ref="W164:W169">V164*K164</f>
        <v>0</v>
      </c>
      <c r="X164" s="176">
        <v>0</v>
      </c>
      <c r="Y164" s="176">
        <f aca="true" t="shared" si="27" ref="Y164:Y169">X164*K164</f>
        <v>0</v>
      </c>
      <c r="Z164" s="176">
        <v>0</v>
      </c>
      <c r="AA164" s="177">
        <f aca="true" t="shared" si="28" ref="AA164:AA169">Z164*K164</f>
        <v>0</v>
      </c>
      <c r="AR164" s="22" t="s">
        <v>185</v>
      </c>
      <c r="AT164" s="22" t="s">
        <v>181</v>
      </c>
      <c r="AU164" s="22" t="s">
        <v>90</v>
      </c>
      <c r="AY164" s="22" t="s">
        <v>180</v>
      </c>
      <c r="BE164" s="118">
        <f aca="true" t="shared" si="29" ref="BE164:BE169">IF(U164="základní",N164,0)</f>
        <v>0</v>
      </c>
      <c r="BF164" s="118">
        <f aca="true" t="shared" si="30" ref="BF164:BF169">IF(U164="snížená",N164,0)</f>
        <v>0</v>
      </c>
      <c r="BG164" s="118">
        <f aca="true" t="shared" si="31" ref="BG164:BG169">IF(U164="zákl. přenesená",N164,0)</f>
        <v>0</v>
      </c>
      <c r="BH164" s="118">
        <f aca="true" t="shared" si="32" ref="BH164:BH169">IF(U164="sníž. přenesená",N164,0)</f>
        <v>0</v>
      </c>
      <c r="BI164" s="118">
        <f aca="true" t="shared" si="33" ref="BI164:BI169">IF(U164="nulová",N164,0)</f>
        <v>0</v>
      </c>
      <c r="BJ164" s="22" t="s">
        <v>90</v>
      </c>
      <c r="BK164" s="118">
        <f aca="true" t="shared" si="34" ref="BK164:BK169">ROUND(L164*K164,2)</f>
        <v>0</v>
      </c>
      <c r="BL164" s="22" t="s">
        <v>185</v>
      </c>
      <c r="BM164" s="22" t="s">
        <v>304</v>
      </c>
    </row>
    <row r="165" spans="2:65" s="1" customFormat="1" ht="20.45" customHeight="1">
      <c r="B165" s="142"/>
      <c r="C165" s="171" t="s">
        <v>83</v>
      </c>
      <c r="D165" s="171" t="s">
        <v>181</v>
      </c>
      <c r="E165" s="172" t="s">
        <v>907</v>
      </c>
      <c r="F165" s="294" t="s">
        <v>908</v>
      </c>
      <c r="G165" s="294"/>
      <c r="H165" s="294"/>
      <c r="I165" s="294"/>
      <c r="J165" s="173" t="s">
        <v>321</v>
      </c>
      <c r="K165" s="174">
        <v>1</v>
      </c>
      <c r="L165" s="295">
        <v>0</v>
      </c>
      <c r="M165" s="295"/>
      <c r="N165" s="296">
        <f t="shared" si="25"/>
        <v>0</v>
      </c>
      <c r="O165" s="296"/>
      <c r="P165" s="296"/>
      <c r="Q165" s="296"/>
      <c r="R165" s="145"/>
      <c r="T165" s="175" t="s">
        <v>5</v>
      </c>
      <c r="U165" s="48" t="s">
        <v>48</v>
      </c>
      <c r="V165" s="40"/>
      <c r="W165" s="176">
        <f t="shared" si="26"/>
        <v>0</v>
      </c>
      <c r="X165" s="176">
        <v>0</v>
      </c>
      <c r="Y165" s="176">
        <f t="shared" si="27"/>
        <v>0</v>
      </c>
      <c r="Z165" s="176">
        <v>0</v>
      </c>
      <c r="AA165" s="177">
        <f t="shared" si="28"/>
        <v>0</v>
      </c>
      <c r="AR165" s="22" t="s">
        <v>185</v>
      </c>
      <c r="AT165" s="22" t="s">
        <v>181</v>
      </c>
      <c r="AU165" s="22" t="s">
        <v>90</v>
      </c>
      <c r="AY165" s="22" t="s">
        <v>180</v>
      </c>
      <c r="BE165" s="118">
        <f t="shared" si="29"/>
        <v>0</v>
      </c>
      <c r="BF165" s="118">
        <f t="shared" si="30"/>
        <v>0</v>
      </c>
      <c r="BG165" s="118">
        <f t="shared" si="31"/>
        <v>0</v>
      </c>
      <c r="BH165" s="118">
        <f t="shared" si="32"/>
        <v>0</v>
      </c>
      <c r="BI165" s="118">
        <f t="shared" si="33"/>
        <v>0</v>
      </c>
      <c r="BJ165" s="22" t="s">
        <v>90</v>
      </c>
      <c r="BK165" s="118">
        <f t="shared" si="34"/>
        <v>0</v>
      </c>
      <c r="BL165" s="22" t="s">
        <v>185</v>
      </c>
      <c r="BM165" s="22" t="s">
        <v>308</v>
      </c>
    </row>
    <row r="166" spans="2:65" s="1" customFormat="1" ht="28.9" customHeight="1">
      <c r="B166" s="142"/>
      <c r="C166" s="171" t="s">
        <v>83</v>
      </c>
      <c r="D166" s="171" t="s">
        <v>181</v>
      </c>
      <c r="E166" s="172" t="s">
        <v>909</v>
      </c>
      <c r="F166" s="294" t="s">
        <v>910</v>
      </c>
      <c r="G166" s="294"/>
      <c r="H166" s="294"/>
      <c r="I166" s="294"/>
      <c r="J166" s="173" t="s">
        <v>321</v>
      </c>
      <c r="K166" s="174">
        <v>2</v>
      </c>
      <c r="L166" s="295">
        <v>0</v>
      </c>
      <c r="M166" s="295"/>
      <c r="N166" s="296">
        <f t="shared" si="25"/>
        <v>0</v>
      </c>
      <c r="O166" s="296"/>
      <c r="P166" s="296"/>
      <c r="Q166" s="296"/>
      <c r="R166" s="145"/>
      <c r="T166" s="175" t="s">
        <v>5</v>
      </c>
      <c r="U166" s="48" t="s">
        <v>48</v>
      </c>
      <c r="V166" s="40"/>
      <c r="W166" s="176">
        <f t="shared" si="26"/>
        <v>0</v>
      </c>
      <c r="X166" s="176">
        <v>0</v>
      </c>
      <c r="Y166" s="176">
        <f t="shared" si="27"/>
        <v>0</v>
      </c>
      <c r="Z166" s="176">
        <v>0</v>
      </c>
      <c r="AA166" s="177">
        <f t="shared" si="28"/>
        <v>0</v>
      </c>
      <c r="AR166" s="22" t="s">
        <v>185</v>
      </c>
      <c r="AT166" s="22" t="s">
        <v>181</v>
      </c>
      <c r="AU166" s="22" t="s">
        <v>90</v>
      </c>
      <c r="AY166" s="22" t="s">
        <v>180</v>
      </c>
      <c r="BE166" s="118">
        <f t="shared" si="29"/>
        <v>0</v>
      </c>
      <c r="BF166" s="118">
        <f t="shared" si="30"/>
        <v>0</v>
      </c>
      <c r="BG166" s="118">
        <f t="shared" si="31"/>
        <v>0</v>
      </c>
      <c r="BH166" s="118">
        <f t="shared" si="32"/>
        <v>0</v>
      </c>
      <c r="BI166" s="118">
        <f t="shared" si="33"/>
        <v>0</v>
      </c>
      <c r="BJ166" s="22" t="s">
        <v>90</v>
      </c>
      <c r="BK166" s="118">
        <f t="shared" si="34"/>
        <v>0</v>
      </c>
      <c r="BL166" s="22" t="s">
        <v>185</v>
      </c>
      <c r="BM166" s="22" t="s">
        <v>313</v>
      </c>
    </row>
    <row r="167" spans="2:65" s="1" customFormat="1" ht="20.45" customHeight="1">
      <c r="B167" s="142"/>
      <c r="C167" s="171" t="s">
        <v>83</v>
      </c>
      <c r="D167" s="171" t="s">
        <v>181</v>
      </c>
      <c r="E167" s="172" t="s">
        <v>911</v>
      </c>
      <c r="F167" s="294" t="s">
        <v>912</v>
      </c>
      <c r="G167" s="294"/>
      <c r="H167" s="294"/>
      <c r="I167" s="294"/>
      <c r="J167" s="173" t="s">
        <v>321</v>
      </c>
      <c r="K167" s="174">
        <v>1</v>
      </c>
      <c r="L167" s="295">
        <v>0</v>
      </c>
      <c r="M167" s="295"/>
      <c r="N167" s="296">
        <f t="shared" si="25"/>
        <v>0</v>
      </c>
      <c r="O167" s="296"/>
      <c r="P167" s="296"/>
      <c r="Q167" s="296"/>
      <c r="R167" s="145"/>
      <c r="T167" s="175" t="s">
        <v>5</v>
      </c>
      <c r="U167" s="48" t="s">
        <v>48</v>
      </c>
      <c r="V167" s="40"/>
      <c r="W167" s="176">
        <f t="shared" si="26"/>
        <v>0</v>
      </c>
      <c r="X167" s="176">
        <v>0</v>
      </c>
      <c r="Y167" s="176">
        <f t="shared" si="27"/>
        <v>0</v>
      </c>
      <c r="Z167" s="176">
        <v>0</v>
      </c>
      <c r="AA167" s="177">
        <f t="shared" si="28"/>
        <v>0</v>
      </c>
      <c r="AR167" s="22" t="s">
        <v>185</v>
      </c>
      <c r="AT167" s="22" t="s">
        <v>181</v>
      </c>
      <c r="AU167" s="22" t="s">
        <v>90</v>
      </c>
      <c r="AY167" s="22" t="s">
        <v>180</v>
      </c>
      <c r="BE167" s="118">
        <f t="shared" si="29"/>
        <v>0</v>
      </c>
      <c r="BF167" s="118">
        <f t="shared" si="30"/>
        <v>0</v>
      </c>
      <c r="BG167" s="118">
        <f t="shared" si="31"/>
        <v>0</v>
      </c>
      <c r="BH167" s="118">
        <f t="shared" si="32"/>
        <v>0</v>
      </c>
      <c r="BI167" s="118">
        <f t="shared" si="33"/>
        <v>0</v>
      </c>
      <c r="BJ167" s="22" t="s">
        <v>90</v>
      </c>
      <c r="BK167" s="118">
        <f t="shared" si="34"/>
        <v>0</v>
      </c>
      <c r="BL167" s="22" t="s">
        <v>185</v>
      </c>
      <c r="BM167" s="22" t="s">
        <v>318</v>
      </c>
    </row>
    <row r="168" spans="2:65" s="1" customFormat="1" ht="40.15" customHeight="1">
      <c r="B168" s="142"/>
      <c r="C168" s="171" t="s">
        <v>83</v>
      </c>
      <c r="D168" s="171" t="s">
        <v>181</v>
      </c>
      <c r="E168" s="172" t="s">
        <v>913</v>
      </c>
      <c r="F168" s="294" t="s">
        <v>914</v>
      </c>
      <c r="G168" s="294"/>
      <c r="H168" s="294"/>
      <c r="I168" s="294"/>
      <c r="J168" s="173" t="s">
        <v>321</v>
      </c>
      <c r="K168" s="174">
        <v>1</v>
      </c>
      <c r="L168" s="295">
        <v>0</v>
      </c>
      <c r="M168" s="295"/>
      <c r="N168" s="296">
        <f t="shared" si="25"/>
        <v>0</v>
      </c>
      <c r="O168" s="296"/>
      <c r="P168" s="296"/>
      <c r="Q168" s="296"/>
      <c r="R168" s="145"/>
      <c r="T168" s="175" t="s">
        <v>5</v>
      </c>
      <c r="U168" s="48" t="s">
        <v>48</v>
      </c>
      <c r="V168" s="40"/>
      <c r="W168" s="176">
        <f t="shared" si="26"/>
        <v>0</v>
      </c>
      <c r="X168" s="176">
        <v>0</v>
      </c>
      <c r="Y168" s="176">
        <f t="shared" si="27"/>
        <v>0</v>
      </c>
      <c r="Z168" s="176">
        <v>0</v>
      </c>
      <c r="AA168" s="177">
        <f t="shared" si="28"/>
        <v>0</v>
      </c>
      <c r="AR168" s="22" t="s">
        <v>185</v>
      </c>
      <c r="AT168" s="22" t="s">
        <v>181</v>
      </c>
      <c r="AU168" s="22" t="s">
        <v>90</v>
      </c>
      <c r="AY168" s="22" t="s">
        <v>180</v>
      </c>
      <c r="BE168" s="118">
        <f t="shared" si="29"/>
        <v>0</v>
      </c>
      <c r="BF168" s="118">
        <f t="shared" si="30"/>
        <v>0</v>
      </c>
      <c r="BG168" s="118">
        <f t="shared" si="31"/>
        <v>0</v>
      </c>
      <c r="BH168" s="118">
        <f t="shared" si="32"/>
        <v>0</v>
      </c>
      <c r="BI168" s="118">
        <f t="shared" si="33"/>
        <v>0</v>
      </c>
      <c r="BJ168" s="22" t="s">
        <v>90</v>
      </c>
      <c r="BK168" s="118">
        <f t="shared" si="34"/>
        <v>0</v>
      </c>
      <c r="BL168" s="22" t="s">
        <v>185</v>
      </c>
      <c r="BM168" s="22" t="s">
        <v>324</v>
      </c>
    </row>
    <row r="169" spans="2:65" s="1" customFormat="1" ht="40.15" customHeight="1">
      <c r="B169" s="142"/>
      <c r="C169" s="171" t="s">
        <v>83</v>
      </c>
      <c r="D169" s="171" t="s">
        <v>181</v>
      </c>
      <c r="E169" s="172" t="s">
        <v>915</v>
      </c>
      <c r="F169" s="294" t="s">
        <v>916</v>
      </c>
      <c r="G169" s="294"/>
      <c r="H169" s="294"/>
      <c r="I169" s="294"/>
      <c r="J169" s="173" t="s">
        <v>203</v>
      </c>
      <c r="K169" s="174">
        <v>48.5</v>
      </c>
      <c r="L169" s="295">
        <v>0</v>
      </c>
      <c r="M169" s="295"/>
      <c r="N169" s="296">
        <f t="shared" si="25"/>
        <v>0</v>
      </c>
      <c r="O169" s="296"/>
      <c r="P169" s="296"/>
      <c r="Q169" s="296"/>
      <c r="R169" s="145"/>
      <c r="T169" s="175" t="s">
        <v>5</v>
      </c>
      <c r="U169" s="48" t="s">
        <v>48</v>
      </c>
      <c r="V169" s="40"/>
      <c r="W169" s="176">
        <f t="shared" si="26"/>
        <v>0</v>
      </c>
      <c r="X169" s="176">
        <v>0</v>
      </c>
      <c r="Y169" s="176">
        <f t="shared" si="27"/>
        <v>0</v>
      </c>
      <c r="Z169" s="176">
        <v>0</v>
      </c>
      <c r="AA169" s="177">
        <f t="shared" si="28"/>
        <v>0</v>
      </c>
      <c r="AR169" s="22" t="s">
        <v>185</v>
      </c>
      <c r="AT169" s="22" t="s">
        <v>181</v>
      </c>
      <c r="AU169" s="22" t="s">
        <v>90</v>
      </c>
      <c r="AY169" s="22" t="s">
        <v>180</v>
      </c>
      <c r="BE169" s="118">
        <f t="shared" si="29"/>
        <v>0</v>
      </c>
      <c r="BF169" s="118">
        <f t="shared" si="30"/>
        <v>0</v>
      </c>
      <c r="BG169" s="118">
        <f t="shared" si="31"/>
        <v>0</v>
      </c>
      <c r="BH169" s="118">
        <f t="shared" si="32"/>
        <v>0</v>
      </c>
      <c r="BI169" s="118">
        <f t="shared" si="33"/>
        <v>0</v>
      </c>
      <c r="BJ169" s="22" t="s">
        <v>90</v>
      </c>
      <c r="BK169" s="118">
        <f t="shared" si="34"/>
        <v>0</v>
      </c>
      <c r="BL169" s="22" t="s">
        <v>185</v>
      </c>
      <c r="BM169" s="22" t="s">
        <v>328</v>
      </c>
    </row>
    <row r="170" spans="2:51" s="12" customFormat="1" ht="20.45" customHeight="1">
      <c r="B170" s="186"/>
      <c r="C170" s="187"/>
      <c r="D170" s="187"/>
      <c r="E170" s="188" t="s">
        <v>5</v>
      </c>
      <c r="F170" s="297" t="s">
        <v>917</v>
      </c>
      <c r="G170" s="298"/>
      <c r="H170" s="298"/>
      <c r="I170" s="298"/>
      <c r="J170" s="187"/>
      <c r="K170" s="189">
        <v>40.5</v>
      </c>
      <c r="L170" s="187"/>
      <c r="M170" s="187"/>
      <c r="N170" s="187"/>
      <c r="O170" s="187"/>
      <c r="P170" s="187"/>
      <c r="Q170" s="187"/>
      <c r="R170" s="190"/>
      <c r="T170" s="191"/>
      <c r="U170" s="187"/>
      <c r="V170" s="187"/>
      <c r="W170" s="187"/>
      <c r="X170" s="187"/>
      <c r="Y170" s="187"/>
      <c r="Z170" s="187"/>
      <c r="AA170" s="192"/>
      <c r="AT170" s="193" t="s">
        <v>188</v>
      </c>
      <c r="AU170" s="193" t="s">
        <v>90</v>
      </c>
      <c r="AV170" s="12" t="s">
        <v>95</v>
      </c>
      <c r="AW170" s="12" t="s">
        <v>40</v>
      </c>
      <c r="AX170" s="12" t="s">
        <v>83</v>
      </c>
      <c r="AY170" s="193" t="s">
        <v>180</v>
      </c>
    </row>
    <row r="171" spans="2:51" s="12" customFormat="1" ht="20.45" customHeight="1">
      <c r="B171" s="186"/>
      <c r="C171" s="187"/>
      <c r="D171" s="187"/>
      <c r="E171" s="188" t="s">
        <v>5</v>
      </c>
      <c r="F171" s="290" t="s">
        <v>918</v>
      </c>
      <c r="G171" s="291"/>
      <c r="H171" s="291"/>
      <c r="I171" s="291"/>
      <c r="J171" s="187"/>
      <c r="K171" s="189">
        <v>8</v>
      </c>
      <c r="L171" s="187"/>
      <c r="M171" s="187"/>
      <c r="N171" s="187"/>
      <c r="O171" s="187"/>
      <c r="P171" s="187"/>
      <c r="Q171" s="187"/>
      <c r="R171" s="190"/>
      <c r="T171" s="191"/>
      <c r="U171" s="187"/>
      <c r="V171" s="187"/>
      <c r="W171" s="187"/>
      <c r="X171" s="187"/>
      <c r="Y171" s="187"/>
      <c r="Z171" s="187"/>
      <c r="AA171" s="192"/>
      <c r="AT171" s="193" t="s">
        <v>188</v>
      </c>
      <c r="AU171" s="193" t="s">
        <v>90</v>
      </c>
      <c r="AV171" s="12" t="s">
        <v>95</v>
      </c>
      <c r="AW171" s="12" t="s">
        <v>40</v>
      </c>
      <c r="AX171" s="12" t="s">
        <v>83</v>
      </c>
      <c r="AY171" s="193" t="s">
        <v>180</v>
      </c>
    </row>
    <row r="172" spans="2:51" s="13" customFormat="1" ht="20.45" customHeight="1">
      <c r="B172" s="194"/>
      <c r="C172" s="195"/>
      <c r="D172" s="195"/>
      <c r="E172" s="196" t="s">
        <v>5</v>
      </c>
      <c r="F172" s="292" t="s">
        <v>190</v>
      </c>
      <c r="G172" s="293"/>
      <c r="H172" s="293"/>
      <c r="I172" s="293"/>
      <c r="J172" s="195"/>
      <c r="K172" s="197">
        <v>48.5</v>
      </c>
      <c r="L172" s="195"/>
      <c r="M172" s="195"/>
      <c r="N172" s="195"/>
      <c r="O172" s="195"/>
      <c r="P172" s="195"/>
      <c r="Q172" s="195"/>
      <c r="R172" s="198"/>
      <c r="T172" s="199"/>
      <c r="U172" s="195"/>
      <c r="V172" s="195"/>
      <c r="W172" s="195"/>
      <c r="X172" s="195"/>
      <c r="Y172" s="195"/>
      <c r="Z172" s="195"/>
      <c r="AA172" s="200"/>
      <c r="AT172" s="201" t="s">
        <v>188</v>
      </c>
      <c r="AU172" s="201" t="s">
        <v>90</v>
      </c>
      <c r="AV172" s="13" t="s">
        <v>185</v>
      </c>
      <c r="AW172" s="13" t="s">
        <v>40</v>
      </c>
      <c r="AX172" s="13" t="s">
        <v>90</v>
      </c>
      <c r="AY172" s="201" t="s">
        <v>180</v>
      </c>
    </row>
    <row r="173" spans="2:65" s="1" customFormat="1" ht="40.15" customHeight="1">
      <c r="B173" s="142"/>
      <c r="C173" s="171" t="s">
        <v>83</v>
      </c>
      <c r="D173" s="171" t="s">
        <v>181</v>
      </c>
      <c r="E173" s="172" t="s">
        <v>919</v>
      </c>
      <c r="F173" s="294" t="s">
        <v>920</v>
      </c>
      <c r="G173" s="294"/>
      <c r="H173" s="294"/>
      <c r="I173" s="294"/>
      <c r="J173" s="173" t="s">
        <v>203</v>
      </c>
      <c r="K173" s="174">
        <v>18</v>
      </c>
      <c r="L173" s="295">
        <v>0</v>
      </c>
      <c r="M173" s="295"/>
      <c r="N173" s="296">
        <f>ROUND(L173*K173,2)</f>
        <v>0</v>
      </c>
      <c r="O173" s="296"/>
      <c r="P173" s="296"/>
      <c r="Q173" s="296"/>
      <c r="R173" s="145"/>
      <c r="T173" s="175" t="s">
        <v>5</v>
      </c>
      <c r="U173" s="48" t="s">
        <v>48</v>
      </c>
      <c r="V173" s="40"/>
      <c r="W173" s="176">
        <f>V173*K173</f>
        <v>0</v>
      </c>
      <c r="X173" s="176">
        <v>0</v>
      </c>
      <c r="Y173" s="176">
        <f>X173*K173</f>
        <v>0</v>
      </c>
      <c r="Z173" s="176">
        <v>0</v>
      </c>
      <c r="AA173" s="177">
        <f>Z173*K173</f>
        <v>0</v>
      </c>
      <c r="AR173" s="22" t="s">
        <v>185</v>
      </c>
      <c r="AT173" s="22" t="s">
        <v>181</v>
      </c>
      <c r="AU173" s="22" t="s">
        <v>90</v>
      </c>
      <c r="AY173" s="22" t="s">
        <v>180</v>
      </c>
      <c r="BE173" s="118">
        <f>IF(U173="základní",N173,0)</f>
        <v>0</v>
      </c>
      <c r="BF173" s="118">
        <f>IF(U173="snížená",N173,0)</f>
        <v>0</v>
      </c>
      <c r="BG173" s="118">
        <f>IF(U173="zákl. přenesená",N173,0)</f>
        <v>0</v>
      </c>
      <c r="BH173" s="118">
        <f>IF(U173="sníž. přenesená",N173,0)</f>
        <v>0</v>
      </c>
      <c r="BI173" s="118">
        <f>IF(U173="nulová",N173,0)</f>
        <v>0</v>
      </c>
      <c r="BJ173" s="22" t="s">
        <v>90</v>
      </c>
      <c r="BK173" s="118">
        <f>ROUND(L173*K173,2)</f>
        <v>0</v>
      </c>
      <c r="BL173" s="22" t="s">
        <v>185</v>
      </c>
      <c r="BM173" s="22" t="s">
        <v>332</v>
      </c>
    </row>
    <row r="174" spans="2:51" s="12" customFormat="1" ht="20.45" customHeight="1">
      <c r="B174" s="186"/>
      <c r="C174" s="187"/>
      <c r="D174" s="187"/>
      <c r="E174" s="188" t="s">
        <v>5</v>
      </c>
      <c r="F174" s="297" t="s">
        <v>921</v>
      </c>
      <c r="G174" s="298"/>
      <c r="H174" s="298"/>
      <c r="I174" s="298"/>
      <c r="J174" s="187"/>
      <c r="K174" s="189">
        <v>18</v>
      </c>
      <c r="L174" s="187"/>
      <c r="M174" s="187"/>
      <c r="N174" s="187"/>
      <c r="O174" s="187"/>
      <c r="P174" s="187"/>
      <c r="Q174" s="187"/>
      <c r="R174" s="190"/>
      <c r="T174" s="191"/>
      <c r="U174" s="187"/>
      <c r="V174" s="187"/>
      <c r="W174" s="187"/>
      <c r="X174" s="187"/>
      <c r="Y174" s="187"/>
      <c r="Z174" s="187"/>
      <c r="AA174" s="192"/>
      <c r="AT174" s="193" t="s">
        <v>188</v>
      </c>
      <c r="AU174" s="193" t="s">
        <v>90</v>
      </c>
      <c r="AV174" s="12" t="s">
        <v>95</v>
      </c>
      <c r="AW174" s="12" t="s">
        <v>40</v>
      </c>
      <c r="AX174" s="12" t="s">
        <v>83</v>
      </c>
      <c r="AY174" s="193" t="s">
        <v>180</v>
      </c>
    </row>
    <row r="175" spans="2:51" s="13" customFormat="1" ht="20.45" customHeight="1">
      <c r="B175" s="194"/>
      <c r="C175" s="195"/>
      <c r="D175" s="195"/>
      <c r="E175" s="196" t="s">
        <v>5</v>
      </c>
      <c r="F175" s="292" t="s">
        <v>190</v>
      </c>
      <c r="G175" s="293"/>
      <c r="H175" s="293"/>
      <c r="I175" s="293"/>
      <c r="J175" s="195"/>
      <c r="K175" s="197">
        <v>18</v>
      </c>
      <c r="L175" s="195"/>
      <c r="M175" s="195"/>
      <c r="N175" s="195"/>
      <c r="O175" s="195"/>
      <c r="P175" s="195"/>
      <c r="Q175" s="195"/>
      <c r="R175" s="198"/>
      <c r="T175" s="199"/>
      <c r="U175" s="195"/>
      <c r="V175" s="195"/>
      <c r="W175" s="195"/>
      <c r="X175" s="195"/>
      <c r="Y175" s="195"/>
      <c r="Z175" s="195"/>
      <c r="AA175" s="200"/>
      <c r="AT175" s="201" t="s">
        <v>188</v>
      </c>
      <c r="AU175" s="201" t="s">
        <v>90</v>
      </c>
      <c r="AV175" s="13" t="s">
        <v>185</v>
      </c>
      <c r="AW175" s="13" t="s">
        <v>40</v>
      </c>
      <c r="AX175" s="13" t="s">
        <v>90</v>
      </c>
      <c r="AY175" s="201" t="s">
        <v>180</v>
      </c>
    </row>
    <row r="176" spans="2:65" s="1" customFormat="1" ht="20.45" customHeight="1">
      <c r="B176" s="142"/>
      <c r="C176" s="171" t="s">
        <v>83</v>
      </c>
      <c r="D176" s="171" t="s">
        <v>181</v>
      </c>
      <c r="E176" s="172" t="s">
        <v>922</v>
      </c>
      <c r="F176" s="294" t="s">
        <v>923</v>
      </c>
      <c r="G176" s="294"/>
      <c r="H176" s="294"/>
      <c r="I176" s="294"/>
      <c r="J176" s="173" t="s">
        <v>321</v>
      </c>
      <c r="K176" s="174">
        <v>3</v>
      </c>
      <c r="L176" s="295">
        <v>0</v>
      </c>
      <c r="M176" s="295"/>
      <c r="N176" s="296">
        <f>ROUND(L176*K176,2)</f>
        <v>0</v>
      </c>
      <c r="O176" s="296"/>
      <c r="P176" s="296"/>
      <c r="Q176" s="296"/>
      <c r="R176" s="145"/>
      <c r="T176" s="175" t="s">
        <v>5</v>
      </c>
      <c r="U176" s="48" t="s">
        <v>48</v>
      </c>
      <c r="V176" s="40"/>
      <c r="W176" s="176">
        <f>V176*K176</f>
        <v>0</v>
      </c>
      <c r="X176" s="176">
        <v>0</v>
      </c>
      <c r="Y176" s="176">
        <f>X176*K176</f>
        <v>0</v>
      </c>
      <c r="Z176" s="176">
        <v>0</v>
      </c>
      <c r="AA176" s="177">
        <f>Z176*K176</f>
        <v>0</v>
      </c>
      <c r="AR176" s="22" t="s">
        <v>185</v>
      </c>
      <c r="AT176" s="22" t="s">
        <v>181</v>
      </c>
      <c r="AU176" s="22" t="s">
        <v>90</v>
      </c>
      <c r="AY176" s="22" t="s">
        <v>180</v>
      </c>
      <c r="BE176" s="118">
        <f>IF(U176="základní",N176,0)</f>
        <v>0</v>
      </c>
      <c r="BF176" s="118">
        <f>IF(U176="snížená",N176,0)</f>
        <v>0</v>
      </c>
      <c r="BG176" s="118">
        <f>IF(U176="zákl. přenesená",N176,0)</f>
        <v>0</v>
      </c>
      <c r="BH176" s="118">
        <f>IF(U176="sníž. přenesená",N176,0)</f>
        <v>0</v>
      </c>
      <c r="BI176" s="118">
        <f>IF(U176="nulová",N176,0)</f>
        <v>0</v>
      </c>
      <c r="BJ176" s="22" t="s">
        <v>90</v>
      </c>
      <c r="BK176" s="118">
        <f>ROUND(L176*K176,2)</f>
        <v>0</v>
      </c>
      <c r="BL176" s="22" t="s">
        <v>185</v>
      </c>
      <c r="BM176" s="22" t="s">
        <v>337</v>
      </c>
    </row>
    <row r="177" spans="2:65" s="1" customFormat="1" ht="40.15" customHeight="1">
      <c r="B177" s="142"/>
      <c r="C177" s="171" t="s">
        <v>83</v>
      </c>
      <c r="D177" s="171" t="s">
        <v>181</v>
      </c>
      <c r="E177" s="172" t="s">
        <v>924</v>
      </c>
      <c r="F177" s="294" t="s">
        <v>925</v>
      </c>
      <c r="G177" s="294"/>
      <c r="H177" s="294"/>
      <c r="I177" s="294"/>
      <c r="J177" s="173" t="s">
        <v>203</v>
      </c>
      <c r="K177" s="174">
        <v>18</v>
      </c>
      <c r="L177" s="295">
        <v>0</v>
      </c>
      <c r="M177" s="295"/>
      <c r="N177" s="296">
        <f>ROUND(L177*K177,2)</f>
        <v>0</v>
      </c>
      <c r="O177" s="296"/>
      <c r="P177" s="296"/>
      <c r="Q177" s="296"/>
      <c r="R177" s="145"/>
      <c r="T177" s="175" t="s">
        <v>5</v>
      </c>
      <c r="U177" s="48" t="s">
        <v>48</v>
      </c>
      <c r="V177" s="40"/>
      <c r="W177" s="176">
        <f>V177*K177</f>
        <v>0</v>
      </c>
      <c r="X177" s="176">
        <v>0</v>
      </c>
      <c r="Y177" s="176">
        <f>X177*K177</f>
        <v>0</v>
      </c>
      <c r="Z177" s="176">
        <v>0</v>
      </c>
      <c r="AA177" s="177">
        <f>Z177*K177</f>
        <v>0</v>
      </c>
      <c r="AR177" s="22" t="s">
        <v>185</v>
      </c>
      <c r="AT177" s="22" t="s">
        <v>181</v>
      </c>
      <c r="AU177" s="22" t="s">
        <v>90</v>
      </c>
      <c r="AY177" s="22" t="s">
        <v>180</v>
      </c>
      <c r="BE177" s="118">
        <f>IF(U177="základní",N177,0)</f>
        <v>0</v>
      </c>
      <c r="BF177" s="118">
        <f>IF(U177="snížená",N177,0)</f>
        <v>0</v>
      </c>
      <c r="BG177" s="118">
        <f>IF(U177="zákl. přenesená",N177,0)</f>
        <v>0</v>
      </c>
      <c r="BH177" s="118">
        <f>IF(U177="sníž. přenesená",N177,0)</f>
        <v>0</v>
      </c>
      <c r="BI177" s="118">
        <f>IF(U177="nulová",N177,0)</f>
        <v>0</v>
      </c>
      <c r="BJ177" s="22" t="s">
        <v>90</v>
      </c>
      <c r="BK177" s="118">
        <f>ROUND(L177*K177,2)</f>
        <v>0</v>
      </c>
      <c r="BL177" s="22" t="s">
        <v>185</v>
      </c>
      <c r="BM177" s="22" t="s">
        <v>341</v>
      </c>
    </row>
    <row r="178" spans="2:65" s="1" customFormat="1" ht="28.9" customHeight="1">
      <c r="B178" s="142"/>
      <c r="C178" s="171" t="s">
        <v>83</v>
      </c>
      <c r="D178" s="171" t="s">
        <v>181</v>
      </c>
      <c r="E178" s="172" t="s">
        <v>926</v>
      </c>
      <c r="F178" s="294" t="s">
        <v>927</v>
      </c>
      <c r="G178" s="294"/>
      <c r="H178" s="294"/>
      <c r="I178" s="294"/>
      <c r="J178" s="173" t="s">
        <v>203</v>
      </c>
      <c r="K178" s="174">
        <v>48.5</v>
      </c>
      <c r="L178" s="295">
        <v>0</v>
      </c>
      <c r="M178" s="295"/>
      <c r="N178" s="296">
        <f>ROUND(L178*K178,2)</f>
        <v>0</v>
      </c>
      <c r="O178" s="296"/>
      <c r="P178" s="296"/>
      <c r="Q178" s="296"/>
      <c r="R178" s="145"/>
      <c r="T178" s="175" t="s">
        <v>5</v>
      </c>
      <c r="U178" s="48" t="s">
        <v>48</v>
      </c>
      <c r="V178" s="40"/>
      <c r="W178" s="176">
        <f>V178*K178</f>
        <v>0</v>
      </c>
      <c r="X178" s="176">
        <v>0</v>
      </c>
      <c r="Y178" s="176">
        <f>X178*K178</f>
        <v>0</v>
      </c>
      <c r="Z178" s="176">
        <v>0</v>
      </c>
      <c r="AA178" s="177">
        <f>Z178*K178</f>
        <v>0</v>
      </c>
      <c r="AR178" s="22" t="s">
        <v>185</v>
      </c>
      <c r="AT178" s="22" t="s">
        <v>181</v>
      </c>
      <c r="AU178" s="22" t="s">
        <v>90</v>
      </c>
      <c r="AY178" s="22" t="s">
        <v>180</v>
      </c>
      <c r="BE178" s="118">
        <f>IF(U178="základní",N178,0)</f>
        <v>0</v>
      </c>
      <c r="BF178" s="118">
        <f>IF(U178="snížená",N178,0)</f>
        <v>0</v>
      </c>
      <c r="BG178" s="118">
        <f>IF(U178="zákl. přenesená",N178,0)</f>
        <v>0</v>
      </c>
      <c r="BH178" s="118">
        <f>IF(U178="sníž. přenesená",N178,0)</f>
        <v>0</v>
      </c>
      <c r="BI178" s="118">
        <f>IF(U178="nulová",N178,0)</f>
        <v>0</v>
      </c>
      <c r="BJ178" s="22" t="s">
        <v>90</v>
      </c>
      <c r="BK178" s="118">
        <f>ROUND(L178*K178,2)</f>
        <v>0</v>
      </c>
      <c r="BL178" s="22" t="s">
        <v>185</v>
      </c>
      <c r="BM178" s="22" t="s">
        <v>345</v>
      </c>
    </row>
    <row r="179" spans="2:65" s="1" customFormat="1" ht="28.9" customHeight="1">
      <c r="B179" s="142"/>
      <c r="C179" s="171" t="s">
        <v>83</v>
      </c>
      <c r="D179" s="171" t="s">
        <v>181</v>
      </c>
      <c r="E179" s="172" t="s">
        <v>928</v>
      </c>
      <c r="F179" s="294" t="s">
        <v>929</v>
      </c>
      <c r="G179" s="294"/>
      <c r="H179" s="294"/>
      <c r="I179" s="294"/>
      <c r="J179" s="173" t="s">
        <v>321</v>
      </c>
      <c r="K179" s="174">
        <v>10</v>
      </c>
      <c r="L179" s="295">
        <v>0</v>
      </c>
      <c r="M179" s="295"/>
      <c r="N179" s="296">
        <f>ROUND(L179*K179,2)</f>
        <v>0</v>
      </c>
      <c r="O179" s="296"/>
      <c r="P179" s="296"/>
      <c r="Q179" s="296"/>
      <c r="R179" s="145"/>
      <c r="T179" s="175" t="s">
        <v>5</v>
      </c>
      <c r="U179" s="48" t="s">
        <v>48</v>
      </c>
      <c r="V179" s="40"/>
      <c r="W179" s="176">
        <f>V179*K179</f>
        <v>0</v>
      </c>
      <c r="X179" s="176">
        <v>0</v>
      </c>
      <c r="Y179" s="176">
        <f>X179*K179</f>
        <v>0</v>
      </c>
      <c r="Z179" s="176">
        <v>0</v>
      </c>
      <c r="AA179" s="177">
        <f>Z179*K179</f>
        <v>0</v>
      </c>
      <c r="AR179" s="22" t="s">
        <v>185</v>
      </c>
      <c r="AT179" s="22" t="s">
        <v>181</v>
      </c>
      <c r="AU179" s="22" t="s">
        <v>90</v>
      </c>
      <c r="AY179" s="22" t="s">
        <v>180</v>
      </c>
      <c r="BE179" s="118">
        <f>IF(U179="základní",N179,0)</f>
        <v>0</v>
      </c>
      <c r="BF179" s="118">
        <f>IF(U179="snížená",N179,0)</f>
        <v>0</v>
      </c>
      <c r="BG179" s="118">
        <f>IF(U179="zákl. přenesená",N179,0)</f>
        <v>0</v>
      </c>
      <c r="BH179" s="118">
        <f>IF(U179="sníž. přenesená",N179,0)</f>
        <v>0</v>
      </c>
      <c r="BI179" s="118">
        <f>IF(U179="nulová",N179,0)</f>
        <v>0</v>
      </c>
      <c r="BJ179" s="22" t="s">
        <v>90</v>
      </c>
      <c r="BK179" s="118">
        <f>ROUND(L179*K179,2)</f>
        <v>0</v>
      </c>
      <c r="BL179" s="22" t="s">
        <v>185</v>
      </c>
      <c r="BM179" s="22" t="s">
        <v>350</v>
      </c>
    </row>
    <row r="180" spans="2:51" s="12" customFormat="1" ht="20.45" customHeight="1">
      <c r="B180" s="186"/>
      <c r="C180" s="187"/>
      <c r="D180" s="187"/>
      <c r="E180" s="188" t="s">
        <v>5</v>
      </c>
      <c r="F180" s="297" t="s">
        <v>930</v>
      </c>
      <c r="G180" s="298"/>
      <c r="H180" s="298"/>
      <c r="I180" s="298"/>
      <c r="J180" s="187"/>
      <c r="K180" s="189">
        <v>10</v>
      </c>
      <c r="L180" s="187"/>
      <c r="M180" s="187"/>
      <c r="N180" s="187"/>
      <c r="O180" s="187"/>
      <c r="P180" s="187"/>
      <c r="Q180" s="187"/>
      <c r="R180" s="190"/>
      <c r="T180" s="191"/>
      <c r="U180" s="187"/>
      <c r="V180" s="187"/>
      <c r="W180" s="187"/>
      <c r="X180" s="187"/>
      <c r="Y180" s="187"/>
      <c r="Z180" s="187"/>
      <c r="AA180" s="192"/>
      <c r="AT180" s="193" t="s">
        <v>188</v>
      </c>
      <c r="AU180" s="193" t="s">
        <v>90</v>
      </c>
      <c r="AV180" s="12" t="s">
        <v>95</v>
      </c>
      <c r="AW180" s="12" t="s">
        <v>40</v>
      </c>
      <c r="AX180" s="12" t="s">
        <v>83</v>
      </c>
      <c r="AY180" s="193" t="s">
        <v>180</v>
      </c>
    </row>
    <row r="181" spans="2:51" s="13" customFormat="1" ht="20.45" customHeight="1">
      <c r="B181" s="194"/>
      <c r="C181" s="195"/>
      <c r="D181" s="195"/>
      <c r="E181" s="196" t="s">
        <v>5</v>
      </c>
      <c r="F181" s="292" t="s">
        <v>190</v>
      </c>
      <c r="G181" s="293"/>
      <c r="H181" s="293"/>
      <c r="I181" s="293"/>
      <c r="J181" s="195"/>
      <c r="K181" s="197">
        <v>10</v>
      </c>
      <c r="L181" s="195"/>
      <c r="M181" s="195"/>
      <c r="N181" s="195"/>
      <c r="O181" s="195"/>
      <c r="P181" s="195"/>
      <c r="Q181" s="195"/>
      <c r="R181" s="198"/>
      <c r="T181" s="199"/>
      <c r="U181" s="195"/>
      <c r="V181" s="195"/>
      <c r="W181" s="195"/>
      <c r="X181" s="195"/>
      <c r="Y181" s="195"/>
      <c r="Z181" s="195"/>
      <c r="AA181" s="200"/>
      <c r="AT181" s="201" t="s">
        <v>188</v>
      </c>
      <c r="AU181" s="201" t="s">
        <v>90</v>
      </c>
      <c r="AV181" s="13" t="s">
        <v>185</v>
      </c>
      <c r="AW181" s="13" t="s">
        <v>40</v>
      </c>
      <c r="AX181" s="13" t="s">
        <v>90</v>
      </c>
      <c r="AY181" s="201" t="s">
        <v>180</v>
      </c>
    </row>
    <row r="182" spans="2:65" s="1" customFormat="1" ht="20.45" customHeight="1">
      <c r="B182" s="142"/>
      <c r="C182" s="171" t="s">
        <v>83</v>
      </c>
      <c r="D182" s="171" t="s">
        <v>181</v>
      </c>
      <c r="E182" s="172" t="s">
        <v>931</v>
      </c>
      <c r="F182" s="294" t="s">
        <v>932</v>
      </c>
      <c r="G182" s="294"/>
      <c r="H182" s="294"/>
      <c r="I182" s="294"/>
      <c r="J182" s="173" t="s">
        <v>933</v>
      </c>
      <c r="K182" s="218">
        <v>0</v>
      </c>
      <c r="L182" s="295">
        <v>0</v>
      </c>
      <c r="M182" s="295"/>
      <c r="N182" s="296">
        <f>ROUND(L182*K182,2)</f>
        <v>0</v>
      </c>
      <c r="O182" s="296"/>
      <c r="P182" s="296"/>
      <c r="Q182" s="296"/>
      <c r="R182" s="145"/>
      <c r="T182" s="175" t="s">
        <v>5</v>
      </c>
      <c r="U182" s="48" t="s">
        <v>48</v>
      </c>
      <c r="V182" s="40"/>
      <c r="W182" s="176">
        <f>V182*K182</f>
        <v>0</v>
      </c>
      <c r="X182" s="176">
        <v>0</v>
      </c>
      <c r="Y182" s="176">
        <f>X182*K182</f>
        <v>0</v>
      </c>
      <c r="Z182" s="176">
        <v>0</v>
      </c>
      <c r="AA182" s="177">
        <f>Z182*K182</f>
        <v>0</v>
      </c>
      <c r="AR182" s="22" t="s">
        <v>185</v>
      </c>
      <c r="AT182" s="22" t="s">
        <v>181</v>
      </c>
      <c r="AU182" s="22" t="s">
        <v>90</v>
      </c>
      <c r="AY182" s="22" t="s">
        <v>180</v>
      </c>
      <c r="BE182" s="118">
        <f>IF(U182="základní",N182,0)</f>
        <v>0</v>
      </c>
      <c r="BF182" s="118">
        <f>IF(U182="snížená",N182,0)</f>
        <v>0</v>
      </c>
      <c r="BG182" s="118">
        <f>IF(U182="zákl. přenesená",N182,0)</f>
        <v>0</v>
      </c>
      <c r="BH182" s="118">
        <f>IF(U182="sníž. přenesená",N182,0)</f>
        <v>0</v>
      </c>
      <c r="BI182" s="118">
        <f>IF(U182="nulová",N182,0)</f>
        <v>0</v>
      </c>
      <c r="BJ182" s="22" t="s">
        <v>90</v>
      </c>
      <c r="BK182" s="118">
        <f>ROUND(L182*K182,2)</f>
        <v>0</v>
      </c>
      <c r="BL182" s="22" t="s">
        <v>185</v>
      </c>
      <c r="BM182" s="22" t="s">
        <v>354</v>
      </c>
    </row>
    <row r="183" spans="2:65" s="1" customFormat="1" ht="28.9" customHeight="1">
      <c r="B183" s="142"/>
      <c r="C183" s="171" t="s">
        <v>83</v>
      </c>
      <c r="D183" s="171" t="s">
        <v>181</v>
      </c>
      <c r="E183" s="172" t="s">
        <v>934</v>
      </c>
      <c r="F183" s="294" t="s">
        <v>935</v>
      </c>
      <c r="G183" s="294"/>
      <c r="H183" s="294"/>
      <c r="I183" s="294"/>
      <c r="J183" s="173" t="s">
        <v>933</v>
      </c>
      <c r="K183" s="218">
        <v>0</v>
      </c>
      <c r="L183" s="295">
        <v>0</v>
      </c>
      <c r="M183" s="295"/>
      <c r="N183" s="296">
        <f>ROUND(L183*K183,2)</f>
        <v>0</v>
      </c>
      <c r="O183" s="296"/>
      <c r="P183" s="296"/>
      <c r="Q183" s="296"/>
      <c r="R183" s="145"/>
      <c r="T183" s="175" t="s">
        <v>5</v>
      </c>
      <c r="U183" s="48" t="s">
        <v>48</v>
      </c>
      <c r="V183" s="40"/>
      <c r="W183" s="176">
        <f>V183*K183</f>
        <v>0</v>
      </c>
      <c r="X183" s="176">
        <v>0</v>
      </c>
      <c r="Y183" s="176">
        <f>X183*K183</f>
        <v>0</v>
      </c>
      <c r="Z183" s="176">
        <v>0</v>
      </c>
      <c r="AA183" s="177">
        <f>Z183*K183</f>
        <v>0</v>
      </c>
      <c r="AR183" s="22" t="s">
        <v>185</v>
      </c>
      <c r="AT183" s="22" t="s">
        <v>181</v>
      </c>
      <c r="AU183" s="22" t="s">
        <v>90</v>
      </c>
      <c r="AY183" s="22" t="s">
        <v>180</v>
      </c>
      <c r="BE183" s="118">
        <f>IF(U183="základní",N183,0)</f>
        <v>0</v>
      </c>
      <c r="BF183" s="118">
        <f>IF(U183="snížená",N183,0)</f>
        <v>0</v>
      </c>
      <c r="BG183" s="118">
        <f>IF(U183="zákl. přenesená",N183,0)</f>
        <v>0</v>
      </c>
      <c r="BH183" s="118">
        <f>IF(U183="sníž. přenesená",N183,0)</f>
        <v>0</v>
      </c>
      <c r="BI183" s="118">
        <f>IF(U183="nulová",N183,0)</f>
        <v>0</v>
      </c>
      <c r="BJ183" s="22" t="s">
        <v>90</v>
      </c>
      <c r="BK183" s="118">
        <f>ROUND(L183*K183,2)</f>
        <v>0</v>
      </c>
      <c r="BL183" s="22" t="s">
        <v>185</v>
      </c>
      <c r="BM183" s="22" t="s">
        <v>360</v>
      </c>
    </row>
    <row r="184" spans="2:63" s="10" customFormat="1" ht="37.35" customHeight="1">
      <c r="B184" s="160"/>
      <c r="C184" s="161"/>
      <c r="D184" s="162" t="s">
        <v>852</v>
      </c>
      <c r="E184" s="162"/>
      <c r="F184" s="162"/>
      <c r="G184" s="162"/>
      <c r="H184" s="162"/>
      <c r="I184" s="162"/>
      <c r="J184" s="162"/>
      <c r="K184" s="162"/>
      <c r="L184" s="162"/>
      <c r="M184" s="162"/>
      <c r="N184" s="301">
        <f>BK184</f>
        <v>0</v>
      </c>
      <c r="O184" s="302"/>
      <c r="P184" s="302"/>
      <c r="Q184" s="302"/>
      <c r="R184" s="163"/>
      <c r="T184" s="164"/>
      <c r="U184" s="161"/>
      <c r="V184" s="161"/>
      <c r="W184" s="165">
        <f>SUM(W185:W240)</f>
        <v>0</v>
      </c>
      <c r="X184" s="161"/>
      <c r="Y184" s="165">
        <f>SUM(Y185:Y240)</f>
        <v>0</v>
      </c>
      <c r="Z184" s="161"/>
      <c r="AA184" s="166">
        <f>SUM(AA185:AA240)</f>
        <v>0</v>
      </c>
      <c r="AR184" s="167" t="s">
        <v>90</v>
      </c>
      <c r="AT184" s="168" t="s">
        <v>82</v>
      </c>
      <c r="AU184" s="168" t="s">
        <v>83</v>
      </c>
      <c r="AY184" s="167" t="s">
        <v>180</v>
      </c>
      <c r="BK184" s="169">
        <f>SUM(BK185:BK240)</f>
        <v>0</v>
      </c>
    </row>
    <row r="185" spans="2:65" s="1" customFormat="1" ht="20.45" customHeight="1">
      <c r="B185" s="142"/>
      <c r="C185" s="171" t="s">
        <v>83</v>
      </c>
      <c r="D185" s="171" t="s">
        <v>181</v>
      </c>
      <c r="E185" s="172" t="s">
        <v>936</v>
      </c>
      <c r="F185" s="294" t="s">
        <v>937</v>
      </c>
      <c r="G185" s="294"/>
      <c r="H185" s="294"/>
      <c r="I185" s="294"/>
      <c r="J185" s="173" t="s">
        <v>938</v>
      </c>
      <c r="K185" s="174">
        <v>3.1</v>
      </c>
      <c r="L185" s="295">
        <v>0</v>
      </c>
      <c r="M185" s="295"/>
      <c r="N185" s="296">
        <f>ROUND(L185*K185,2)</f>
        <v>0</v>
      </c>
      <c r="O185" s="296"/>
      <c r="P185" s="296"/>
      <c r="Q185" s="296"/>
      <c r="R185" s="145"/>
      <c r="T185" s="175" t="s">
        <v>5</v>
      </c>
      <c r="U185" s="48" t="s">
        <v>48</v>
      </c>
      <c r="V185" s="40"/>
      <c r="W185" s="176">
        <f>V185*K185</f>
        <v>0</v>
      </c>
      <c r="X185" s="176">
        <v>0</v>
      </c>
      <c r="Y185" s="176">
        <f>X185*K185</f>
        <v>0</v>
      </c>
      <c r="Z185" s="176">
        <v>0</v>
      </c>
      <c r="AA185" s="177">
        <f>Z185*K185</f>
        <v>0</v>
      </c>
      <c r="AR185" s="22" t="s">
        <v>185</v>
      </c>
      <c r="AT185" s="22" t="s">
        <v>181</v>
      </c>
      <c r="AU185" s="22" t="s">
        <v>90</v>
      </c>
      <c r="AY185" s="22" t="s">
        <v>180</v>
      </c>
      <c r="BE185" s="118">
        <f>IF(U185="základní",N185,0)</f>
        <v>0</v>
      </c>
      <c r="BF185" s="118">
        <f>IF(U185="snížená",N185,0)</f>
        <v>0</v>
      </c>
      <c r="BG185" s="118">
        <f>IF(U185="zákl. přenesená",N185,0)</f>
        <v>0</v>
      </c>
      <c r="BH185" s="118">
        <f>IF(U185="sníž. přenesená",N185,0)</f>
        <v>0</v>
      </c>
      <c r="BI185" s="118">
        <f>IF(U185="nulová",N185,0)</f>
        <v>0</v>
      </c>
      <c r="BJ185" s="22" t="s">
        <v>90</v>
      </c>
      <c r="BK185" s="118">
        <f>ROUND(L185*K185,2)</f>
        <v>0</v>
      </c>
      <c r="BL185" s="22" t="s">
        <v>185</v>
      </c>
      <c r="BM185" s="22" t="s">
        <v>367</v>
      </c>
    </row>
    <row r="186" spans="2:51" s="12" customFormat="1" ht="20.45" customHeight="1">
      <c r="B186" s="186"/>
      <c r="C186" s="187"/>
      <c r="D186" s="187"/>
      <c r="E186" s="188" t="s">
        <v>5</v>
      </c>
      <c r="F186" s="297" t="s">
        <v>939</v>
      </c>
      <c r="G186" s="298"/>
      <c r="H186" s="298"/>
      <c r="I186" s="298"/>
      <c r="J186" s="187"/>
      <c r="K186" s="189">
        <v>3.1</v>
      </c>
      <c r="L186" s="187"/>
      <c r="M186" s="187"/>
      <c r="N186" s="187"/>
      <c r="O186" s="187"/>
      <c r="P186" s="187"/>
      <c r="Q186" s="187"/>
      <c r="R186" s="190"/>
      <c r="T186" s="191"/>
      <c r="U186" s="187"/>
      <c r="V186" s="187"/>
      <c r="W186" s="187"/>
      <c r="X186" s="187"/>
      <c r="Y186" s="187"/>
      <c r="Z186" s="187"/>
      <c r="AA186" s="192"/>
      <c r="AT186" s="193" t="s">
        <v>188</v>
      </c>
      <c r="AU186" s="193" t="s">
        <v>90</v>
      </c>
      <c r="AV186" s="12" t="s">
        <v>95</v>
      </c>
      <c r="AW186" s="12" t="s">
        <v>40</v>
      </c>
      <c r="AX186" s="12" t="s">
        <v>83</v>
      </c>
      <c r="AY186" s="193" t="s">
        <v>180</v>
      </c>
    </row>
    <row r="187" spans="2:51" s="13" customFormat="1" ht="20.45" customHeight="1">
      <c r="B187" s="194"/>
      <c r="C187" s="195"/>
      <c r="D187" s="195"/>
      <c r="E187" s="196" t="s">
        <v>5</v>
      </c>
      <c r="F187" s="292" t="s">
        <v>190</v>
      </c>
      <c r="G187" s="293"/>
      <c r="H187" s="293"/>
      <c r="I187" s="293"/>
      <c r="J187" s="195"/>
      <c r="K187" s="197">
        <v>3.1</v>
      </c>
      <c r="L187" s="195"/>
      <c r="M187" s="195"/>
      <c r="N187" s="195"/>
      <c r="O187" s="195"/>
      <c r="P187" s="195"/>
      <c r="Q187" s="195"/>
      <c r="R187" s="198"/>
      <c r="T187" s="199"/>
      <c r="U187" s="195"/>
      <c r="V187" s="195"/>
      <c r="W187" s="195"/>
      <c r="X187" s="195"/>
      <c r="Y187" s="195"/>
      <c r="Z187" s="195"/>
      <c r="AA187" s="200"/>
      <c r="AT187" s="201" t="s">
        <v>188</v>
      </c>
      <c r="AU187" s="201" t="s">
        <v>90</v>
      </c>
      <c r="AV187" s="13" t="s">
        <v>185</v>
      </c>
      <c r="AW187" s="13" t="s">
        <v>40</v>
      </c>
      <c r="AX187" s="13" t="s">
        <v>90</v>
      </c>
      <c r="AY187" s="201" t="s">
        <v>180</v>
      </c>
    </row>
    <row r="188" spans="2:65" s="1" customFormat="1" ht="20.45" customHeight="1">
      <c r="B188" s="142"/>
      <c r="C188" s="171" t="s">
        <v>83</v>
      </c>
      <c r="D188" s="171" t="s">
        <v>181</v>
      </c>
      <c r="E188" s="172" t="s">
        <v>940</v>
      </c>
      <c r="F188" s="294" t="s">
        <v>941</v>
      </c>
      <c r="G188" s="294"/>
      <c r="H188" s="294"/>
      <c r="I188" s="294"/>
      <c r="J188" s="173" t="s">
        <v>942</v>
      </c>
      <c r="K188" s="174">
        <v>1</v>
      </c>
      <c r="L188" s="295">
        <v>0</v>
      </c>
      <c r="M188" s="295"/>
      <c r="N188" s="296">
        <f>ROUND(L188*K188,2)</f>
        <v>0</v>
      </c>
      <c r="O188" s="296"/>
      <c r="P188" s="296"/>
      <c r="Q188" s="296"/>
      <c r="R188" s="145"/>
      <c r="T188" s="175" t="s">
        <v>5</v>
      </c>
      <c r="U188" s="48" t="s">
        <v>48</v>
      </c>
      <c r="V188" s="40"/>
      <c r="W188" s="176">
        <f>V188*K188</f>
        <v>0</v>
      </c>
      <c r="X188" s="176">
        <v>0</v>
      </c>
      <c r="Y188" s="176">
        <f>X188*K188</f>
        <v>0</v>
      </c>
      <c r="Z188" s="176">
        <v>0</v>
      </c>
      <c r="AA188" s="177">
        <f>Z188*K188</f>
        <v>0</v>
      </c>
      <c r="AR188" s="22" t="s">
        <v>185</v>
      </c>
      <c r="AT188" s="22" t="s">
        <v>181</v>
      </c>
      <c r="AU188" s="22" t="s">
        <v>90</v>
      </c>
      <c r="AY188" s="22" t="s">
        <v>180</v>
      </c>
      <c r="BE188" s="118">
        <f>IF(U188="základní",N188,0)</f>
        <v>0</v>
      </c>
      <c r="BF188" s="118">
        <f>IF(U188="snížená",N188,0)</f>
        <v>0</v>
      </c>
      <c r="BG188" s="118">
        <f>IF(U188="zákl. přenesená",N188,0)</f>
        <v>0</v>
      </c>
      <c r="BH188" s="118">
        <f>IF(U188="sníž. přenesená",N188,0)</f>
        <v>0</v>
      </c>
      <c r="BI188" s="118">
        <f>IF(U188="nulová",N188,0)</f>
        <v>0</v>
      </c>
      <c r="BJ188" s="22" t="s">
        <v>90</v>
      </c>
      <c r="BK188" s="118">
        <f>ROUND(L188*K188,2)</f>
        <v>0</v>
      </c>
      <c r="BL188" s="22" t="s">
        <v>185</v>
      </c>
      <c r="BM188" s="22" t="s">
        <v>374</v>
      </c>
    </row>
    <row r="189" spans="2:65" s="1" customFormat="1" ht="20.45" customHeight="1">
      <c r="B189" s="142"/>
      <c r="C189" s="171" t="s">
        <v>83</v>
      </c>
      <c r="D189" s="171" t="s">
        <v>181</v>
      </c>
      <c r="E189" s="172" t="s">
        <v>943</v>
      </c>
      <c r="F189" s="294" t="s">
        <v>944</v>
      </c>
      <c r="G189" s="294"/>
      <c r="H189" s="294"/>
      <c r="I189" s="294"/>
      <c r="J189" s="173" t="s">
        <v>942</v>
      </c>
      <c r="K189" s="174">
        <v>1</v>
      </c>
      <c r="L189" s="295">
        <v>0</v>
      </c>
      <c r="M189" s="295"/>
      <c r="N189" s="296">
        <f>ROUND(L189*K189,2)</f>
        <v>0</v>
      </c>
      <c r="O189" s="296"/>
      <c r="P189" s="296"/>
      <c r="Q189" s="296"/>
      <c r="R189" s="145"/>
      <c r="T189" s="175" t="s">
        <v>5</v>
      </c>
      <c r="U189" s="48" t="s">
        <v>48</v>
      </c>
      <c r="V189" s="40"/>
      <c r="W189" s="176">
        <f>V189*K189</f>
        <v>0</v>
      </c>
      <c r="X189" s="176">
        <v>0</v>
      </c>
      <c r="Y189" s="176">
        <f>X189*K189</f>
        <v>0</v>
      </c>
      <c r="Z189" s="176">
        <v>0</v>
      </c>
      <c r="AA189" s="177">
        <f>Z189*K189</f>
        <v>0</v>
      </c>
      <c r="AR189" s="22" t="s">
        <v>185</v>
      </c>
      <c r="AT189" s="22" t="s">
        <v>181</v>
      </c>
      <c r="AU189" s="22" t="s">
        <v>90</v>
      </c>
      <c r="AY189" s="22" t="s">
        <v>180</v>
      </c>
      <c r="BE189" s="118">
        <f>IF(U189="základní",N189,0)</f>
        <v>0</v>
      </c>
      <c r="BF189" s="118">
        <f>IF(U189="snížená",N189,0)</f>
        <v>0</v>
      </c>
      <c r="BG189" s="118">
        <f>IF(U189="zákl. přenesená",N189,0)</f>
        <v>0</v>
      </c>
      <c r="BH189" s="118">
        <f>IF(U189="sníž. přenesená",N189,0)</f>
        <v>0</v>
      </c>
      <c r="BI189" s="118">
        <f>IF(U189="nulová",N189,0)</f>
        <v>0</v>
      </c>
      <c r="BJ189" s="22" t="s">
        <v>90</v>
      </c>
      <c r="BK189" s="118">
        <f>ROUND(L189*K189,2)</f>
        <v>0</v>
      </c>
      <c r="BL189" s="22" t="s">
        <v>185</v>
      </c>
      <c r="BM189" s="22" t="s">
        <v>390</v>
      </c>
    </row>
    <row r="190" spans="2:65" s="1" customFormat="1" ht="20.45" customHeight="1">
      <c r="B190" s="142"/>
      <c r="C190" s="171" t="s">
        <v>83</v>
      </c>
      <c r="D190" s="171" t="s">
        <v>181</v>
      </c>
      <c r="E190" s="172" t="s">
        <v>945</v>
      </c>
      <c r="F190" s="294" t="s">
        <v>946</v>
      </c>
      <c r="G190" s="294"/>
      <c r="H190" s="294"/>
      <c r="I190" s="294"/>
      <c r="J190" s="173" t="s">
        <v>942</v>
      </c>
      <c r="K190" s="174">
        <v>1</v>
      </c>
      <c r="L190" s="295">
        <v>0</v>
      </c>
      <c r="M190" s="295"/>
      <c r="N190" s="296">
        <f>ROUND(L190*K190,2)</f>
        <v>0</v>
      </c>
      <c r="O190" s="296"/>
      <c r="P190" s="296"/>
      <c r="Q190" s="296"/>
      <c r="R190" s="145"/>
      <c r="T190" s="175" t="s">
        <v>5</v>
      </c>
      <c r="U190" s="48" t="s">
        <v>48</v>
      </c>
      <c r="V190" s="40"/>
      <c r="W190" s="176">
        <f>V190*K190</f>
        <v>0</v>
      </c>
      <c r="X190" s="176">
        <v>0</v>
      </c>
      <c r="Y190" s="176">
        <f>X190*K190</f>
        <v>0</v>
      </c>
      <c r="Z190" s="176">
        <v>0</v>
      </c>
      <c r="AA190" s="177">
        <f>Z190*K190</f>
        <v>0</v>
      </c>
      <c r="AR190" s="22" t="s">
        <v>185</v>
      </c>
      <c r="AT190" s="22" t="s">
        <v>181</v>
      </c>
      <c r="AU190" s="22" t="s">
        <v>90</v>
      </c>
      <c r="AY190" s="22" t="s">
        <v>180</v>
      </c>
      <c r="BE190" s="118">
        <f>IF(U190="základní",N190,0)</f>
        <v>0</v>
      </c>
      <c r="BF190" s="118">
        <f>IF(U190="snížená",N190,0)</f>
        <v>0</v>
      </c>
      <c r="BG190" s="118">
        <f>IF(U190="zákl. přenesená",N190,0)</f>
        <v>0</v>
      </c>
      <c r="BH190" s="118">
        <f>IF(U190="sníž. přenesená",N190,0)</f>
        <v>0</v>
      </c>
      <c r="BI190" s="118">
        <f>IF(U190="nulová",N190,0)</f>
        <v>0</v>
      </c>
      <c r="BJ190" s="22" t="s">
        <v>90</v>
      </c>
      <c r="BK190" s="118">
        <f>ROUND(L190*K190,2)</f>
        <v>0</v>
      </c>
      <c r="BL190" s="22" t="s">
        <v>185</v>
      </c>
      <c r="BM190" s="22" t="s">
        <v>395</v>
      </c>
    </row>
    <row r="191" spans="2:65" s="1" customFormat="1" ht="20.45" customHeight="1">
      <c r="B191" s="142"/>
      <c r="C191" s="171" t="s">
        <v>83</v>
      </c>
      <c r="D191" s="171" t="s">
        <v>181</v>
      </c>
      <c r="E191" s="172" t="s">
        <v>947</v>
      </c>
      <c r="F191" s="294" t="s">
        <v>948</v>
      </c>
      <c r="G191" s="294"/>
      <c r="H191" s="294"/>
      <c r="I191" s="294"/>
      <c r="J191" s="173" t="s">
        <v>938</v>
      </c>
      <c r="K191" s="174">
        <v>1</v>
      </c>
      <c r="L191" s="295">
        <v>0</v>
      </c>
      <c r="M191" s="295"/>
      <c r="N191" s="296">
        <f>ROUND(L191*K191,2)</f>
        <v>0</v>
      </c>
      <c r="O191" s="296"/>
      <c r="P191" s="296"/>
      <c r="Q191" s="296"/>
      <c r="R191" s="145"/>
      <c r="T191" s="175" t="s">
        <v>5</v>
      </c>
      <c r="U191" s="48" t="s">
        <v>48</v>
      </c>
      <c r="V191" s="40"/>
      <c r="W191" s="176">
        <f>V191*K191</f>
        <v>0</v>
      </c>
      <c r="X191" s="176">
        <v>0</v>
      </c>
      <c r="Y191" s="176">
        <f>X191*K191</f>
        <v>0</v>
      </c>
      <c r="Z191" s="176">
        <v>0</v>
      </c>
      <c r="AA191" s="177">
        <f>Z191*K191</f>
        <v>0</v>
      </c>
      <c r="AR191" s="22" t="s">
        <v>185</v>
      </c>
      <c r="AT191" s="22" t="s">
        <v>181</v>
      </c>
      <c r="AU191" s="22" t="s">
        <v>90</v>
      </c>
      <c r="AY191" s="22" t="s">
        <v>180</v>
      </c>
      <c r="BE191" s="118">
        <f>IF(U191="základní",N191,0)</f>
        <v>0</v>
      </c>
      <c r="BF191" s="118">
        <f>IF(U191="snížená",N191,0)</f>
        <v>0</v>
      </c>
      <c r="BG191" s="118">
        <f>IF(U191="zákl. přenesená",N191,0)</f>
        <v>0</v>
      </c>
      <c r="BH191" s="118">
        <f>IF(U191="sníž. přenesená",N191,0)</f>
        <v>0</v>
      </c>
      <c r="BI191" s="118">
        <f>IF(U191="nulová",N191,0)</f>
        <v>0</v>
      </c>
      <c r="BJ191" s="22" t="s">
        <v>90</v>
      </c>
      <c r="BK191" s="118">
        <f>ROUND(L191*K191,2)</f>
        <v>0</v>
      </c>
      <c r="BL191" s="22" t="s">
        <v>185</v>
      </c>
      <c r="BM191" s="22" t="s">
        <v>401</v>
      </c>
    </row>
    <row r="192" spans="2:65" s="1" customFormat="1" ht="28.9" customHeight="1">
      <c r="B192" s="142"/>
      <c r="C192" s="171" t="s">
        <v>83</v>
      </c>
      <c r="D192" s="171" t="s">
        <v>181</v>
      </c>
      <c r="E192" s="172" t="s">
        <v>949</v>
      </c>
      <c r="F192" s="294" t="s">
        <v>950</v>
      </c>
      <c r="G192" s="294"/>
      <c r="H192" s="294"/>
      <c r="I192" s="294"/>
      <c r="J192" s="173" t="s">
        <v>321</v>
      </c>
      <c r="K192" s="174">
        <v>0.48</v>
      </c>
      <c r="L192" s="295">
        <v>0</v>
      </c>
      <c r="M192" s="295"/>
      <c r="N192" s="296">
        <f>ROUND(L192*K192,2)</f>
        <v>0</v>
      </c>
      <c r="O192" s="296"/>
      <c r="P192" s="296"/>
      <c r="Q192" s="296"/>
      <c r="R192" s="145"/>
      <c r="T192" s="175" t="s">
        <v>5</v>
      </c>
      <c r="U192" s="48" t="s">
        <v>48</v>
      </c>
      <c r="V192" s="40"/>
      <c r="W192" s="176">
        <f>V192*K192</f>
        <v>0</v>
      </c>
      <c r="X192" s="176">
        <v>0</v>
      </c>
      <c r="Y192" s="176">
        <f>X192*K192</f>
        <v>0</v>
      </c>
      <c r="Z192" s="176">
        <v>0</v>
      </c>
      <c r="AA192" s="177">
        <f>Z192*K192</f>
        <v>0</v>
      </c>
      <c r="AR192" s="22" t="s">
        <v>185</v>
      </c>
      <c r="AT192" s="22" t="s">
        <v>181</v>
      </c>
      <c r="AU192" s="22" t="s">
        <v>90</v>
      </c>
      <c r="AY192" s="22" t="s">
        <v>180</v>
      </c>
      <c r="BE192" s="118">
        <f>IF(U192="základní",N192,0)</f>
        <v>0</v>
      </c>
      <c r="BF192" s="118">
        <f>IF(U192="snížená",N192,0)</f>
        <v>0</v>
      </c>
      <c r="BG192" s="118">
        <f>IF(U192="zákl. přenesená",N192,0)</f>
        <v>0</v>
      </c>
      <c r="BH192" s="118">
        <f>IF(U192="sníž. přenesená",N192,0)</f>
        <v>0</v>
      </c>
      <c r="BI192" s="118">
        <f>IF(U192="nulová",N192,0)</f>
        <v>0</v>
      </c>
      <c r="BJ192" s="22" t="s">
        <v>90</v>
      </c>
      <c r="BK192" s="118">
        <f>ROUND(L192*K192,2)</f>
        <v>0</v>
      </c>
      <c r="BL192" s="22" t="s">
        <v>185</v>
      </c>
      <c r="BM192" s="22" t="s">
        <v>317</v>
      </c>
    </row>
    <row r="193" spans="2:51" s="12" customFormat="1" ht="20.45" customHeight="1">
      <c r="B193" s="186"/>
      <c r="C193" s="187"/>
      <c r="D193" s="187"/>
      <c r="E193" s="188" t="s">
        <v>5</v>
      </c>
      <c r="F193" s="297" t="s">
        <v>951</v>
      </c>
      <c r="G193" s="298"/>
      <c r="H193" s="298"/>
      <c r="I193" s="298"/>
      <c r="J193" s="187"/>
      <c r="K193" s="189">
        <v>0.48</v>
      </c>
      <c r="L193" s="187"/>
      <c r="M193" s="187"/>
      <c r="N193" s="187"/>
      <c r="O193" s="187"/>
      <c r="P193" s="187"/>
      <c r="Q193" s="187"/>
      <c r="R193" s="190"/>
      <c r="T193" s="191"/>
      <c r="U193" s="187"/>
      <c r="V193" s="187"/>
      <c r="W193" s="187"/>
      <c r="X193" s="187"/>
      <c r="Y193" s="187"/>
      <c r="Z193" s="187"/>
      <c r="AA193" s="192"/>
      <c r="AT193" s="193" t="s">
        <v>188</v>
      </c>
      <c r="AU193" s="193" t="s">
        <v>90</v>
      </c>
      <c r="AV193" s="12" t="s">
        <v>95</v>
      </c>
      <c r="AW193" s="12" t="s">
        <v>40</v>
      </c>
      <c r="AX193" s="12" t="s">
        <v>83</v>
      </c>
      <c r="AY193" s="193" t="s">
        <v>180</v>
      </c>
    </row>
    <row r="194" spans="2:51" s="13" customFormat="1" ht="20.45" customHeight="1">
      <c r="B194" s="194"/>
      <c r="C194" s="195"/>
      <c r="D194" s="195"/>
      <c r="E194" s="196" t="s">
        <v>5</v>
      </c>
      <c r="F194" s="292" t="s">
        <v>190</v>
      </c>
      <c r="G194" s="293"/>
      <c r="H194" s="293"/>
      <c r="I194" s="293"/>
      <c r="J194" s="195"/>
      <c r="K194" s="197">
        <v>0.48</v>
      </c>
      <c r="L194" s="195"/>
      <c r="M194" s="195"/>
      <c r="N194" s="195"/>
      <c r="O194" s="195"/>
      <c r="P194" s="195"/>
      <c r="Q194" s="195"/>
      <c r="R194" s="198"/>
      <c r="T194" s="199"/>
      <c r="U194" s="195"/>
      <c r="V194" s="195"/>
      <c r="W194" s="195"/>
      <c r="X194" s="195"/>
      <c r="Y194" s="195"/>
      <c r="Z194" s="195"/>
      <c r="AA194" s="200"/>
      <c r="AT194" s="201" t="s">
        <v>188</v>
      </c>
      <c r="AU194" s="201" t="s">
        <v>90</v>
      </c>
      <c r="AV194" s="13" t="s">
        <v>185</v>
      </c>
      <c r="AW194" s="13" t="s">
        <v>40</v>
      </c>
      <c r="AX194" s="13" t="s">
        <v>90</v>
      </c>
      <c r="AY194" s="201" t="s">
        <v>180</v>
      </c>
    </row>
    <row r="195" spans="2:65" s="1" customFormat="1" ht="20.45" customHeight="1">
      <c r="B195" s="142"/>
      <c r="C195" s="171" t="s">
        <v>83</v>
      </c>
      <c r="D195" s="171" t="s">
        <v>181</v>
      </c>
      <c r="E195" s="172" t="s">
        <v>952</v>
      </c>
      <c r="F195" s="294" t="s">
        <v>953</v>
      </c>
      <c r="G195" s="294"/>
      <c r="H195" s="294"/>
      <c r="I195" s="294"/>
      <c r="J195" s="173" t="s">
        <v>203</v>
      </c>
      <c r="K195" s="174">
        <v>18</v>
      </c>
      <c r="L195" s="295">
        <v>0</v>
      </c>
      <c r="M195" s="295"/>
      <c r="N195" s="296">
        <f>ROUND(L195*K195,2)</f>
        <v>0</v>
      </c>
      <c r="O195" s="296"/>
      <c r="P195" s="296"/>
      <c r="Q195" s="296"/>
      <c r="R195" s="145"/>
      <c r="T195" s="175" t="s">
        <v>5</v>
      </c>
      <c r="U195" s="48" t="s">
        <v>48</v>
      </c>
      <c r="V195" s="40"/>
      <c r="W195" s="176">
        <f>V195*K195</f>
        <v>0</v>
      </c>
      <c r="X195" s="176">
        <v>0</v>
      </c>
      <c r="Y195" s="176">
        <f>X195*K195</f>
        <v>0</v>
      </c>
      <c r="Z195" s="176">
        <v>0</v>
      </c>
      <c r="AA195" s="177">
        <f>Z195*K195</f>
        <v>0</v>
      </c>
      <c r="AR195" s="22" t="s">
        <v>185</v>
      </c>
      <c r="AT195" s="22" t="s">
        <v>181</v>
      </c>
      <c r="AU195" s="22" t="s">
        <v>90</v>
      </c>
      <c r="AY195" s="22" t="s">
        <v>180</v>
      </c>
      <c r="BE195" s="118">
        <f>IF(U195="základní",N195,0)</f>
        <v>0</v>
      </c>
      <c r="BF195" s="118">
        <f>IF(U195="snížená",N195,0)</f>
        <v>0</v>
      </c>
      <c r="BG195" s="118">
        <f>IF(U195="zákl. přenesená",N195,0)</f>
        <v>0</v>
      </c>
      <c r="BH195" s="118">
        <f>IF(U195="sníž. přenesená",N195,0)</f>
        <v>0</v>
      </c>
      <c r="BI195" s="118">
        <f>IF(U195="nulová",N195,0)</f>
        <v>0</v>
      </c>
      <c r="BJ195" s="22" t="s">
        <v>90</v>
      </c>
      <c r="BK195" s="118">
        <f>ROUND(L195*K195,2)</f>
        <v>0</v>
      </c>
      <c r="BL195" s="22" t="s">
        <v>185</v>
      </c>
      <c r="BM195" s="22" t="s">
        <v>385</v>
      </c>
    </row>
    <row r="196" spans="2:51" s="12" customFormat="1" ht="20.45" customHeight="1">
      <c r="B196" s="186"/>
      <c r="C196" s="187"/>
      <c r="D196" s="187"/>
      <c r="E196" s="188" t="s">
        <v>5</v>
      </c>
      <c r="F196" s="297" t="s">
        <v>921</v>
      </c>
      <c r="G196" s="298"/>
      <c r="H196" s="298"/>
      <c r="I196" s="298"/>
      <c r="J196" s="187"/>
      <c r="K196" s="189">
        <v>18</v>
      </c>
      <c r="L196" s="187"/>
      <c r="M196" s="187"/>
      <c r="N196" s="187"/>
      <c r="O196" s="187"/>
      <c r="P196" s="187"/>
      <c r="Q196" s="187"/>
      <c r="R196" s="190"/>
      <c r="T196" s="191"/>
      <c r="U196" s="187"/>
      <c r="V196" s="187"/>
      <c r="W196" s="187"/>
      <c r="X196" s="187"/>
      <c r="Y196" s="187"/>
      <c r="Z196" s="187"/>
      <c r="AA196" s="192"/>
      <c r="AT196" s="193" t="s">
        <v>188</v>
      </c>
      <c r="AU196" s="193" t="s">
        <v>90</v>
      </c>
      <c r="AV196" s="12" t="s">
        <v>95</v>
      </c>
      <c r="AW196" s="12" t="s">
        <v>40</v>
      </c>
      <c r="AX196" s="12" t="s">
        <v>83</v>
      </c>
      <c r="AY196" s="193" t="s">
        <v>180</v>
      </c>
    </row>
    <row r="197" spans="2:51" s="13" customFormat="1" ht="20.45" customHeight="1">
      <c r="B197" s="194"/>
      <c r="C197" s="195"/>
      <c r="D197" s="195"/>
      <c r="E197" s="196" t="s">
        <v>5</v>
      </c>
      <c r="F197" s="292" t="s">
        <v>190</v>
      </c>
      <c r="G197" s="293"/>
      <c r="H197" s="293"/>
      <c r="I197" s="293"/>
      <c r="J197" s="195"/>
      <c r="K197" s="197">
        <v>18</v>
      </c>
      <c r="L197" s="195"/>
      <c r="M197" s="195"/>
      <c r="N197" s="195"/>
      <c r="O197" s="195"/>
      <c r="P197" s="195"/>
      <c r="Q197" s="195"/>
      <c r="R197" s="198"/>
      <c r="T197" s="199"/>
      <c r="U197" s="195"/>
      <c r="V197" s="195"/>
      <c r="W197" s="195"/>
      <c r="X197" s="195"/>
      <c r="Y197" s="195"/>
      <c r="Z197" s="195"/>
      <c r="AA197" s="200"/>
      <c r="AT197" s="201" t="s">
        <v>188</v>
      </c>
      <c r="AU197" s="201" t="s">
        <v>90</v>
      </c>
      <c r="AV197" s="13" t="s">
        <v>185</v>
      </c>
      <c r="AW197" s="13" t="s">
        <v>40</v>
      </c>
      <c r="AX197" s="13" t="s">
        <v>90</v>
      </c>
      <c r="AY197" s="201" t="s">
        <v>180</v>
      </c>
    </row>
    <row r="198" spans="2:65" s="1" customFormat="1" ht="20.45" customHeight="1">
      <c r="B198" s="142"/>
      <c r="C198" s="171" t="s">
        <v>83</v>
      </c>
      <c r="D198" s="171" t="s">
        <v>181</v>
      </c>
      <c r="E198" s="172" t="s">
        <v>954</v>
      </c>
      <c r="F198" s="294" t="s">
        <v>955</v>
      </c>
      <c r="G198" s="294"/>
      <c r="H198" s="294"/>
      <c r="I198" s="294"/>
      <c r="J198" s="173" t="s">
        <v>203</v>
      </c>
      <c r="K198" s="174">
        <v>48.5</v>
      </c>
      <c r="L198" s="295">
        <v>0</v>
      </c>
      <c r="M198" s="295"/>
      <c r="N198" s="296">
        <f>ROUND(L198*K198,2)</f>
        <v>0</v>
      </c>
      <c r="O198" s="296"/>
      <c r="P198" s="296"/>
      <c r="Q198" s="296"/>
      <c r="R198" s="145"/>
      <c r="T198" s="175" t="s">
        <v>5</v>
      </c>
      <c r="U198" s="48" t="s">
        <v>48</v>
      </c>
      <c r="V198" s="40"/>
      <c r="W198" s="176">
        <f>V198*K198</f>
        <v>0</v>
      </c>
      <c r="X198" s="176">
        <v>0</v>
      </c>
      <c r="Y198" s="176">
        <f>X198*K198</f>
        <v>0</v>
      </c>
      <c r="Z198" s="176">
        <v>0</v>
      </c>
      <c r="AA198" s="177">
        <f>Z198*K198</f>
        <v>0</v>
      </c>
      <c r="AR198" s="22" t="s">
        <v>185</v>
      </c>
      <c r="AT198" s="22" t="s">
        <v>181</v>
      </c>
      <c r="AU198" s="22" t="s">
        <v>90</v>
      </c>
      <c r="AY198" s="22" t="s">
        <v>180</v>
      </c>
      <c r="BE198" s="118">
        <f>IF(U198="základní",N198,0)</f>
        <v>0</v>
      </c>
      <c r="BF198" s="118">
        <f>IF(U198="snížená",N198,0)</f>
        <v>0</v>
      </c>
      <c r="BG198" s="118">
        <f>IF(U198="zákl. přenesená",N198,0)</f>
        <v>0</v>
      </c>
      <c r="BH198" s="118">
        <f>IF(U198="sníž. přenesená",N198,0)</f>
        <v>0</v>
      </c>
      <c r="BI198" s="118">
        <f>IF(U198="nulová",N198,0)</f>
        <v>0</v>
      </c>
      <c r="BJ198" s="22" t="s">
        <v>90</v>
      </c>
      <c r="BK198" s="118">
        <f>ROUND(L198*K198,2)</f>
        <v>0</v>
      </c>
      <c r="BL198" s="22" t="s">
        <v>185</v>
      </c>
      <c r="BM198" s="22" t="s">
        <v>413</v>
      </c>
    </row>
    <row r="199" spans="2:51" s="12" customFormat="1" ht="20.45" customHeight="1">
      <c r="B199" s="186"/>
      <c r="C199" s="187"/>
      <c r="D199" s="187"/>
      <c r="E199" s="188" t="s">
        <v>5</v>
      </c>
      <c r="F199" s="297" t="s">
        <v>917</v>
      </c>
      <c r="G199" s="298"/>
      <c r="H199" s="298"/>
      <c r="I199" s="298"/>
      <c r="J199" s="187"/>
      <c r="K199" s="189">
        <v>40.5</v>
      </c>
      <c r="L199" s="187"/>
      <c r="M199" s="187"/>
      <c r="N199" s="187"/>
      <c r="O199" s="187"/>
      <c r="P199" s="187"/>
      <c r="Q199" s="187"/>
      <c r="R199" s="190"/>
      <c r="T199" s="191"/>
      <c r="U199" s="187"/>
      <c r="V199" s="187"/>
      <c r="W199" s="187"/>
      <c r="X199" s="187"/>
      <c r="Y199" s="187"/>
      <c r="Z199" s="187"/>
      <c r="AA199" s="192"/>
      <c r="AT199" s="193" t="s">
        <v>188</v>
      </c>
      <c r="AU199" s="193" t="s">
        <v>90</v>
      </c>
      <c r="AV199" s="12" t="s">
        <v>95</v>
      </c>
      <c r="AW199" s="12" t="s">
        <v>40</v>
      </c>
      <c r="AX199" s="12" t="s">
        <v>83</v>
      </c>
      <c r="AY199" s="193" t="s">
        <v>180</v>
      </c>
    </row>
    <row r="200" spans="2:51" s="12" customFormat="1" ht="20.45" customHeight="1">
      <c r="B200" s="186"/>
      <c r="C200" s="187"/>
      <c r="D200" s="187"/>
      <c r="E200" s="188" t="s">
        <v>5</v>
      </c>
      <c r="F200" s="290" t="s">
        <v>918</v>
      </c>
      <c r="G200" s="291"/>
      <c r="H200" s="291"/>
      <c r="I200" s="291"/>
      <c r="J200" s="187"/>
      <c r="K200" s="189">
        <v>8</v>
      </c>
      <c r="L200" s="187"/>
      <c r="M200" s="187"/>
      <c r="N200" s="187"/>
      <c r="O200" s="187"/>
      <c r="P200" s="187"/>
      <c r="Q200" s="187"/>
      <c r="R200" s="190"/>
      <c r="T200" s="191"/>
      <c r="U200" s="187"/>
      <c r="V200" s="187"/>
      <c r="W200" s="187"/>
      <c r="X200" s="187"/>
      <c r="Y200" s="187"/>
      <c r="Z200" s="187"/>
      <c r="AA200" s="192"/>
      <c r="AT200" s="193" t="s">
        <v>188</v>
      </c>
      <c r="AU200" s="193" t="s">
        <v>90</v>
      </c>
      <c r="AV200" s="12" t="s">
        <v>95</v>
      </c>
      <c r="AW200" s="12" t="s">
        <v>40</v>
      </c>
      <c r="AX200" s="12" t="s">
        <v>83</v>
      </c>
      <c r="AY200" s="193" t="s">
        <v>180</v>
      </c>
    </row>
    <row r="201" spans="2:51" s="13" customFormat="1" ht="20.45" customHeight="1">
      <c r="B201" s="194"/>
      <c r="C201" s="195"/>
      <c r="D201" s="195"/>
      <c r="E201" s="196" t="s">
        <v>5</v>
      </c>
      <c r="F201" s="292" t="s">
        <v>190</v>
      </c>
      <c r="G201" s="293"/>
      <c r="H201" s="293"/>
      <c r="I201" s="293"/>
      <c r="J201" s="195"/>
      <c r="K201" s="197">
        <v>48.5</v>
      </c>
      <c r="L201" s="195"/>
      <c r="M201" s="195"/>
      <c r="N201" s="195"/>
      <c r="O201" s="195"/>
      <c r="P201" s="195"/>
      <c r="Q201" s="195"/>
      <c r="R201" s="198"/>
      <c r="T201" s="199"/>
      <c r="U201" s="195"/>
      <c r="V201" s="195"/>
      <c r="W201" s="195"/>
      <c r="X201" s="195"/>
      <c r="Y201" s="195"/>
      <c r="Z201" s="195"/>
      <c r="AA201" s="200"/>
      <c r="AT201" s="201" t="s">
        <v>188</v>
      </c>
      <c r="AU201" s="201" t="s">
        <v>90</v>
      </c>
      <c r="AV201" s="13" t="s">
        <v>185</v>
      </c>
      <c r="AW201" s="13" t="s">
        <v>40</v>
      </c>
      <c r="AX201" s="13" t="s">
        <v>90</v>
      </c>
      <c r="AY201" s="201" t="s">
        <v>180</v>
      </c>
    </row>
    <row r="202" spans="2:65" s="1" customFormat="1" ht="20.45" customHeight="1">
      <c r="B202" s="142"/>
      <c r="C202" s="171" t="s">
        <v>83</v>
      </c>
      <c r="D202" s="171" t="s">
        <v>181</v>
      </c>
      <c r="E202" s="172" t="s">
        <v>956</v>
      </c>
      <c r="F202" s="294" t="s">
        <v>957</v>
      </c>
      <c r="G202" s="294"/>
      <c r="H202" s="294"/>
      <c r="I202" s="294"/>
      <c r="J202" s="173" t="s">
        <v>321</v>
      </c>
      <c r="K202" s="174">
        <v>2</v>
      </c>
      <c r="L202" s="295">
        <v>0</v>
      </c>
      <c r="M202" s="295"/>
      <c r="N202" s="296">
        <f>ROUND(L202*K202,2)</f>
        <v>0</v>
      </c>
      <c r="O202" s="296"/>
      <c r="P202" s="296"/>
      <c r="Q202" s="296"/>
      <c r="R202" s="145"/>
      <c r="T202" s="175" t="s">
        <v>5</v>
      </c>
      <c r="U202" s="48" t="s">
        <v>48</v>
      </c>
      <c r="V202" s="40"/>
      <c r="W202" s="176">
        <f>V202*K202</f>
        <v>0</v>
      </c>
      <c r="X202" s="176">
        <v>0</v>
      </c>
      <c r="Y202" s="176">
        <f>X202*K202</f>
        <v>0</v>
      </c>
      <c r="Z202" s="176">
        <v>0</v>
      </c>
      <c r="AA202" s="177">
        <f>Z202*K202</f>
        <v>0</v>
      </c>
      <c r="AR202" s="22" t="s">
        <v>185</v>
      </c>
      <c r="AT202" s="22" t="s">
        <v>181</v>
      </c>
      <c r="AU202" s="22" t="s">
        <v>90</v>
      </c>
      <c r="AY202" s="22" t="s">
        <v>180</v>
      </c>
      <c r="BE202" s="118">
        <f>IF(U202="základní",N202,0)</f>
        <v>0</v>
      </c>
      <c r="BF202" s="118">
        <f>IF(U202="snížená",N202,0)</f>
        <v>0</v>
      </c>
      <c r="BG202" s="118">
        <f>IF(U202="zákl. přenesená",N202,0)</f>
        <v>0</v>
      </c>
      <c r="BH202" s="118">
        <f>IF(U202="sníž. přenesená",N202,0)</f>
        <v>0</v>
      </c>
      <c r="BI202" s="118">
        <f>IF(U202="nulová",N202,0)</f>
        <v>0</v>
      </c>
      <c r="BJ202" s="22" t="s">
        <v>90</v>
      </c>
      <c r="BK202" s="118">
        <f>ROUND(L202*K202,2)</f>
        <v>0</v>
      </c>
      <c r="BL202" s="22" t="s">
        <v>185</v>
      </c>
      <c r="BM202" s="22" t="s">
        <v>418</v>
      </c>
    </row>
    <row r="203" spans="2:65" s="1" customFormat="1" ht="20.45" customHeight="1">
      <c r="B203" s="142"/>
      <c r="C203" s="171" t="s">
        <v>83</v>
      </c>
      <c r="D203" s="171" t="s">
        <v>181</v>
      </c>
      <c r="E203" s="172" t="s">
        <v>958</v>
      </c>
      <c r="F203" s="294" t="s">
        <v>959</v>
      </c>
      <c r="G203" s="294"/>
      <c r="H203" s="294"/>
      <c r="I203" s="294"/>
      <c r="J203" s="173" t="s">
        <v>938</v>
      </c>
      <c r="K203" s="174">
        <v>26.88</v>
      </c>
      <c r="L203" s="295">
        <v>0</v>
      </c>
      <c r="M203" s="295"/>
      <c r="N203" s="296">
        <f>ROUND(L203*K203,2)</f>
        <v>0</v>
      </c>
      <c r="O203" s="296"/>
      <c r="P203" s="296"/>
      <c r="Q203" s="296"/>
      <c r="R203" s="145"/>
      <c r="T203" s="175" t="s">
        <v>5</v>
      </c>
      <c r="U203" s="48" t="s">
        <v>48</v>
      </c>
      <c r="V203" s="40"/>
      <c r="W203" s="176">
        <f>V203*K203</f>
        <v>0</v>
      </c>
      <c r="X203" s="176">
        <v>0</v>
      </c>
      <c r="Y203" s="176">
        <f>X203*K203</f>
        <v>0</v>
      </c>
      <c r="Z203" s="176">
        <v>0</v>
      </c>
      <c r="AA203" s="177">
        <f>Z203*K203</f>
        <v>0</v>
      </c>
      <c r="AR203" s="22" t="s">
        <v>185</v>
      </c>
      <c r="AT203" s="22" t="s">
        <v>181</v>
      </c>
      <c r="AU203" s="22" t="s">
        <v>90</v>
      </c>
      <c r="AY203" s="22" t="s">
        <v>180</v>
      </c>
      <c r="BE203" s="118">
        <f>IF(U203="základní",N203,0)</f>
        <v>0</v>
      </c>
      <c r="BF203" s="118">
        <f>IF(U203="snížená",N203,0)</f>
        <v>0</v>
      </c>
      <c r="BG203" s="118">
        <f>IF(U203="zákl. přenesená",N203,0)</f>
        <v>0</v>
      </c>
      <c r="BH203" s="118">
        <f>IF(U203="sníž. přenesená",N203,0)</f>
        <v>0</v>
      </c>
      <c r="BI203" s="118">
        <f>IF(U203="nulová",N203,0)</f>
        <v>0</v>
      </c>
      <c r="BJ203" s="22" t="s">
        <v>90</v>
      </c>
      <c r="BK203" s="118">
        <f>ROUND(L203*K203,2)</f>
        <v>0</v>
      </c>
      <c r="BL203" s="22" t="s">
        <v>185</v>
      </c>
      <c r="BM203" s="22" t="s">
        <v>422</v>
      </c>
    </row>
    <row r="204" spans="2:65" s="1" customFormat="1" ht="20.45" customHeight="1">
      <c r="B204" s="142"/>
      <c r="C204" s="171" t="s">
        <v>83</v>
      </c>
      <c r="D204" s="171" t="s">
        <v>181</v>
      </c>
      <c r="E204" s="172" t="s">
        <v>960</v>
      </c>
      <c r="F204" s="294" t="s">
        <v>961</v>
      </c>
      <c r="G204" s="294"/>
      <c r="H204" s="294"/>
      <c r="I204" s="294"/>
      <c r="J204" s="173" t="s">
        <v>321</v>
      </c>
      <c r="K204" s="174">
        <v>2</v>
      </c>
      <c r="L204" s="295">
        <v>0</v>
      </c>
      <c r="M204" s="295"/>
      <c r="N204" s="296">
        <f>ROUND(L204*K204,2)</f>
        <v>0</v>
      </c>
      <c r="O204" s="296"/>
      <c r="P204" s="296"/>
      <c r="Q204" s="296"/>
      <c r="R204" s="145"/>
      <c r="T204" s="175" t="s">
        <v>5</v>
      </c>
      <c r="U204" s="48" t="s">
        <v>48</v>
      </c>
      <c r="V204" s="40"/>
      <c r="W204" s="176">
        <f>V204*K204</f>
        <v>0</v>
      </c>
      <c r="X204" s="176">
        <v>0</v>
      </c>
      <c r="Y204" s="176">
        <f>X204*K204</f>
        <v>0</v>
      </c>
      <c r="Z204" s="176">
        <v>0</v>
      </c>
      <c r="AA204" s="177">
        <f>Z204*K204</f>
        <v>0</v>
      </c>
      <c r="AR204" s="22" t="s">
        <v>185</v>
      </c>
      <c r="AT204" s="22" t="s">
        <v>181</v>
      </c>
      <c r="AU204" s="22" t="s">
        <v>90</v>
      </c>
      <c r="AY204" s="22" t="s">
        <v>180</v>
      </c>
      <c r="BE204" s="118">
        <f>IF(U204="základní",N204,0)</f>
        <v>0</v>
      </c>
      <c r="BF204" s="118">
        <f>IF(U204="snížená",N204,0)</f>
        <v>0</v>
      </c>
      <c r="BG204" s="118">
        <f>IF(U204="zákl. přenesená",N204,0)</f>
        <v>0</v>
      </c>
      <c r="BH204" s="118">
        <f>IF(U204="sníž. přenesená",N204,0)</f>
        <v>0</v>
      </c>
      <c r="BI204" s="118">
        <f>IF(U204="nulová",N204,0)</f>
        <v>0</v>
      </c>
      <c r="BJ204" s="22" t="s">
        <v>90</v>
      </c>
      <c r="BK204" s="118">
        <f>ROUND(L204*K204,2)</f>
        <v>0</v>
      </c>
      <c r="BL204" s="22" t="s">
        <v>185</v>
      </c>
      <c r="BM204" s="22" t="s">
        <v>427</v>
      </c>
    </row>
    <row r="205" spans="2:65" s="1" customFormat="1" ht="28.9" customHeight="1">
      <c r="B205" s="142"/>
      <c r="C205" s="171" t="s">
        <v>83</v>
      </c>
      <c r="D205" s="171" t="s">
        <v>181</v>
      </c>
      <c r="E205" s="172" t="s">
        <v>962</v>
      </c>
      <c r="F205" s="294" t="s">
        <v>963</v>
      </c>
      <c r="G205" s="294"/>
      <c r="H205" s="294"/>
      <c r="I205" s="294"/>
      <c r="J205" s="173" t="s">
        <v>321</v>
      </c>
      <c r="K205" s="174">
        <v>4</v>
      </c>
      <c r="L205" s="295">
        <v>0</v>
      </c>
      <c r="M205" s="295"/>
      <c r="N205" s="296">
        <f>ROUND(L205*K205,2)</f>
        <v>0</v>
      </c>
      <c r="O205" s="296"/>
      <c r="P205" s="296"/>
      <c r="Q205" s="296"/>
      <c r="R205" s="145"/>
      <c r="T205" s="175" t="s">
        <v>5</v>
      </c>
      <c r="U205" s="48" t="s">
        <v>48</v>
      </c>
      <c r="V205" s="40"/>
      <c r="W205" s="176">
        <f>V205*K205</f>
        <v>0</v>
      </c>
      <c r="X205" s="176">
        <v>0</v>
      </c>
      <c r="Y205" s="176">
        <f>X205*K205</f>
        <v>0</v>
      </c>
      <c r="Z205" s="176">
        <v>0</v>
      </c>
      <c r="AA205" s="177">
        <f>Z205*K205</f>
        <v>0</v>
      </c>
      <c r="AR205" s="22" t="s">
        <v>185</v>
      </c>
      <c r="AT205" s="22" t="s">
        <v>181</v>
      </c>
      <c r="AU205" s="22" t="s">
        <v>90</v>
      </c>
      <c r="AY205" s="22" t="s">
        <v>180</v>
      </c>
      <c r="BE205" s="118">
        <f>IF(U205="základní",N205,0)</f>
        <v>0</v>
      </c>
      <c r="BF205" s="118">
        <f>IF(U205="snížená",N205,0)</f>
        <v>0</v>
      </c>
      <c r="BG205" s="118">
        <f>IF(U205="zákl. přenesená",N205,0)</f>
        <v>0</v>
      </c>
      <c r="BH205" s="118">
        <f>IF(U205="sníž. přenesená",N205,0)</f>
        <v>0</v>
      </c>
      <c r="BI205" s="118">
        <f>IF(U205="nulová",N205,0)</f>
        <v>0</v>
      </c>
      <c r="BJ205" s="22" t="s">
        <v>90</v>
      </c>
      <c r="BK205" s="118">
        <f>ROUND(L205*K205,2)</f>
        <v>0</v>
      </c>
      <c r="BL205" s="22" t="s">
        <v>185</v>
      </c>
      <c r="BM205" s="22" t="s">
        <v>438</v>
      </c>
    </row>
    <row r="206" spans="2:51" s="12" customFormat="1" ht="20.45" customHeight="1">
      <c r="B206" s="186"/>
      <c r="C206" s="187"/>
      <c r="D206" s="187"/>
      <c r="E206" s="188" t="s">
        <v>5</v>
      </c>
      <c r="F206" s="297" t="s">
        <v>798</v>
      </c>
      <c r="G206" s="298"/>
      <c r="H206" s="298"/>
      <c r="I206" s="298"/>
      <c r="J206" s="187"/>
      <c r="K206" s="189">
        <v>4</v>
      </c>
      <c r="L206" s="187"/>
      <c r="M206" s="187"/>
      <c r="N206" s="187"/>
      <c r="O206" s="187"/>
      <c r="P206" s="187"/>
      <c r="Q206" s="187"/>
      <c r="R206" s="190"/>
      <c r="T206" s="191"/>
      <c r="U206" s="187"/>
      <c r="V206" s="187"/>
      <c r="W206" s="187"/>
      <c r="X206" s="187"/>
      <c r="Y206" s="187"/>
      <c r="Z206" s="187"/>
      <c r="AA206" s="192"/>
      <c r="AT206" s="193" t="s">
        <v>188</v>
      </c>
      <c r="AU206" s="193" t="s">
        <v>90</v>
      </c>
      <c r="AV206" s="12" t="s">
        <v>95</v>
      </c>
      <c r="AW206" s="12" t="s">
        <v>40</v>
      </c>
      <c r="AX206" s="12" t="s">
        <v>83</v>
      </c>
      <c r="AY206" s="193" t="s">
        <v>180</v>
      </c>
    </row>
    <row r="207" spans="2:51" s="13" customFormat="1" ht="20.45" customHeight="1">
      <c r="B207" s="194"/>
      <c r="C207" s="195"/>
      <c r="D207" s="195"/>
      <c r="E207" s="196" t="s">
        <v>5</v>
      </c>
      <c r="F207" s="292" t="s">
        <v>190</v>
      </c>
      <c r="G207" s="293"/>
      <c r="H207" s="293"/>
      <c r="I207" s="293"/>
      <c r="J207" s="195"/>
      <c r="K207" s="197">
        <v>4</v>
      </c>
      <c r="L207" s="195"/>
      <c r="M207" s="195"/>
      <c r="N207" s="195"/>
      <c r="O207" s="195"/>
      <c r="P207" s="195"/>
      <c r="Q207" s="195"/>
      <c r="R207" s="198"/>
      <c r="T207" s="199"/>
      <c r="U207" s="195"/>
      <c r="V207" s="195"/>
      <c r="W207" s="195"/>
      <c r="X207" s="195"/>
      <c r="Y207" s="195"/>
      <c r="Z207" s="195"/>
      <c r="AA207" s="200"/>
      <c r="AT207" s="201" t="s">
        <v>188</v>
      </c>
      <c r="AU207" s="201" t="s">
        <v>90</v>
      </c>
      <c r="AV207" s="13" t="s">
        <v>185</v>
      </c>
      <c r="AW207" s="13" t="s">
        <v>40</v>
      </c>
      <c r="AX207" s="13" t="s">
        <v>90</v>
      </c>
      <c r="AY207" s="201" t="s">
        <v>180</v>
      </c>
    </row>
    <row r="208" spans="2:65" s="1" customFormat="1" ht="20.45" customHeight="1">
      <c r="B208" s="142"/>
      <c r="C208" s="171" t="s">
        <v>83</v>
      </c>
      <c r="D208" s="171" t="s">
        <v>181</v>
      </c>
      <c r="E208" s="172" t="s">
        <v>964</v>
      </c>
      <c r="F208" s="294" t="s">
        <v>965</v>
      </c>
      <c r="G208" s="294"/>
      <c r="H208" s="294"/>
      <c r="I208" s="294"/>
      <c r="J208" s="173" t="s">
        <v>321</v>
      </c>
      <c r="K208" s="174">
        <v>4</v>
      </c>
      <c r="L208" s="295">
        <v>0</v>
      </c>
      <c r="M208" s="295"/>
      <c r="N208" s="296">
        <f>ROUND(L208*K208,2)</f>
        <v>0</v>
      </c>
      <c r="O208" s="296"/>
      <c r="P208" s="296"/>
      <c r="Q208" s="296"/>
      <c r="R208" s="145"/>
      <c r="T208" s="175" t="s">
        <v>5</v>
      </c>
      <c r="U208" s="48" t="s">
        <v>48</v>
      </c>
      <c r="V208" s="40"/>
      <c r="W208" s="176">
        <f>V208*K208</f>
        <v>0</v>
      </c>
      <c r="X208" s="176">
        <v>0</v>
      </c>
      <c r="Y208" s="176">
        <f>X208*K208</f>
        <v>0</v>
      </c>
      <c r="Z208" s="176">
        <v>0</v>
      </c>
      <c r="AA208" s="177">
        <f>Z208*K208</f>
        <v>0</v>
      </c>
      <c r="AR208" s="22" t="s">
        <v>185</v>
      </c>
      <c r="AT208" s="22" t="s">
        <v>181</v>
      </c>
      <c r="AU208" s="22" t="s">
        <v>90</v>
      </c>
      <c r="AY208" s="22" t="s">
        <v>180</v>
      </c>
      <c r="BE208" s="118">
        <f>IF(U208="základní",N208,0)</f>
        <v>0</v>
      </c>
      <c r="BF208" s="118">
        <f>IF(U208="snížená",N208,0)</f>
        <v>0</v>
      </c>
      <c r="BG208" s="118">
        <f>IF(U208="zákl. přenesená",N208,0)</f>
        <v>0</v>
      </c>
      <c r="BH208" s="118">
        <f>IF(U208="sníž. přenesená",N208,0)</f>
        <v>0</v>
      </c>
      <c r="BI208" s="118">
        <f>IF(U208="nulová",N208,0)</f>
        <v>0</v>
      </c>
      <c r="BJ208" s="22" t="s">
        <v>90</v>
      </c>
      <c r="BK208" s="118">
        <f>ROUND(L208*K208,2)</f>
        <v>0</v>
      </c>
      <c r="BL208" s="22" t="s">
        <v>185</v>
      </c>
      <c r="BM208" s="22" t="s">
        <v>442</v>
      </c>
    </row>
    <row r="209" spans="2:51" s="12" customFormat="1" ht="20.45" customHeight="1">
      <c r="B209" s="186"/>
      <c r="C209" s="187"/>
      <c r="D209" s="187"/>
      <c r="E209" s="188" t="s">
        <v>5</v>
      </c>
      <c r="F209" s="297" t="s">
        <v>798</v>
      </c>
      <c r="G209" s="298"/>
      <c r="H209" s="298"/>
      <c r="I209" s="298"/>
      <c r="J209" s="187"/>
      <c r="K209" s="189">
        <v>4</v>
      </c>
      <c r="L209" s="187"/>
      <c r="M209" s="187"/>
      <c r="N209" s="187"/>
      <c r="O209" s="187"/>
      <c r="P209" s="187"/>
      <c r="Q209" s="187"/>
      <c r="R209" s="190"/>
      <c r="T209" s="191"/>
      <c r="U209" s="187"/>
      <c r="V209" s="187"/>
      <c r="W209" s="187"/>
      <c r="X209" s="187"/>
      <c r="Y209" s="187"/>
      <c r="Z209" s="187"/>
      <c r="AA209" s="192"/>
      <c r="AT209" s="193" t="s">
        <v>188</v>
      </c>
      <c r="AU209" s="193" t="s">
        <v>90</v>
      </c>
      <c r="AV209" s="12" t="s">
        <v>95</v>
      </c>
      <c r="AW209" s="12" t="s">
        <v>40</v>
      </c>
      <c r="AX209" s="12" t="s">
        <v>83</v>
      </c>
      <c r="AY209" s="193" t="s">
        <v>180</v>
      </c>
    </row>
    <row r="210" spans="2:51" s="13" customFormat="1" ht="20.45" customHeight="1">
      <c r="B210" s="194"/>
      <c r="C210" s="195"/>
      <c r="D210" s="195"/>
      <c r="E210" s="196" t="s">
        <v>5</v>
      </c>
      <c r="F210" s="292" t="s">
        <v>190</v>
      </c>
      <c r="G210" s="293"/>
      <c r="H210" s="293"/>
      <c r="I210" s="293"/>
      <c r="J210" s="195"/>
      <c r="K210" s="197">
        <v>4</v>
      </c>
      <c r="L210" s="195"/>
      <c r="M210" s="195"/>
      <c r="N210" s="195"/>
      <c r="O210" s="195"/>
      <c r="P210" s="195"/>
      <c r="Q210" s="195"/>
      <c r="R210" s="198"/>
      <c r="T210" s="199"/>
      <c r="U210" s="195"/>
      <c r="V210" s="195"/>
      <c r="W210" s="195"/>
      <c r="X210" s="195"/>
      <c r="Y210" s="195"/>
      <c r="Z210" s="195"/>
      <c r="AA210" s="200"/>
      <c r="AT210" s="201" t="s">
        <v>188</v>
      </c>
      <c r="AU210" s="201" t="s">
        <v>90</v>
      </c>
      <c r="AV210" s="13" t="s">
        <v>185</v>
      </c>
      <c r="AW210" s="13" t="s">
        <v>40</v>
      </c>
      <c r="AX210" s="13" t="s">
        <v>90</v>
      </c>
      <c r="AY210" s="201" t="s">
        <v>180</v>
      </c>
    </row>
    <row r="211" spans="2:65" s="1" customFormat="1" ht="20.45" customHeight="1">
      <c r="B211" s="142"/>
      <c r="C211" s="171" t="s">
        <v>83</v>
      </c>
      <c r="D211" s="171" t="s">
        <v>181</v>
      </c>
      <c r="E211" s="172" t="s">
        <v>966</v>
      </c>
      <c r="F211" s="294" t="s">
        <v>967</v>
      </c>
      <c r="G211" s="294"/>
      <c r="H211" s="294"/>
      <c r="I211" s="294"/>
      <c r="J211" s="173" t="s">
        <v>321</v>
      </c>
      <c r="K211" s="174">
        <v>3</v>
      </c>
      <c r="L211" s="295">
        <v>0</v>
      </c>
      <c r="M211" s="295"/>
      <c r="N211" s="296">
        <f>ROUND(L211*K211,2)</f>
        <v>0</v>
      </c>
      <c r="O211" s="296"/>
      <c r="P211" s="296"/>
      <c r="Q211" s="296"/>
      <c r="R211" s="145"/>
      <c r="T211" s="175" t="s">
        <v>5</v>
      </c>
      <c r="U211" s="48" t="s">
        <v>48</v>
      </c>
      <c r="V211" s="40"/>
      <c r="W211" s="176">
        <f>V211*K211</f>
        <v>0</v>
      </c>
      <c r="X211" s="176">
        <v>0</v>
      </c>
      <c r="Y211" s="176">
        <f>X211*K211</f>
        <v>0</v>
      </c>
      <c r="Z211" s="176">
        <v>0</v>
      </c>
      <c r="AA211" s="177">
        <f>Z211*K211</f>
        <v>0</v>
      </c>
      <c r="AR211" s="22" t="s">
        <v>185</v>
      </c>
      <c r="AT211" s="22" t="s">
        <v>181</v>
      </c>
      <c r="AU211" s="22" t="s">
        <v>90</v>
      </c>
      <c r="AY211" s="22" t="s">
        <v>180</v>
      </c>
      <c r="BE211" s="118">
        <f>IF(U211="základní",N211,0)</f>
        <v>0</v>
      </c>
      <c r="BF211" s="118">
        <f>IF(U211="snížená",N211,0)</f>
        <v>0</v>
      </c>
      <c r="BG211" s="118">
        <f>IF(U211="zákl. přenesená",N211,0)</f>
        <v>0</v>
      </c>
      <c r="BH211" s="118">
        <f>IF(U211="sníž. přenesená",N211,0)</f>
        <v>0</v>
      </c>
      <c r="BI211" s="118">
        <f>IF(U211="nulová",N211,0)</f>
        <v>0</v>
      </c>
      <c r="BJ211" s="22" t="s">
        <v>90</v>
      </c>
      <c r="BK211" s="118">
        <f>ROUND(L211*K211,2)</f>
        <v>0</v>
      </c>
      <c r="BL211" s="22" t="s">
        <v>185</v>
      </c>
      <c r="BM211" s="22" t="s">
        <v>448</v>
      </c>
    </row>
    <row r="212" spans="2:65" s="1" customFormat="1" ht="20.45" customHeight="1">
      <c r="B212" s="142"/>
      <c r="C212" s="171" t="s">
        <v>83</v>
      </c>
      <c r="D212" s="171" t="s">
        <v>181</v>
      </c>
      <c r="E212" s="172" t="s">
        <v>968</v>
      </c>
      <c r="F212" s="294" t="s">
        <v>969</v>
      </c>
      <c r="G212" s="294"/>
      <c r="H212" s="294"/>
      <c r="I212" s="294"/>
      <c r="J212" s="173" t="s">
        <v>203</v>
      </c>
      <c r="K212" s="174">
        <v>28.35</v>
      </c>
      <c r="L212" s="295">
        <v>0</v>
      </c>
      <c r="M212" s="295"/>
      <c r="N212" s="296">
        <f>ROUND(L212*K212,2)</f>
        <v>0</v>
      </c>
      <c r="O212" s="296"/>
      <c r="P212" s="296"/>
      <c r="Q212" s="296"/>
      <c r="R212" s="145"/>
      <c r="T212" s="175" t="s">
        <v>5</v>
      </c>
      <c r="U212" s="48" t="s">
        <v>48</v>
      </c>
      <c r="V212" s="40"/>
      <c r="W212" s="176">
        <f>V212*K212</f>
        <v>0</v>
      </c>
      <c r="X212" s="176">
        <v>0</v>
      </c>
      <c r="Y212" s="176">
        <f>X212*K212</f>
        <v>0</v>
      </c>
      <c r="Z212" s="176">
        <v>0</v>
      </c>
      <c r="AA212" s="177">
        <f>Z212*K212</f>
        <v>0</v>
      </c>
      <c r="AR212" s="22" t="s">
        <v>185</v>
      </c>
      <c r="AT212" s="22" t="s">
        <v>181</v>
      </c>
      <c r="AU212" s="22" t="s">
        <v>90</v>
      </c>
      <c r="AY212" s="22" t="s">
        <v>180</v>
      </c>
      <c r="BE212" s="118">
        <f>IF(U212="základní",N212,0)</f>
        <v>0</v>
      </c>
      <c r="BF212" s="118">
        <f>IF(U212="snížená",N212,0)</f>
        <v>0</v>
      </c>
      <c r="BG212" s="118">
        <f>IF(U212="zákl. přenesená",N212,0)</f>
        <v>0</v>
      </c>
      <c r="BH212" s="118">
        <f>IF(U212="sníž. přenesená",N212,0)</f>
        <v>0</v>
      </c>
      <c r="BI212" s="118">
        <f>IF(U212="nulová",N212,0)</f>
        <v>0</v>
      </c>
      <c r="BJ212" s="22" t="s">
        <v>90</v>
      </c>
      <c r="BK212" s="118">
        <f>ROUND(L212*K212,2)</f>
        <v>0</v>
      </c>
      <c r="BL212" s="22" t="s">
        <v>185</v>
      </c>
      <c r="BM212" s="22" t="s">
        <v>456</v>
      </c>
    </row>
    <row r="213" spans="2:51" s="12" customFormat="1" ht="20.45" customHeight="1">
      <c r="B213" s="186"/>
      <c r="C213" s="187"/>
      <c r="D213" s="187"/>
      <c r="E213" s="188" t="s">
        <v>5</v>
      </c>
      <c r="F213" s="297" t="s">
        <v>970</v>
      </c>
      <c r="G213" s="298"/>
      <c r="H213" s="298"/>
      <c r="I213" s="298"/>
      <c r="J213" s="187"/>
      <c r="K213" s="189">
        <v>28.35</v>
      </c>
      <c r="L213" s="187"/>
      <c r="M213" s="187"/>
      <c r="N213" s="187"/>
      <c r="O213" s="187"/>
      <c r="P213" s="187"/>
      <c r="Q213" s="187"/>
      <c r="R213" s="190"/>
      <c r="T213" s="191"/>
      <c r="U213" s="187"/>
      <c r="V213" s="187"/>
      <c r="W213" s="187"/>
      <c r="X213" s="187"/>
      <c r="Y213" s="187"/>
      <c r="Z213" s="187"/>
      <c r="AA213" s="192"/>
      <c r="AT213" s="193" t="s">
        <v>188</v>
      </c>
      <c r="AU213" s="193" t="s">
        <v>90</v>
      </c>
      <c r="AV213" s="12" t="s">
        <v>95</v>
      </c>
      <c r="AW213" s="12" t="s">
        <v>40</v>
      </c>
      <c r="AX213" s="12" t="s">
        <v>83</v>
      </c>
      <c r="AY213" s="193" t="s">
        <v>180</v>
      </c>
    </row>
    <row r="214" spans="2:51" s="13" customFormat="1" ht="20.45" customHeight="1">
      <c r="B214" s="194"/>
      <c r="C214" s="195"/>
      <c r="D214" s="195"/>
      <c r="E214" s="196" t="s">
        <v>5</v>
      </c>
      <c r="F214" s="292" t="s">
        <v>190</v>
      </c>
      <c r="G214" s="293"/>
      <c r="H214" s="293"/>
      <c r="I214" s="293"/>
      <c r="J214" s="195"/>
      <c r="K214" s="197">
        <v>28.35</v>
      </c>
      <c r="L214" s="195"/>
      <c r="M214" s="195"/>
      <c r="N214" s="195"/>
      <c r="O214" s="195"/>
      <c r="P214" s="195"/>
      <c r="Q214" s="195"/>
      <c r="R214" s="198"/>
      <c r="T214" s="199"/>
      <c r="U214" s="195"/>
      <c r="V214" s="195"/>
      <c r="W214" s="195"/>
      <c r="X214" s="195"/>
      <c r="Y214" s="195"/>
      <c r="Z214" s="195"/>
      <c r="AA214" s="200"/>
      <c r="AT214" s="201" t="s">
        <v>188</v>
      </c>
      <c r="AU214" s="201" t="s">
        <v>90</v>
      </c>
      <c r="AV214" s="13" t="s">
        <v>185</v>
      </c>
      <c r="AW214" s="13" t="s">
        <v>40</v>
      </c>
      <c r="AX214" s="13" t="s">
        <v>90</v>
      </c>
      <c r="AY214" s="201" t="s">
        <v>180</v>
      </c>
    </row>
    <row r="215" spans="2:65" s="1" customFormat="1" ht="20.45" customHeight="1">
      <c r="B215" s="142"/>
      <c r="C215" s="171" t="s">
        <v>83</v>
      </c>
      <c r="D215" s="171" t="s">
        <v>181</v>
      </c>
      <c r="E215" s="172" t="s">
        <v>971</v>
      </c>
      <c r="F215" s="294" t="s">
        <v>972</v>
      </c>
      <c r="G215" s="294"/>
      <c r="H215" s="294"/>
      <c r="I215" s="294"/>
      <c r="J215" s="173" t="s">
        <v>938</v>
      </c>
      <c r="K215" s="174">
        <v>0.8</v>
      </c>
      <c r="L215" s="295">
        <v>0</v>
      </c>
      <c r="M215" s="295"/>
      <c r="N215" s="296">
        <f>ROUND(L215*K215,2)</f>
        <v>0</v>
      </c>
      <c r="O215" s="296"/>
      <c r="P215" s="296"/>
      <c r="Q215" s="296"/>
      <c r="R215" s="145"/>
      <c r="T215" s="175" t="s">
        <v>5</v>
      </c>
      <c r="U215" s="48" t="s">
        <v>48</v>
      </c>
      <c r="V215" s="40"/>
      <c r="W215" s="176">
        <f>V215*K215</f>
        <v>0</v>
      </c>
      <c r="X215" s="176">
        <v>0</v>
      </c>
      <c r="Y215" s="176">
        <f>X215*K215</f>
        <v>0</v>
      </c>
      <c r="Z215" s="176">
        <v>0</v>
      </c>
      <c r="AA215" s="177">
        <f>Z215*K215</f>
        <v>0</v>
      </c>
      <c r="AR215" s="22" t="s">
        <v>185</v>
      </c>
      <c r="AT215" s="22" t="s">
        <v>181</v>
      </c>
      <c r="AU215" s="22" t="s">
        <v>90</v>
      </c>
      <c r="AY215" s="22" t="s">
        <v>180</v>
      </c>
      <c r="BE215" s="118">
        <f>IF(U215="základní",N215,0)</f>
        <v>0</v>
      </c>
      <c r="BF215" s="118">
        <f>IF(U215="snížená",N215,0)</f>
        <v>0</v>
      </c>
      <c r="BG215" s="118">
        <f>IF(U215="zákl. přenesená",N215,0)</f>
        <v>0</v>
      </c>
      <c r="BH215" s="118">
        <f>IF(U215="sníž. přenesená",N215,0)</f>
        <v>0</v>
      </c>
      <c r="BI215" s="118">
        <f>IF(U215="nulová",N215,0)</f>
        <v>0</v>
      </c>
      <c r="BJ215" s="22" t="s">
        <v>90</v>
      </c>
      <c r="BK215" s="118">
        <f>ROUND(L215*K215,2)</f>
        <v>0</v>
      </c>
      <c r="BL215" s="22" t="s">
        <v>185</v>
      </c>
      <c r="BM215" s="22" t="s">
        <v>462</v>
      </c>
    </row>
    <row r="216" spans="2:51" s="12" customFormat="1" ht="20.45" customHeight="1">
      <c r="B216" s="186"/>
      <c r="C216" s="187"/>
      <c r="D216" s="187"/>
      <c r="E216" s="188" t="s">
        <v>5</v>
      </c>
      <c r="F216" s="297" t="s">
        <v>973</v>
      </c>
      <c r="G216" s="298"/>
      <c r="H216" s="298"/>
      <c r="I216" s="298"/>
      <c r="J216" s="187"/>
      <c r="K216" s="189">
        <v>0.8</v>
      </c>
      <c r="L216" s="187"/>
      <c r="M216" s="187"/>
      <c r="N216" s="187"/>
      <c r="O216" s="187"/>
      <c r="P216" s="187"/>
      <c r="Q216" s="187"/>
      <c r="R216" s="190"/>
      <c r="T216" s="191"/>
      <c r="U216" s="187"/>
      <c r="V216" s="187"/>
      <c r="W216" s="187"/>
      <c r="X216" s="187"/>
      <c r="Y216" s="187"/>
      <c r="Z216" s="187"/>
      <c r="AA216" s="192"/>
      <c r="AT216" s="193" t="s">
        <v>188</v>
      </c>
      <c r="AU216" s="193" t="s">
        <v>90</v>
      </c>
      <c r="AV216" s="12" t="s">
        <v>95</v>
      </c>
      <c r="AW216" s="12" t="s">
        <v>40</v>
      </c>
      <c r="AX216" s="12" t="s">
        <v>83</v>
      </c>
      <c r="AY216" s="193" t="s">
        <v>180</v>
      </c>
    </row>
    <row r="217" spans="2:51" s="13" customFormat="1" ht="20.45" customHeight="1">
      <c r="B217" s="194"/>
      <c r="C217" s="195"/>
      <c r="D217" s="195"/>
      <c r="E217" s="196" t="s">
        <v>5</v>
      </c>
      <c r="F217" s="292" t="s">
        <v>190</v>
      </c>
      <c r="G217" s="293"/>
      <c r="H217" s="293"/>
      <c r="I217" s="293"/>
      <c r="J217" s="195"/>
      <c r="K217" s="197">
        <v>0.8</v>
      </c>
      <c r="L217" s="195"/>
      <c r="M217" s="195"/>
      <c r="N217" s="195"/>
      <c r="O217" s="195"/>
      <c r="P217" s="195"/>
      <c r="Q217" s="195"/>
      <c r="R217" s="198"/>
      <c r="T217" s="199"/>
      <c r="U217" s="195"/>
      <c r="V217" s="195"/>
      <c r="W217" s="195"/>
      <c r="X217" s="195"/>
      <c r="Y217" s="195"/>
      <c r="Z217" s="195"/>
      <c r="AA217" s="200"/>
      <c r="AT217" s="201" t="s">
        <v>188</v>
      </c>
      <c r="AU217" s="201" t="s">
        <v>90</v>
      </c>
      <c r="AV217" s="13" t="s">
        <v>185</v>
      </c>
      <c r="AW217" s="13" t="s">
        <v>40</v>
      </c>
      <c r="AX217" s="13" t="s">
        <v>90</v>
      </c>
      <c r="AY217" s="201" t="s">
        <v>180</v>
      </c>
    </row>
    <row r="218" spans="2:65" s="1" customFormat="1" ht="28.9" customHeight="1">
      <c r="B218" s="142"/>
      <c r="C218" s="171" t="s">
        <v>83</v>
      </c>
      <c r="D218" s="171" t="s">
        <v>181</v>
      </c>
      <c r="E218" s="172" t="s">
        <v>974</v>
      </c>
      <c r="F218" s="294" t="s">
        <v>975</v>
      </c>
      <c r="G218" s="294"/>
      <c r="H218" s="294"/>
      <c r="I218" s="294"/>
      <c r="J218" s="173" t="s">
        <v>321</v>
      </c>
      <c r="K218" s="174">
        <v>4</v>
      </c>
      <c r="L218" s="295">
        <v>0</v>
      </c>
      <c r="M218" s="295"/>
      <c r="N218" s="296">
        <f>ROUND(L218*K218,2)</f>
        <v>0</v>
      </c>
      <c r="O218" s="296"/>
      <c r="P218" s="296"/>
      <c r="Q218" s="296"/>
      <c r="R218" s="145"/>
      <c r="T218" s="175" t="s">
        <v>5</v>
      </c>
      <c r="U218" s="48" t="s">
        <v>48</v>
      </c>
      <c r="V218" s="40"/>
      <c r="W218" s="176">
        <f>V218*K218</f>
        <v>0</v>
      </c>
      <c r="X218" s="176">
        <v>0</v>
      </c>
      <c r="Y218" s="176">
        <f>X218*K218</f>
        <v>0</v>
      </c>
      <c r="Z218" s="176">
        <v>0</v>
      </c>
      <c r="AA218" s="177">
        <f>Z218*K218</f>
        <v>0</v>
      </c>
      <c r="AR218" s="22" t="s">
        <v>185</v>
      </c>
      <c r="AT218" s="22" t="s">
        <v>181</v>
      </c>
      <c r="AU218" s="22" t="s">
        <v>90</v>
      </c>
      <c r="AY218" s="22" t="s">
        <v>180</v>
      </c>
      <c r="BE218" s="118">
        <f>IF(U218="základní",N218,0)</f>
        <v>0</v>
      </c>
      <c r="BF218" s="118">
        <f>IF(U218="snížená",N218,0)</f>
        <v>0</v>
      </c>
      <c r="BG218" s="118">
        <f>IF(U218="zákl. přenesená",N218,0)</f>
        <v>0</v>
      </c>
      <c r="BH218" s="118">
        <f>IF(U218="sníž. přenesená",N218,0)</f>
        <v>0</v>
      </c>
      <c r="BI218" s="118">
        <f>IF(U218="nulová",N218,0)</f>
        <v>0</v>
      </c>
      <c r="BJ218" s="22" t="s">
        <v>90</v>
      </c>
      <c r="BK218" s="118">
        <f>ROUND(L218*K218,2)</f>
        <v>0</v>
      </c>
      <c r="BL218" s="22" t="s">
        <v>185</v>
      </c>
      <c r="BM218" s="22" t="s">
        <v>470</v>
      </c>
    </row>
    <row r="219" spans="2:51" s="12" customFormat="1" ht="20.45" customHeight="1">
      <c r="B219" s="186"/>
      <c r="C219" s="187"/>
      <c r="D219" s="187"/>
      <c r="E219" s="188" t="s">
        <v>5</v>
      </c>
      <c r="F219" s="297" t="s">
        <v>864</v>
      </c>
      <c r="G219" s="298"/>
      <c r="H219" s="298"/>
      <c r="I219" s="298"/>
      <c r="J219" s="187"/>
      <c r="K219" s="189">
        <v>4</v>
      </c>
      <c r="L219" s="187"/>
      <c r="M219" s="187"/>
      <c r="N219" s="187"/>
      <c r="O219" s="187"/>
      <c r="P219" s="187"/>
      <c r="Q219" s="187"/>
      <c r="R219" s="190"/>
      <c r="T219" s="191"/>
      <c r="U219" s="187"/>
      <c r="V219" s="187"/>
      <c r="W219" s="187"/>
      <c r="X219" s="187"/>
      <c r="Y219" s="187"/>
      <c r="Z219" s="187"/>
      <c r="AA219" s="192"/>
      <c r="AT219" s="193" t="s">
        <v>188</v>
      </c>
      <c r="AU219" s="193" t="s">
        <v>90</v>
      </c>
      <c r="AV219" s="12" t="s">
        <v>95</v>
      </c>
      <c r="AW219" s="12" t="s">
        <v>40</v>
      </c>
      <c r="AX219" s="12" t="s">
        <v>83</v>
      </c>
      <c r="AY219" s="193" t="s">
        <v>180</v>
      </c>
    </row>
    <row r="220" spans="2:51" s="13" customFormat="1" ht="20.45" customHeight="1">
      <c r="B220" s="194"/>
      <c r="C220" s="195"/>
      <c r="D220" s="195"/>
      <c r="E220" s="196" t="s">
        <v>5</v>
      </c>
      <c r="F220" s="292" t="s">
        <v>190</v>
      </c>
      <c r="G220" s="293"/>
      <c r="H220" s="293"/>
      <c r="I220" s="293"/>
      <c r="J220" s="195"/>
      <c r="K220" s="197">
        <v>4</v>
      </c>
      <c r="L220" s="195"/>
      <c r="M220" s="195"/>
      <c r="N220" s="195"/>
      <c r="O220" s="195"/>
      <c r="P220" s="195"/>
      <c r="Q220" s="195"/>
      <c r="R220" s="198"/>
      <c r="T220" s="199"/>
      <c r="U220" s="195"/>
      <c r="V220" s="195"/>
      <c r="W220" s="195"/>
      <c r="X220" s="195"/>
      <c r="Y220" s="195"/>
      <c r="Z220" s="195"/>
      <c r="AA220" s="200"/>
      <c r="AT220" s="201" t="s">
        <v>188</v>
      </c>
      <c r="AU220" s="201" t="s">
        <v>90</v>
      </c>
      <c r="AV220" s="13" t="s">
        <v>185</v>
      </c>
      <c r="AW220" s="13" t="s">
        <v>40</v>
      </c>
      <c r="AX220" s="13" t="s">
        <v>90</v>
      </c>
      <c r="AY220" s="201" t="s">
        <v>180</v>
      </c>
    </row>
    <row r="221" spans="2:65" s="1" customFormat="1" ht="20.45" customHeight="1">
      <c r="B221" s="142"/>
      <c r="C221" s="171" t="s">
        <v>83</v>
      </c>
      <c r="D221" s="171" t="s">
        <v>181</v>
      </c>
      <c r="E221" s="172" t="s">
        <v>976</v>
      </c>
      <c r="F221" s="294" t="s">
        <v>977</v>
      </c>
      <c r="G221" s="294"/>
      <c r="H221" s="294"/>
      <c r="I221" s="294"/>
      <c r="J221" s="173" t="s">
        <v>203</v>
      </c>
      <c r="K221" s="174">
        <v>36.6</v>
      </c>
      <c r="L221" s="295">
        <v>0</v>
      </c>
      <c r="M221" s="295"/>
      <c r="N221" s="296">
        <f>ROUND(L221*K221,2)</f>
        <v>0</v>
      </c>
      <c r="O221" s="296"/>
      <c r="P221" s="296"/>
      <c r="Q221" s="296"/>
      <c r="R221" s="145"/>
      <c r="T221" s="175" t="s">
        <v>5</v>
      </c>
      <c r="U221" s="48" t="s">
        <v>48</v>
      </c>
      <c r="V221" s="40"/>
      <c r="W221" s="176">
        <f>V221*K221</f>
        <v>0</v>
      </c>
      <c r="X221" s="176">
        <v>0</v>
      </c>
      <c r="Y221" s="176">
        <f>X221*K221</f>
        <v>0</v>
      </c>
      <c r="Z221" s="176">
        <v>0</v>
      </c>
      <c r="AA221" s="177">
        <f>Z221*K221</f>
        <v>0</v>
      </c>
      <c r="AR221" s="22" t="s">
        <v>185</v>
      </c>
      <c r="AT221" s="22" t="s">
        <v>181</v>
      </c>
      <c r="AU221" s="22" t="s">
        <v>90</v>
      </c>
      <c r="AY221" s="22" t="s">
        <v>180</v>
      </c>
      <c r="BE221" s="118">
        <f>IF(U221="základní",N221,0)</f>
        <v>0</v>
      </c>
      <c r="BF221" s="118">
        <f>IF(U221="snížená",N221,0)</f>
        <v>0</v>
      </c>
      <c r="BG221" s="118">
        <f>IF(U221="zákl. přenesená",N221,0)</f>
        <v>0</v>
      </c>
      <c r="BH221" s="118">
        <f>IF(U221="sníž. přenesená",N221,0)</f>
        <v>0</v>
      </c>
      <c r="BI221" s="118">
        <f>IF(U221="nulová",N221,0)</f>
        <v>0</v>
      </c>
      <c r="BJ221" s="22" t="s">
        <v>90</v>
      </c>
      <c r="BK221" s="118">
        <f>ROUND(L221*K221,2)</f>
        <v>0</v>
      </c>
      <c r="BL221" s="22" t="s">
        <v>185</v>
      </c>
      <c r="BM221" s="22" t="s">
        <v>476</v>
      </c>
    </row>
    <row r="222" spans="2:51" s="12" customFormat="1" ht="28.9" customHeight="1">
      <c r="B222" s="186"/>
      <c r="C222" s="187"/>
      <c r="D222" s="187"/>
      <c r="E222" s="188" t="s">
        <v>5</v>
      </c>
      <c r="F222" s="297" t="s">
        <v>978</v>
      </c>
      <c r="G222" s="298"/>
      <c r="H222" s="298"/>
      <c r="I222" s="298"/>
      <c r="J222" s="187"/>
      <c r="K222" s="189">
        <v>8.25</v>
      </c>
      <c r="L222" s="187"/>
      <c r="M222" s="187"/>
      <c r="N222" s="187"/>
      <c r="O222" s="187"/>
      <c r="P222" s="187"/>
      <c r="Q222" s="187"/>
      <c r="R222" s="190"/>
      <c r="T222" s="191"/>
      <c r="U222" s="187"/>
      <c r="V222" s="187"/>
      <c r="W222" s="187"/>
      <c r="X222" s="187"/>
      <c r="Y222" s="187"/>
      <c r="Z222" s="187"/>
      <c r="AA222" s="192"/>
      <c r="AT222" s="193" t="s">
        <v>188</v>
      </c>
      <c r="AU222" s="193" t="s">
        <v>90</v>
      </c>
      <c r="AV222" s="12" t="s">
        <v>95</v>
      </c>
      <c r="AW222" s="12" t="s">
        <v>40</v>
      </c>
      <c r="AX222" s="12" t="s">
        <v>83</v>
      </c>
      <c r="AY222" s="193" t="s">
        <v>180</v>
      </c>
    </row>
    <row r="223" spans="2:51" s="12" customFormat="1" ht="20.45" customHeight="1">
      <c r="B223" s="186"/>
      <c r="C223" s="187"/>
      <c r="D223" s="187"/>
      <c r="E223" s="188" t="s">
        <v>5</v>
      </c>
      <c r="F223" s="290" t="s">
        <v>979</v>
      </c>
      <c r="G223" s="291"/>
      <c r="H223" s="291"/>
      <c r="I223" s="291"/>
      <c r="J223" s="187"/>
      <c r="K223" s="189">
        <v>28.35</v>
      </c>
      <c r="L223" s="187"/>
      <c r="M223" s="187"/>
      <c r="N223" s="187"/>
      <c r="O223" s="187"/>
      <c r="P223" s="187"/>
      <c r="Q223" s="187"/>
      <c r="R223" s="190"/>
      <c r="T223" s="191"/>
      <c r="U223" s="187"/>
      <c r="V223" s="187"/>
      <c r="W223" s="187"/>
      <c r="X223" s="187"/>
      <c r="Y223" s="187"/>
      <c r="Z223" s="187"/>
      <c r="AA223" s="192"/>
      <c r="AT223" s="193" t="s">
        <v>188</v>
      </c>
      <c r="AU223" s="193" t="s">
        <v>90</v>
      </c>
      <c r="AV223" s="12" t="s">
        <v>95</v>
      </c>
      <c r="AW223" s="12" t="s">
        <v>40</v>
      </c>
      <c r="AX223" s="12" t="s">
        <v>83</v>
      </c>
      <c r="AY223" s="193" t="s">
        <v>180</v>
      </c>
    </row>
    <row r="224" spans="2:51" s="13" customFormat="1" ht="20.45" customHeight="1">
      <c r="B224" s="194"/>
      <c r="C224" s="195"/>
      <c r="D224" s="195"/>
      <c r="E224" s="196" t="s">
        <v>5</v>
      </c>
      <c r="F224" s="292" t="s">
        <v>190</v>
      </c>
      <c r="G224" s="293"/>
      <c r="H224" s="293"/>
      <c r="I224" s="293"/>
      <c r="J224" s="195"/>
      <c r="K224" s="197">
        <v>36.6</v>
      </c>
      <c r="L224" s="195"/>
      <c r="M224" s="195"/>
      <c r="N224" s="195"/>
      <c r="O224" s="195"/>
      <c r="P224" s="195"/>
      <c r="Q224" s="195"/>
      <c r="R224" s="198"/>
      <c r="T224" s="199"/>
      <c r="U224" s="195"/>
      <c r="V224" s="195"/>
      <c r="W224" s="195"/>
      <c r="X224" s="195"/>
      <c r="Y224" s="195"/>
      <c r="Z224" s="195"/>
      <c r="AA224" s="200"/>
      <c r="AT224" s="201" t="s">
        <v>188</v>
      </c>
      <c r="AU224" s="201" t="s">
        <v>90</v>
      </c>
      <c r="AV224" s="13" t="s">
        <v>185</v>
      </c>
      <c r="AW224" s="13" t="s">
        <v>40</v>
      </c>
      <c r="AX224" s="13" t="s">
        <v>90</v>
      </c>
      <c r="AY224" s="201" t="s">
        <v>180</v>
      </c>
    </row>
    <row r="225" spans="2:65" s="1" customFormat="1" ht="20.45" customHeight="1">
      <c r="B225" s="142"/>
      <c r="C225" s="171" t="s">
        <v>83</v>
      </c>
      <c r="D225" s="171" t="s">
        <v>181</v>
      </c>
      <c r="E225" s="172" t="s">
        <v>980</v>
      </c>
      <c r="F225" s="294" t="s">
        <v>981</v>
      </c>
      <c r="G225" s="294"/>
      <c r="H225" s="294"/>
      <c r="I225" s="294"/>
      <c r="J225" s="173" t="s">
        <v>357</v>
      </c>
      <c r="K225" s="174">
        <v>1</v>
      </c>
      <c r="L225" s="295">
        <v>0</v>
      </c>
      <c r="M225" s="295"/>
      <c r="N225" s="296">
        <f aca="true" t="shared" si="35" ref="N225:N233">ROUND(L225*K225,2)</f>
        <v>0</v>
      </c>
      <c r="O225" s="296"/>
      <c r="P225" s="296"/>
      <c r="Q225" s="296"/>
      <c r="R225" s="145"/>
      <c r="T225" s="175" t="s">
        <v>5</v>
      </c>
      <c r="U225" s="48" t="s">
        <v>48</v>
      </c>
      <c r="V225" s="40"/>
      <c r="W225" s="176">
        <f aca="true" t="shared" si="36" ref="W225:W233">V225*K225</f>
        <v>0</v>
      </c>
      <c r="X225" s="176">
        <v>0</v>
      </c>
      <c r="Y225" s="176">
        <f aca="true" t="shared" si="37" ref="Y225:Y233">X225*K225</f>
        <v>0</v>
      </c>
      <c r="Z225" s="176">
        <v>0</v>
      </c>
      <c r="AA225" s="177">
        <f aca="true" t="shared" si="38" ref="AA225:AA233">Z225*K225</f>
        <v>0</v>
      </c>
      <c r="AR225" s="22" t="s">
        <v>185</v>
      </c>
      <c r="AT225" s="22" t="s">
        <v>181</v>
      </c>
      <c r="AU225" s="22" t="s">
        <v>90</v>
      </c>
      <c r="AY225" s="22" t="s">
        <v>180</v>
      </c>
      <c r="BE225" s="118">
        <f aca="true" t="shared" si="39" ref="BE225:BE233">IF(U225="základní",N225,0)</f>
        <v>0</v>
      </c>
      <c r="BF225" s="118">
        <f aca="true" t="shared" si="40" ref="BF225:BF233">IF(U225="snížená",N225,0)</f>
        <v>0</v>
      </c>
      <c r="BG225" s="118">
        <f aca="true" t="shared" si="41" ref="BG225:BG233">IF(U225="zákl. přenesená",N225,0)</f>
        <v>0</v>
      </c>
      <c r="BH225" s="118">
        <f aca="true" t="shared" si="42" ref="BH225:BH233">IF(U225="sníž. přenesená",N225,0)</f>
        <v>0</v>
      </c>
      <c r="BI225" s="118">
        <f aca="true" t="shared" si="43" ref="BI225:BI233">IF(U225="nulová",N225,0)</f>
        <v>0</v>
      </c>
      <c r="BJ225" s="22" t="s">
        <v>90</v>
      </c>
      <c r="BK225" s="118">
        <f aca="true" t="shared" si="44" ref="BK225:BK233">ROUND(L225*K225,2)</f>
        <v>0</v>
      </c>
      <c r="BL225" s="22" t="s">
        <v>185</v>
      </c>
      <c r="BM225" s="22" t="s">
        <v>480</v>
      </c>
    </row>
    <row r="226" spans="2:65" s="1" customFormat="1" ht="28.9" customHeight="1">
      <c r="B226" s="142"/>
      <c r="C226" s="171" t="s">
        <v>83</v>
      </c>
      <c r="D226" s="171" t="s">
        <v>181</v>
      </c>
      <c r="E226" s="172" t="s">
        <v>982</v>
      </c>
      <c r="F226" s="294" t="s">
        <v>983</v>
      </c>
      <c r="G226" s="294"/>
      <c r="H226" s="294"/>
      <c r="I226" s="294"/>
      <c r="J226" s="173" t="s">
        <v>321</v>
      </c>
      <c r="K226" s="174">
        <v>2</v>
      </c>
      <c r="L226" s="295">
        <v>0</v>
      </c>
      <c r="M226" s="295"/>
      <c r="N226" s="296">
        <f t="shared" si="35"/>
        <v>0</v>
      </c>
      <c r="O226" s="296"/>
      <c r="P226" s="296"/>
      <c r="Q226" s="296"/>
      <c r="R226" s="145"/>
      <c r="T226" s="175" t="s">
        <v>5</v>
      </c>
      <c r="U226" s="48" t="s">
        <v>48</v>
      </c>
      <c r="V226" s="40"/>
      <c r="W226" s="176">
        <f t="shared" si="36"/>
        <v>0</v>
      </c>
      <c r="X226" s="176">
        <v>0</v>
      </c>
      <c r="Y226" s="176">
        <f t="shared" si="37"/>
        <v>0</v>
      </c>
      <c r="Z226" s="176">
        <v>0</v>
      </c>
      <c r="AA226" s="177">
        <f t="shared" si="38"/>
        <v>0</v>
      </c>
      <c r="AR226" s="22" t="s">
        <v>185</v>
      </c>
      <c r="AT226" s="22" t="s">
        <v>181</v>
      </c>
      <c r="AU226" s="22" t="s">
        <v>90</v>
      </c>
      <c r="AY226" s="22" t="s">
        <v>180</v>
      </c>
      <c r="BE226" s="118">
        <f t="shared" si="39"/>
        <v>0</v>
      </c>
      <c r="BF226" s="118">
        <f t="shared" si="40"/>
        <v>0</v>
      </c>
      <c r="BG226" s="118">
        <f t="shared" si="41"/>
        <v>0</v>
      </c>
      <c r="BH226" s="118">
        <f t="shared" si="42"/>
        <v>0</v>
      </c>
      <c r="BI226" s="118">
        <f t="shared" si="43"/>
        <v>0</v>
      </c>
      <c r="BJ226" s="22" t="s">
        <v>90</v>
      </c>
      <c r="BK226" s="118">
        <f t="shared" si="44"/>
        <v>0</v>
      </c>
      <c r="BL226" s="22" t="s">
        <v>185</v>
      </c>
      <c r="BM226" s="22" t="s">
        <v>484</v>
      </c>
    </row>
    <row r="227" spans="2:65" s="1" customFormat="1" ht="20.45" customHeight="1">
      <c r="B227" s="142"/>
      <c r="C227" s="171" t="s">
        <v>83</v>
      </c>
      <c r="D227" s="171" t="s">
        <v>181</v>
      </c>
      <c r="E227" s="172" t="s">
        <v>984</v>
      </c>
      <c r="F227" s="294" t="s">
        <v>985</v>
      </c>
      <c r="G227" s="294"/>
      <c r="H227" s="294"/>
      <c r="I227" s="294"/>
      <c r="J227" s="173" t="s">
        <v>321</v>
      </c>
      <c r="K227" s="174">
        <v>2</v>
      </c>
      <c r="L227" s="295">
        <v>0</v>
      </c>
      <c r="M227" s="295"/>
      <c r="N227" s="296">
        <f t="shared" si="35"/>
        <v>0</v>
      </c>
      <c r="O227" s="296"/>
      <c r="P227" s="296"/>
      <c r="Q227" s="296"/>
      <c r="R227" s="145"/>
      <c r="T227" s="175" t="s">
        <v>5</v>
      </c>
      <c r="U227" s="48" t="s">
        <v>48</v>
      </c>
      <c r="V227" s="40"/>
      <c r="W227" s="176">
        <f t="shared" si="36"/>
        <v>0</v>
      </c>
      <c r="X227" s="176">
        <v>0</v>
      </c>
      <c r="Y227" s="176">
        <f t="shared" si="37"/>
        <v>0</v>
      </c>
      <c r="Z227" s="176">
        <v>0</v>
      </c>
      <c r="AA227" s="177">
        <f t="shared" si="38"/>
        <v>0</v>
      </c>
      <c r="AR227" s="22" t="s">
        <v>185</v>
      </c>
      <c r="AT227" s="22" t="s">
        <v>181</v>
      </c>
      <c r="AU227" s="22" t="s">
        <v>90</v>
      </c>
      <c r="AY227" s="22" t="s">
        <v>180</v>
      </c>
      <c r="BE227" s="118">
        <f t="shared" si="39"/>
        <v>0</v>
      </c>
      <c r="BF227" s="118">
        <f t="shared" si="40"/>
        <v>0</v>
      </c>
      <c r="BG227" s="118">
        <f t="shared" si="41"/>
        <v>0</v>
      </c>
      <c r="BH227" s="118">
        <f t="shared" si="42"/>
        <v>0</v>
      </c>
      <c r="BI227" s="118">
        <f t="shared" si="43"/>
        <v>0</v>
      </c>
      <c r="BJ227" s="22" t="s">
        <v>90</v>
      </c>
      <c r="BK227" s="118">
        <f t="shared" si="44"/>
        <v>0</v>
      </c>
      <c r="BL227" s="22" t="s">
        <v>185</v>
      </c>
      <c r="BM227" s="22" t="s">
        <v>312</v>
      </c>
    </row>
    <row r="228" spans="2:65" s="1" customFormat="1" ht="28.9" customHeight="1">
      <c r="B228" s="142"/>
      <c r="C228" s="171" t="s">
        <v>83</v>
      </c>
      <c r="D228" s="171" t="s">
        <v>181</v>
      </c>
      <c r="E228" s="172" t="s">
        <v>986</v>
      </c>
      <c r="F228" s="294" t="s">
        <v>987</v>
      </c>
      <c r="G228" s="294"/>
      <c r="H228" s="294"/>
      <c r="I228" s="294"/>
      <c r="J228" s="173" t="s">
        <v>321</v>
      </c>
      <c r="K228" s="174">
        <v>1</v>
      </c>
      <c r="L228" s="295">
        <v>0</v>
      </c>
      <c r="M228" s="295"/>
      <c r="N228" s="296">
        <f t="shared" si="35"/>
        <v>0</v>
      </c>
      <c r="O228" s="296"/>
      <c r="P228" s="296"/>
      <c r="Q228" s="296"/>
      <c r="R228" s="145"/>
      <c r="T228" s="175" t="s">
        <v>5</v>
      </c>
      <c r="U228" s="48" t="s">
        <v>48</v>
      </c>
      <c r="V228" s="40"/>
      <c r="W228" s="176">
        <f t="shared" si="36"/>
        <v>0</v>
      </c>
      <c r="X228" s="176">
        <v>0</v>
      </c>
      <c r="Y228" s="176">
        <f t="shared" si="37"/>
        <v>0</v>
      </c>
      <c r="Z228" s="176">
        <v>0</v>
      </c>
      <c r="AA228" s="177">
        <f t="shared" si="38"/>
        <v>0</v>
      </c>
      <c r="AR228" s="22" t="s">
        <v>185</v>
      </c>
      <c r="AT228" s="22" t="s">
        <v>181</v>
      </c>
      <c r="AU228" s="22" t="s">
        <v>90</v>
      </c>
      <c r="AY228" s="22" t="s">
        <v>180</v>
      </c>
      <c r="BE228" s="118">
        <f t="shared" si="39"/>
        <v>0</v>
      </c>
      <c r="BF228" s="118">
        <f t="shared" si="40"/>
        <v>0</v>
      </c>
      <c r="BG228" s="118">
        <f t="shared" si="41"/>
        <v>0</v>
      </c>
      <c r="BH228" s="118">
        <f t="shared" si="42"/>
        <v>0</v>
      </c>
      <c r="BI228" s="118">
        <f t="shared" si="43"/>
        <v>0</v>
      </c>
      <c r="BJ228" s="22" t="s">
        <v>90</v>
      </c>
      <c r="BK228" s="118">
        <f t="shared" si="44"/>
        <v>0</v>
      </c>
      <c r="BL228" s="22" t="s">
        <v>185</v>
      </c>
      <c r="BM228" s="22" t="s">
        <v>988</v>
      </c>
    </row>
    <row r="229" spans="2:65" s="1" customFormat="1" ht="28.9" customHeight="1">
      <c r="B229" s="142"/>
      <c r="C229" s="171" t="s">
        <v>83</v>
      </c>
      <c r="D229" s="171" t="s">
        <v>181</v>
      </c>
      <c r="E229" s="172" t="s">
        <v>989</v>
      </c>
      <c r="F229" s="294" t="s">
        <v>990</v>
      </c>
      <c r="G229" s="294"/>
      <c r="H229" s="294"/>
      <c r="I229" s="294"/>
      <c r="J229" s="173" t="s">
        <v>321</v>
      </c>
      <c r="K229" s="174">
        <v>1</v>
      </c>
      <c r="L229" s="295">
        <v>0</v>
      </c>
      <c r="M229" s="295"/>
      <c r="N229" s="296">
        <f t="shared" si="35"/>
        <v>0</v>
      </c>
      <c r="O229" s="296"/>
      <c r="P229" s="296"/>
      <c r="Q229" s="296"/>
      <c r="R229" s="145"/>
      <c r="T229" s="175" t="s">
        <v>5</v>
      </c>
      <c r="U229" s="48" t="s">
        <v>48</v>
      </c>
      <c r="V229" s="40"/>
      <c r="W229" s="176">
        <f t="shared" si="36"/>
        <v>0</v>
      </c>
      <c r="X229" s="176">
        <v>0</v>
      </c>
      <c r="Y229" s="176">
        <f t="shared" si="37"/>
        <v>0</v>
      </c>
      <c r="Z229" s="176">
        <v>0</v>
      </c>
      <c r="AA229" s="177">
        <f t="shared" si="38"/>
        <v>0</v>
      </c>
      <c r="AR229" s="22" t="s">
        <v>185</v>
      </c>
      <c r="AT229" s="22" t="s">
        <v>181</v>
      </c>
      <c r="AU229" s="22" t="s">
        <v>90</v>
      </c>
      <c r="AY229" s="22" t="s">
        <v>180</v>
      </c>
      <c r="BE229" s="118">
        <f t="shared" si="39"/>
        <v>0</v>
      </c>
      <c r="BF229" s="118">
        <f t="shared" si="40"/>
        <v>0</v>
      </c>
      <c r="BG229" s="118">
        <f t="shared" si="41"/>
        <v>0</v>
      </c>
      <c r="BH229" s="118">
        <f t="shared" si="42"/>
        <v>0</v>
      </c>
      <c r="BI229" s="118">
        <f t="shared" si="43"/>
        <v>0</v>
      </c>
      <c r="BJ229" s="22" t="s">
        <v>90</v>
      </c>
      <c r="BK229" s="118">
        <f t="shared" si="44"/>
        <v>0</v>
      </c>
      <c r="BL229" s="22" t="s">
        <v>185</v>
      </c>
      <c r="BM229" s="22" t="s">
        <v>991</v>
      </c>
    </row>
    <row r="230" spans="2:65" s="1" customFormat="1" ht="20.45" customHeight="1">
      <c r="B230" s="142"/>
      <c r="C230" s="171" t="s">
        <v>83</v>
      </c>
      <c r="D230" s="171" t="s">
        <v>181</v>
      </c>
      <c r="E230" s="172" t="s">
        <v>992</v>
      </c>
      <c r="F230" s="294" t="s">
        <v>993</v>
      </c>
      <c r="G230" s="294"/>
      <c r="H230" s="294"/>
      <c r="I230" s="294"/>
      <c r="J230" s="173" t="s">
        <v>321</v>
      </c>
      <c r="K230" s="174">
        <v>1</v>
      </c>
      <c r="L230" s="295">
        <v>0</v>
      </c>
      <c r="M230" s="295"/>
      <c r="N230" s="296">
        <f t="shared" si="35"/>
        <v>0</v>
      </c>
      <c r="O230" s="296"/>
      <c r="P230" s="296"/>
      <c r="Q230" s="296"/>
      <c r="R230" s="145"/>
      <c r="T230" s="175" t="s">
        <v>5</v>
      </c>
      <c r="U230" s="48" t="s">
        <v>48</v>
      </c>
      <c r="V230" s="40"/>
      <c r="W230" s="176">
        <f t="shared" si="36"/>
        <v>0</v>
      </c>
      <c r="X230" s="176">
        <v>0</v>
      </c>
      <c r="Y230" s="176">
        <f t="shared" si="37"/>
        <v>0</v>
      </c>
      <c r="Z230" s="176">
        <v>0</v>
      </c>
      <c r="AA230" s="177">
        <f t="shared" si="38"/>
        <v>0</v>
      </c>
      <c r="AR230" s="22" t="s">
        <v>185</v>
      </c>
      <c r="AT230" s="22" t="s">
        <v>181</v>
      </c>
      <c r="AU230" s="22" t="s">
        <v>90</v>
      </c>
      <c r="AY230" s="22" t="s">
        <v>180</v>
      </c>
      <c r="BE230" s="118">
        <f t="shared" si="39"/>
        <v>0</v>
      </c>
      <c r="BF230" s="118">
        <f t="shared" si="40"/>
        <v>0</v>
      </c>
      <c r="BG230" s="118">
        <f t="shared" si="41"/>
        <v>0</v>
      </c>
      <c r="BH230" s="118">
        <f t="shared" si="42"/>
        <v>0</v>
      </c>
      <c r="BI230" s="118">
        <f t="shared" si="43"/>
        <v>0</v>
      </c>
      <c r="BJ230" s="22" t="s">
        <v>90</v>
      </c>
      <c r="BK230" s="118">
        <f t="shared" si="44"/>
        <v>0</v>
      </c>
      <c r="BL230" s="22" t="s">
        <v>185</v>
      </c>
      <c r="BM230" s="22" t="s">
        <v>994</v>
      </c>
    </row>
    <row r="231" spans="2:65" s="1" customFormat="1" ht="20.45" customHeight="1">
      <c r="B231" s="142"/>
      <c r="C231" s="171" t="s">
        <v>83</v>
      </c>
      <c r="D231" s="171" t="s">
        <v>181</v>
      </c>
      <c r="E231" s="172" t="s">
        <v>995</v>
      </c>
      <c r="F231" s="294" t="s">
        <v>996</v>
      </c>
      <c r="G231" s="294"/>
      <c r="H231" s="294"/>
      <c r="I231" s="294"/>
      <c r="J231" s="173" t="s">
        <v>321</v>
      </c>
      <c r="K231" s="174">
        <v>1</v>
      </c>
      <c r="L231" s="295">
        <v>0</v>
      </c>
      <c r="M231" s="295"/>
      <c r="N231" s="296">
        <f t="shared" si="35"/>
        <v>0</v>
      </c>
      <c r="O231" s="296"/>
      <c r="P231" s="296"/>
      <c r="Q231" s="296"/>
      <c r="R231" s="145"/>
      <c r="T231" s="175" t="s">
        <v>5</v>
      </c>
      <c r="U231" s="48" t="s">
        <v>48</v>
      </c>
      <c r="V231" s="40"/>
      <c r="W231" s="176">
        <f t="shared" si="36"/>
        <v>0</v>
      </c>
      <c r="X231" s="176">
        <v>0</v>
      </c>
      <c r="Y231" s="176">
        <f t="shared" si="37"/>
        <v>0</v>
      </c>
      <c r="Z231" s="176">
        <v>0</v>
      </c>
      <c r="AA231" s="177">
        <f t="shared" si="38"/>
        <v>0</v>
      </c>
      <c r="AR231" s="22" t="s">
        <v>185</v>
      </c>
      <c r="AT231" s="22" t="s">
        <v>181</v>
      </c>
      <c r="AU231" s="22" t="s">
        <v>90</v>
      </c>
      <c r="AY231" s="22" t="s">
        <v>180</v>
      </c>
      <c r="BE231" s="118">
        <f t="shared" si="39"/>
        <v>0</v>
      </c>
      <c r="BF231" s="118">
        <f t="shared" si="40"/>
        <v>0</v>
      </c>
      <c r="BG231" s="118">
        <f t="shared" si="41"/>
        <v>0</v>
      </c>
      <c r="BH231" s="118">
        <f t="shared" si="42"/>
        <v>0</v>
      </c>
      <c r="BI231" s="118">
        <f t="shared" si="43"/>
        <v>0</v>
      </c>
      <c r="BJ231" s="22" t="s">
        <v>90</v>
      </c>
      <c r="BK231" s="118">
        <f t="shared" si="44"/>
        <v>0</v>
      </c>
      <c r="BL231" s="22" t="s">
        <v>185</v>
      </c>
      <c r="BM231" s="22" t="s">
        <v>997</v>
      </c>
    </row>
    <row r="232" spans="2:65" s="1" customFormat="1" ht="28.9" customHeight="1">
      <c r="B232" s="142"/>
      <c r="C232" s="171" t="s">
        <v>83</v>
      </c>
      <c r="D232" s="171" t="s">
        <v>181</v>
      </c>
      <c r="E232" s="172" t="s">
        <v>998</v>
      </c>
      <c r="F232" s="294" t="s">
        <v>999</v>
      </c>
      <c r="G232" s="294"/>
      <c r="H232" s="294"/>
      <c r="I232" s="294"/>
      <c r="J232" s="173" t="s">
        <v>321</v>
      </c>
      <c r="K232" s="174">
        <v>2</v>
      </c>
      <c r="L232" s="295">
        <v>0</v>
      </c>
      <c r="M232" s="295"/>
      <c r="N232" s="296">
        <f t="shared" si="35"/>
        <v>0</v>
      </c>
      <c r="O232" s="296"/>
      <c r="P232" s="296"/>
      <c r="Q232" s="296"/>
      <c r="R232" s="145"/>
      <c r="T232" s="175" t="s">
        <v>5</v>
      </c>
      <c r="U232" s="48" t="s">
        <v>48</v>
      </c>
      <c r="V232" s="40"/>
      <c r="W232" s="176">
        <f t="shared" si="36"/>
        <v>0</v>
      </c>
      <c r="X232" s="176">
        <v>0</v>
      </c>
      <c r="Y232" s="176">
        <f t="shared" si="37"/>
        <v>0</v>
      </c>
      <c r="Z232" s="176">
        <v>0</v>
      </c>
      <c r="AA232" s="177">
        <f t="shared" si="38"/>
        <v>0</v>
      </c>
      <c r="AR232" s="22" t="s">
        <v>185</v>
      </c>
      <c r="AT232" s="22" t="s">
        <v>181</v>
      </c>
      <c r="AU232" s="22" t="s">
        <v>90</v>
      </c>
      <c r="AY232" s="22" t="s">
        <v>180</v>
      </c>
      <c r="BE232" s="118">
        <f t="shared" si="39"/>
        <v>0</v>
      </c>
      <c r="BF232" s="118">
        <f t="shared" si="40"/>
        <v>0</v>
      </c>
      <c r="BG232" s="118">
        <f t="shared" si="41"/>
        <v>0</v>
      </c>
      <c r="BH232" s="118">
        <f t="shared" si="42"/>
        <v>0</v>
      </c>
      <c r="BI232" s="118">
        <f t="shared" si="43"/>
        <v>0</v>
      </c>
      <c r="BJ232" s="22" t="s">
        <v>90</v>
      </c>
      <c r="BK232" s="118">
        <f t="shared" si="44"/>
        <v>0</v>
      </c>
      <c r="BL232" s="22" t="s">
        <v>185</v>
      </c>
      <c r="BM232" s="22" t="s">
        <v>1000</v>
      </c>
    </row>
    <row r="233" spans="2:65" s="1" customFormat="1" ht="28.9" customHeight="1">
      <c r="B233" s="142"/>
      <c r="C233" s="171" t="s">
        <v>83</v>
      </c>
      <c r="D233" s="171" t="s">
        <v>181</v>
      </c>
      <c r="E233" s="172" t="s">
        <v>1001</v>
      </c>
      <c r="F233" s="294" t="s">
        <v>1002</v>
      </c>
      <c r="G233" s="294"/>
      <c r="H233" s="294"/>
      <c r="I233" s="294"/>
      <c r="J233" s="173" t="s">
        <v>321</v>
      </c>
      <c r="K233" s="174">
        <v>4</v>
      </c>
      <c r="L233" s="295">
        <v>0</v>
      </c>
      <c r="M233" s="295"/>
      <c r="N233" s="296">
        <f t="shared" si="35"/>
        <v>0</v>
      </c>
      <c r="O233" s="296"/>
      <c r="P233" s="296"/>
      <c r="Q233" s="296"/>
      <c r="R233" s="145"/>
      <c r="T233" s="175" t="s">
        <v>5</v>
      </c>
      <c r="U233" s="48" t="s">
        <v>48</v>
      </c>
      <c r="V233" s="40"/>
      <c r="W233" s="176">
        <f t="shared" si="36"/>
        <v>0</v>
      </c>
      <c r="X233" s="176">
        <v>0</v>
      </c>
      <c r="Y233" s="176">
        <f t="shared" si="37"/>
        <v>0</v>
      </c>
      <c r="Z233" s="176">
        <v>0</v>
      </c>
      <c r="AA233" s="177">
        <f t="shared" si="38"/>
        <v>0</v>
      </c>
      <c r="AR233" s="22" t="s">
        <v>185</v>
      </c>
      <c r="AT233" s="22" t="s">
        <v>181</v>
      </c>
      <c r="AU233" s="22" t="s">
        <v>90</v>
      </c>
      <c r="AY233" s="22" t="s">
        <v>180</v>
      </c>
      <c r="BE233" s="118">
        <f t="shared" si="39"/>
        <v>0</v>
      </c>
      <c r="BF233" s="118">
        <f t="shared" si="40"/>
        <v>0</v>
      </c>
      <c r="BG233" s="118">
        <f t="shared" si="41"/>
        <v>0</v>
      </c>
      <c r="BH233" s="118">
        <f t="shared" si="42"/>
        <v>0</v>
      </c>
      <c r="BI233" s="118">
        <f t="shared" si="43"/>
        <v>0</v>
      </c>
      <c r="BJ233" s="22" t="s">
        <v>90</v>
      </c>
      <c r="BK233" s="118">
        <f t="shared" si="44"/>
        <v>0</v>
      </c>
      <c r="BL233" s="22" t="s">
        <v>185</v>
      </c>
      <c r="BM233" s="22" t="s">
        <v>771</v>
      </c>
    </row>
    <row r="234" spans="2:51" s="12" customFormat="1" ht="20.45" customHeight="1">
      <c r="B234" s="186"/>
      <c r="C234" s="187"/>
      <c r="D234" s="187"/>
      <c r="E234" s="188" t="s">
        <v>5</v>
      </c>
      <c r="F234" s="297" t="s">
        <v>798</v>
      </c>
      <c r="G234" s="298"/>
      <c r="H234" s="298"/>
      <c r="I234" s="298"/>
      <c r="J234" s="187"/>
      <c r="K234" s="189">
        <v>4</v>
      </c>
      <c r="L234" s="187"/>
      <c r="M234" s="187"/>
      <c r="N234" s="187"/>
      <c r="O234" s="187"/>
      <c r="P234" s="187"/>
      <c r="Q234" s="187"/>
      <c r="R234" s="190"/>
      <c r="T234" s="191"/>
      <c r="U234" s="187"/>
      <c r="V234" s="187"/>
      <c r="W234" s="187"/>
      <c r="X234" s="187"/>
      <c r="Y234" s="187"/>
      <c r="Z234" s="187"/>
      <c r="AA234" s="192"/>
      <c r="AT234" s="193" t="s">
        <v>188</v>
      </c>
      <c r="AU234" s="193" t="s">
        <v>90</v>
      </c>
      <c r="AV234" s="12" t="s">
        <v>95</v>
      </c>
      <c r="AW234" s="12" t="s">
        <v>40</v>
      </c>
      <c r="AX234" s="12" t="s">
        <v>83</v>
      </c>
      <c r="AY234" s="193" t="s">
        <v>180</v>
      </c>
    </row>
    <row r="235" spans="2:51" s="13" customFormat="1" ht="20.45" customHeight="1">
      <c r="B235" s="194"/>
      <c r="C235" s="195"/>
      <c r="D235" s="195"/>
      <c r="E235" s="196" t="s">
        <v>5</v>
      </c>
      <c r="F235" s="292" t="s">
        <v>190</v>
      </c>
      <c r="G235" s="293"/>
      <c r="H235" s="293"/>
      <c r="I235" s="293"/>
      <c r="J235" s="195"/>
      <c r="K235" s="197">
        <v>4</v>
      </c>
      <c r="L235" s="195"/>
      <c r="M235" s="195"/>
      <c r="N235" s="195"/>
      <c r="O235" s="195"/>
      <c r="P235" s="195"/>
      <c r="Q235" s="195"/>
      <c r="R235" s="198"/>
      <c r="T235" s="199"/>
      <c r="U235" s="195"/>
      <c r="V235" s="195"/>
      <c r="W235" s="195"/>
      <c r="X235" s="195"/>
      <c r="Y235" s="195"/>
      <c r="Z235" s="195"/>
      <c r="AA235" s="200"/>
      <c r="AT235" s="201" t="s">
        <v>188</v>
      </c>
      <c r="AU235" s="201" t="s">
        <v>90</v>
      </c>
      <c r="AV235" s="13" t="s">
        <v>185</v>
      </c>
      <c r="AW235" s="13" t="s">
        <v>40</v>
      </c>
      <c r="AX235" s="13" t="s">
        <v>90</v>
      </c>
      <c r="AY235" s="201" t="s">
        <v>180</v>
      </c>
    </row>
    <row r="236" spans="2:65" s="1" customFormat="1" ht="28.9" customHeight="1">
      <c r="B236" s="142"/>
      <c r="C236" s="171" t="s">
        <v>83</v>
      </c>
      <c r="D236" s="171" t="s">
        <v>181</v>
      </c>
      <c r="E236" s="172" t="s">
        <v>1003</v>
      </c>
      <c r="F236" s="294" t="s">
        <v>1004</v>
      </c>
      <c r="G236" s="294"/>
      <c r="H236" s="294"/>
      <c r="I236" s="294"/>
      <c r="J236" s="173" t="s">
        <v>321</v>
      </c>
      <c r="K236" s="174">
        <v>2</v>
      </c>
      <c r="L236" s="295">
        <v>0</v>
      </c>
      <c r="M236" s="295"/>
      <c r="N236" s="296">
        <f>ROUND(L236*K236,2)</f>
        <v>0</v>
      </c>
      <c r="O236" s="296"/>
      <c r="P236" s="296"/>
      <c r="Q236" s="296"/>
      <c r="R236" s="145"/>
      <c r="T236" s="175" t="s">
        <v>5</v>
      </c>
      <c r="U236" s="48" t="s">
        <v>48</v>
      </c>
      <c r="V236" s="40"/>
      <c r="W236" s="176">
        <f>V236*K236</f>
        <v>0</v>
      </c>
      <c r="X236" s="176">
        <v>0</v>
      </c>
      <c r="Y236" s="176">
        <f>X236*K236</f>
        <v>0</v>
      </c>
      <c r="Z236" s="176">
        <v>0</v>
      </c>
      <c r="AA236" s="177">
        <f>Z236*K236</f>
        <v>0</v>
      </c>
      <c r="AR236" s="22" t="s">
        <v>185</v>
      </c>
      <c r="AT236" s="22" t="s">
        <v>181</v>
      </c>
      <c r="AU236" s="22" t="s">
        <v>90</v>
      </c>
      <c r="AY236" s="22" t="s">
        <v>180</v>
      </c>
      <c r="BE236" s="118">
        <f>IF(U236="základní",N236,0)</f>
        <v>0</v>
      </c>
      <c r="BF236" s="118">
        <f>IF(U236="snížená",N236,0)</f>
        <v>0</v>
      </c>
      <c r="BG236" s="118">
        <f>IF(U236="zákl. přenesená",N236,0)</f>
        <v>0</v>
      </c>
      <c r="BH236" s="118">
        <f>IF(U236="sníž. přenesená",N236,0)</f>
        <v>0</v>
      </c>
      <c r="BI236" s="118">
        <f>IF(U236="nulová",N236,0)</f>
        <v>0</v>
      </c>
      <c r="BJ236" s="22" t="s">
        <v>90</v>
      </c>
      <c r="BK236" s="118">
        <f>ROUND(L236*K236,2)</f>
        <v>0</v>
      </c>
      <c r="BL236" s="22" t="s">
        <v>185</v>
      </c>
      <c r="BM236" s="22" t="s">
        <v>1005</v>
      </c>
    </row>
    <row r="237" spans="2:65" s="1" customFormat="1" ht="20.45" customHeight="1">
      <c r="B237" s="142"/>
      <c r="C237" s="171" t="s">
        <v>83</v>
      </c>
      <c r="D237" s="171" t="s">
        <v>181</v>
      </c>
      <c r="E237" s="172" t="s">
        <v>1006</v>
      </c>
      <c r="F237" s="294" t="s">
        <v>1007</v>
      </c>
      <c r="G237" s="294"/>
      <c r="H237" s="294"/>
      <c r="I237" s="294"/>
      <c r="J237" s="173" t="s">
        <v>933</v>
      </c>
      <c r="K237" s="218">
        <v>0</v>
      </c>
      <c r="L237" s="295">
        <v>0</v>
      </c>
      <c r="M237" s="295"/>
      <c r="N237" s="296">
        <f>ROUND(L237*K237,2)</f>
        <v>0</v>
      </c>
      <c r="O237" s="296"/>
      <c r="P237" s="296"/>
      <c r="Q237" s="296"/>
      <c r="R237" s="145"/>
      <c r="T237" s="175" t="s">
        <v>5</v>
      </c>
      <c r="U237" s="48" t="s">
        <v>48</v>
      </c>
      <c r="V237" s="40"/>
      <c r="W237" s="176">
        <f>V237*K237</f>
        <v>0</v>
      </c>
      <c r="X237" s="176">
        <v>0</v>
      </c>
      <c r="Y237" s="176">
        <f>X237*K237</f>
        <v>0</v>
      </c>
      <c r="Z237" s="176">
        <v>0</v>
      </c>
      <c r="AA237" s="177">
        <f>Z237*K237</f>
        <v>0</v>
      </c>
      <c r="AR237" s="22" t="s">
        <v>185</v>
      </c>
      <c r="AT237" s="22" t="s">
        <v>181</v>
      </c>
      <c r="AU237" s="22" t="s">
        <v>90</v>
      </c>
      <c r="AY237" s="22" t="s">
        <v>180</v>
      </c>
      <c r="BE237" s="118">
        <f>IF(U237="základní",N237,0)</f>
        <v>0</v>
      </c>
      <c r="BF237" s="118">
        <f>IF(U237="snížená",N237,0)</f>
        <v>0</v>
      </c>
      <c r="BG237" s="118">
        <f>IF(U237="zákl. přenesená",N237,0)</f>
        <v>0</v>
      </c>
      <c r="BH237" s="118">
        <f>IF(U237="sníž. přenesená",N237,0)</f>
        <v>0</v>
      </c>
      <c r="BI237" s="118">
        <f>IF(U237="nulová",N237,0)</f>
        <v>0</v>
      </c>
      <c r="BJ237" s="22" t="s">
        <v>90</v>
      </c>
      <c r="BK237" s="118">
        <f>ROUND(L237*K237,2)</f>
        <v>0</v>
      </c>
      <c r="BL237" s="22" t="s">
        <v>185</v>
      </c>
      <c r="BM237" s="22" t="s">
        <v>698</v>
      </c>
    </row>
    <row r="238" spans="2:65" s="1" customFormat="1" ht="20.45" customHeight="1">
      <c r="B238" s="142"/>
      <c r="C238" s="171" t="s">
        <v>83</v>
      </c>
      <c r="D238" s="171" t="s">
        <v>181</v>
      </c>
      <c r="E238" s="172" t="s">
        <v>1008</v>
      </c>
      <c r="F238" s="294" t="s">
        <v>1009</v>
      </c>
      <c r="G238" s="294"/>
      <c r="H238" s="294"/>
      <c r="I238" s="294"/>
      <c r="J238" s="173" t="s">
        <v>933</v>
      </c>
      <c r="K238" s="218">
        <v>0</v>
      </c>
      <c r="L238" s="295">
        <v>0</v>
      </c>
      <c r="M238" s="295"/>
      <c r="N238" s="296">
        <f>ROUND(L238*K238,2)</f>
        <v>0</v>
      </c>
      <c r="O238" s="296"/>
      <c r="P238" s="296"/>
      <c r="Q238" s="296"/>
      <c r="R238" s="145"/>
      <c r="T238" s="175" t="s">
        <v>5</v>
      </c>
      <c r="U238" s="48" t="s">
        <v>48</v>
      </c>
      <c r="V238" s="40"/>
      <c r="W238" s="176">
        <f>V238*K238</f>
        <v>0</v>
      </c>
      <c r="X238" s="176">
        <v>0</v>
      </c>
      <c r="Y238" s="176">
        <f>X238*K238</f>
        <v>0</v>
      </c>
      <c r="Z238" s="176">
        <v>0</v>
      </c>
      <c r="AA238" s="177">
        <f>Z238*K238</f>
        <v>0</v>
      </c>
      <c r="AR238" s="22" t="s">
        <v>185</v>
      </c>
      <c r="AT238" s="22" t="s">
        <v>181</v>
      </c>
      <c r="AU238" s="22" t="s">
        <v>90</v>
      </c>
      <c r="AY238" s="22" t="s">
        <v>180</v>
      </c>
      <c r="BE238" s="118">
        <f>IF(U238="základní",N238,0)</f>
        <v>0</v>
      </c>
      <c r="BF238" s="118">
        <f>IF(U238="snížená",N238,0)</f>
        <v>0</v>
      </c>
      <c r="BG238" s="118">
        <f>IF(U238="zákl. přenesená",N238,0)</f>
        <v>0</v>
      </c>
      <c r="BH238" s="118">
        <f>IF(U238="sníž. přenesená",N238,0)</f>
        <v>0</v>
      </c>
      <c r="BI238" s="118">
        <f>IF(U238="nulová",N238,0)</f>
        <v>0</v>
      </c>
      <c r="BJ238" s="22" t="s">
        <v>90</v>
      </c>
      <c r="BK238" s="118">
        <f>ROUND(L238*K238,2)</f>
        <v>0</v>
      </c>
      <c r="BL238" s="22" t="s">
        <v>185</v>
      </c>
      <c r="BM238" s="22" t="s">
        <v>1010</v>
      </c>
    </row>
    <row r="239" spans="2:65" s="1" customFormat="1" ht="20.45" customHeight="1">
      <c r="B239" s="142"/>
      <c r="C239" s="171" t="s">
        <v>83</v>
      </c>
      <c r="D239" s="171" t="s">
        <v>181</v>
      </c>
      <c r="E239" s="172" t="s">
        <v>1011</v>
      </c>
      <c r="F239" s="294" t="s">
        <v>1012</v>
      </c>
      <c r="G239" s="294"/>
      <c r="H239" s="294"/>
      <c r="I239" s="294"/>
      <c r="J239" s="173" t="s">
        <v>933</v>
      </c>
      <c r="K239" s="218">
        <v>0</v>
      </c>
      <c r="L239" s="295">
        <v>0</v>
      </c>
      <c r="M239" s="295"/>
      <c r="N239" s="296">
        <f>ROUND(L239*K239,2)</f>
        <v>0</v>
      </c>
      <c r="O239" s="296"/>
      <c r="P239" s="296"/>
      <c r="Q239" s="296"/>
      <c r="R239" s="145"/>
      <c r="T239" s="175" t="s">
        <v>5</v>
      </c>
      <c r="U239" s="48" t="s">
        <v>48</v>
      </c>
      <c r="V239" s="40"/>
      <c r="W239" s="176">
        <f>V239*K239</f>
        <v>0</v>
      </c>
      <c r="X239" s="176">
        <v>0</v>
      </c>
      <c r="Y239" s="176">
        <f>X239*K239</f>
        <v>0</v>
      </c>
      <c r="Z239" s="176">
        <v>0</v>
      </c>
      <c r="AA239" s="177">
        <f>Z239*K239</f>
        <v>0</v>
      </c>
      <c r="AR239" s="22" t="s">
        <v>185</v>
      </c>
      <c r="AT239" s="22" t="s">
        <v>181</v>
      </c>
      <c r="AU239" s="22" t="s">
        <v>90</v>
      </c>
      <c r="AY239" s="22" t="s">
        <v>180</v>
      </c>
      <c r="BE239" s="118">
        <f>IF(U239="základní",N239,0)</f>
        <v>0</v>
      </c>
      <c r="BF239" s="118">
        <f>IF(U239="snížená",N239,0)</f>
        <v>0</v>
      </c>
      <c r="BG239" s="118">
        <f>IF(U239="zákl. přenesená",N239,0)</f>
        <v>0</v>
      </c>
      <c r="BH239" s="118">
        <f>IF(U239="sníž. přenesená",N239,0)</f>
        <v>0</v>
      </c>
      <c r="BI239" s="118">
        <f>IF(U239="nulová",N239,0)</f>
        <v>0</v>
      </c>
      <c r="BJ239" s="22" t="s">
        <v>90</v>
      </c>
      <c r="BK239" s="118">
        <f>ROUND(L239*K239,2)</f>
        <v>0</v>
      </c>
      <c r="BL239" s="22" t="s">
        <v>185</v>
      </c>
      <c r="BM239" s="22" t="s">
        <v>816</v>
      </c>
    </row>
    <row r="240" spans="2:65" s="1" customFormat="1" ht="20.45" customHeight="1">
      <c r="B240" s="142"/>
      <c r="C240" s="171" t="s">
        <v>83</v>
      </c>
      <c r="D240" s="171" t="s">
        <v>181</v>
      </c>
      <c r="E240" s="172" t="s">
        <v>1013</v>
      </c>
      <c r="F240" s="294" t="s">
        <v>1014</v>
      </c>
      <c r="G240" s="294"/>
      <c r="H240" s="294"/>
      <c r="I240" s="294"/>
      <c r="J240" s="173" t="s">
        <v>933</v>
      </c>
      <c r="K240" s="218">
        <v>0</v>
      </c>
      <c r="L240" s="295">
        <v>0</v>
      </c>
      <c r="M240" s="295"/>
      <c r="N240" s="296">
        <f>ROUND(L240*K240,2)</f>
        <v>0</v>
      </c>
      <c r="O240" s="296"/>
      <c r="P240" s="296"/>
      <c r="Q240" s="296"/>
      <c r="R240" s="145"/>
      <c r="T240" s="175" t="s">
        <v>5</v>
      </c>
      <c r="U240" s="48" t="s">
        <v>48</v>
      </c>
      <c r="V240" s="40"/>
      <c r="W240" s="176">
        <f>V240*K240</f>
        <v>0</v>
      </c>
      <c r="X240" s="176">
        <v>0</v>
      </c>
      <c r="Y240" s="176">
        <f>X240*K240</f>
        <v>0</v>
      </c>
      <c r="Z240" s="176">
        <v>0</v>
      </c>
      <c r="AA240" s="177">
        <f>Z240*K240</f>
        <v>0</v>
      </c>
      <c r="AR240" s="22" t="s">
        <v>185</v>
      </c>
      <c r="AT240" s="22" t="s">
        <v>181</v>
      </c>
      <c r="AU240" s="22" t="s">
        <v>90</v>
      </c>
      <c r="AY240" s="22" t="s">
        <v>180</v>
      </c>
      <c r="BE240" s="118">
        <f>IF(U240="základní",N240,0)</f>
        <v>0</v>
      </c>
      <c r="BF240" s="118">
        <f>IF(U240="snížená",N240,0)</f>
        <v>0</v>
      </c>
      <c r="BG240" s="118">
        <f>IF(U240="zákl. přenesená",N240,0)</f>
        <v>0</v>
      </c>
      <c r="BH240" s="118">
        <f>IF(U240="sníž. přenesená",N240,0)</f>
        <v>0</v>
      </c>
      <c r="BI240" s="118">
        <f>IF(U240="nulová",N240,0)</f>
        <v>0</v>
      </c>
      <c r="BJ240" s="22" t="s">
        <v>90</v>
      </c>
      <c r="BK240" s="118">
        <f>ROUND(L240*K240,2)</f>
        <v>0</v>
      </c>
      <c r="BL240" s="22" t="s">
        <v>185</v>
      </c>
      <c r="BM240" s="22" t="s">
        <v>1015</v>
      </c>
    </row>
    <row r="241" spans="2:63" s="10" customFormat="1" ht="37.35" customHeight="1">
      <c r="B241" s="160"/>
      <c r="C241" s="161"/>
      <c r="D241" s="162" t="s">
        <v>853</v>
      </c>
      <c r="E241" s="162"/>
      <c r="F241" s="162"/>
      <c r="G241" s="162"/>
      <c r="H241" s="162"/>
      <c r="I241" s="162"/>
      <c r="J241" s="162"/>
      <c r="K241" s="162"/>
      <c r="L241" s="162"/>
      <c r="M241" s="162"/>
      <c r="N241" s="301">
        <f>BK241</f>
        <v>0</v>
      </c>
      <c r="O241" s="302"/>
      <c r="P241" s="302"/>
      <c r="Q241" s="302"/>
      <c r="R241" s="163"/>
      <c r="T241" s="164"/>
      <c r="U241" s="161"/>
      <c r="V241" s="161"/>
      <c r="W241" s="165">
        <f>SUM(W242:W338)</f>
        <v>0</v>
      </c>
      <c r="X241" s="161"/>
      <c r="Y241" s="165">
        <f>SUM(Y242:Y338)</f>
        <v>0</v>
      </c>
      <c r="Z241" s="161"/>
      <c r="AA241" s="166">
        <f>SUM(AA242:AA338)</f>
        <v>0</v>
      </c>
      <c r="AR241" s="167" t="s">
        <v>90</v>
      </c>
      <c r="AT241" s="168" t="s">
        <v>82</v>
      </c>
      <c r="AU241" s="168" t="s">
        <v>83</v>
      </c>
      <c r="AY241" s="167" t="s">
        <v>180</v>
      </c>
      <c r="BK241" s="169">
        <f>SUM(BK242:BK338)</f>
        <v>0</v>
      </c>
    </row>
    <row r="242" spans="2:65" s="1" customFormat="1" ht="28.9" customHeight="1">
      <c r="B242" s="142"/>
      <c r="C242" s="171" t="s">
        <v>83</v>
      </c>
      <c r="D242" s="171" t="s">
        <v>181</v>
      </c>
      <c r="E242" s="172" t="s">
        <v>1016</v>
      </c>
      <c r="F242" s="294" t="s">
        <v>1017</v>
      </c>
      <c r="G242" s="294"/>
      <c r="H242" s="294"/>
      <c r="I242" s="294"/>
      <c r="J242" s="173" t="s">
        <v>1018</v>
      </c>
      <c r="K242" s="174">
        <v>0.03</v>
      </c>
      <c r="L242" s="295">
        <v>0</v>
      </c>
      <c r="M242" s="295"/>
      <c r="N242" s="296">
        <f>ROUND(L242*K242,2)</f>
        <v>0</v>
      </c>
      <c r="O242" s="296"/>
      <c r="P242" s="296"/>
      <c r="Q242" s="296"/>
      <c r="R242" s="145"/>
      <c r="T242" s="175" t="s">
        <v>5</v>
      </c>
      <c r="U242" s="48" t="s">
        <v>48</v>
      </c>
      <c r="V242" s="40"/>
      <c r="W242" s="176">
        <f>V242*K242</f>
        <v>0</v>
      </c>
      <c r="X242" s="176">
        <v>0</v>
      </c>
      <c r="Y242" s="176">
        <f>X242*K242</f>
        <v>0</v>
      </c>
      <c r="Z242" s="176">
        <v>0</v>
      </c>
      <c r="AA242" s="177">
        <f>Z242*K242</f>
        <v>0</v>
      </c>
      <c r="AR242" s="22" t="s">
        <v>185</v>
      </c>
      <c r="AT242" s="22" t="s">
        <v>181</v>
      </c>
      <c r="AU242" s="22" t="s">
        <v>90</v>
      </c>
      <c r="AY242" s="22" t="s">
        <v>180</v>
      </c>
      <c r="BE242" s="118">
        <f>IF(U242="základní",N242,0)</f>
        <v>0</v>
      </c>
      <c r="BF242" s="118">
        <f>IF(U242="snížená",N242,0)</f>
        <v>0</v>
      </c>
      <c r="BG242" s="118">
        <f>IF(U242="zákl. přenesená",N242,0)</f>
        <v>0</v>
      </c>
      <c r="BH242" s="118">
        <f>IF(U242="sníž. přenesená",N242,0)</f>
        <v>0</v>
      </c>
      <c r="BI242" s="118">
        <f>IF(U242="nulová",N242,0)</f>
        <v>0</v>
      </c>
      <c r="BJ242" s="22" t="s">
        <v>90</v>
      </c>
      <c r="BK242" s="118">
        <f>ROUND(L242*K242,2)</f>
        <v>0</v>
      </c>
      <c r="BL242" s="22" t="s">
        <v>185</v>
      </c>
      <c r="BM242" s="22" t="s">
        <v>1019</v>
      </c>
    </row>
    <row r="243" spans="2:65" s="1" customFormat="1" ht="28.9" customHeight="1">
      <c r="B243" s="142"/>
      <c r="C243" s="171" t="s">
        <v>83</v>
      </c>
      <c r="D243" s="171" t="s">
        <v>181</v>
      </c>
      <c r="E243" s="172" t="s">
        <v>1020</v>
      </c>
      <c r="F243" s="294" t="s">
        <v>1021</v>
      </c>
      <c r="G243" s="294"/>
      <c r="H243" s="294"/>
      <c r="I243" s="294"/>
      <c r="J243" s="173" t="s">
        <v>184</v>
      </c>
      <c r="K243" s="174">
        <v>16</v>
      </c>
      <c r="L243" s="295">
        <v>0</v>
      </c>
      <c r="M243" s="295"/>
      <c r="N243" s="296">
        <f>ROUND(L243*K243,2)</f>
        <v>0</v>
      </c>
      <c r="O243" s="296"/>
      <c r="P243" s="296"/>
      <c r="Q243" s="296"/>
      <c r="R243" s="145"/>
      <c r="T243" s="175" t="s">
        <v>5</v>
      </c>
      <c r="U243" s="48" t="s">
        <v>48</v>
      </c>
      <c r="V243" s="40"/>
      <c r="W243" s="176">
        <f>V243*K243</f>
        <v>0</v>
      </c>
      <c r="X243" s="176">
        <v>0</v>
      </c>
      <c r="Y243" s="176">
        <f>X243*K243</f>
        <v>0</v>
      </c>
      <c r="Z243" s="176">
        <v>0</v>
      </c>
      <c r="AA243" s="177">
        <f>Z243*K243</f>
        <v>0</v>
      </c>
      <c r="AR243" s="22" t="s">
        <v>185</v>
      </c>
      <c r="AT243" s="22" t="s">
        <v>181</v>
      </c>
      <c r="AU243" s="22" t="s">
        <v>90</v>
      </c>
      <c r="AY243" s="22" t="s">
        <v>180</v>
      </c>
      <c r="BE243" s="118">
        <f>IF(U243="základní",N243,0)</f>
        <v>0</v>
      </c>
      <c r="BF243" s="118">
        <f>IF(U243="snížená",N243,0)</f>
        <v>0</v>
      </c>
      <c r="BG243" s="118">
        <f>IF(U243="zákl. přenesená",N243,0)</f>
        <v>0</v>
      </c>
      <c r="BH243" s="118">
        <f>IF(U243="sníž. přenesená",N243,0)</f>
        <v>0</v>
      </c>
      <c r="BI243" s="118">
        <f>IF(U243="nulová",N243,0)</f>
        <v>0</v>
      </c>
      <c r="BJ243" s="22" t="s">
        <v>90</v>
      </c>
      <c r="BK243" s="118">
        <f>ROUND(L243*K243,2)</f>
        <v>0</v>
      </c>
      <c r="BL243" s="22" t="s">
        <v>185</v>
      </c>
      <c r="BM243" s="22" t="s">
        <v>1022</v>
      </c>
    </row>
    <row r="244" spans="2:51" s="12" customFormat="1" ht="20.45" customHeight="1">
      <c r="B244" s="186"/>
      <c r="C244" s="187"/>
      <c r="D244" s="187"/>
      <c r="E244" s="188" t="s">
        <v>5</v>
      </c>
      <c r="F244" s="297" t="s">
        <v>1023</v>
      </c>
      <c r="G244" s="298"/>
      <c r="H244" s="298"/>
      <c r="I244" s="298"/>
      <c r="J244" s="187"/>
      <c r="K244" s="189">
        <v>16</v>
      </c>
      <c r="L244" s="187"/>
      <c r="M244" s="187"/>
      <c r="N244" s="187"/>
      <c r="O244" s="187"/>
      <c r="P244" s="187"/>
      <c r="Q244" s="187"/>
      <c r="R244" s="190"/>
      <c r="T244" s="191"/>
      <c r="U244" s="187"/>
      <c r="V244" s="187"/>
      <c r="W244" s="187"/>
      <c r="X244" s="187"/>
      <c r="Y244" s="187"/>
      <c r="Z244" s="187"/>
      <c r="AA244" s="192"/>
      <c r="AT244" s="193" t="s">
        <v>188</v>
      </c>
      <c r="AU244" s="193" t="s">
        <v>90</v>
      </c>
      <c r="AV244" s="12" t="s">
        <v>95</v>
      </c>
      <c r="AW244" s="12" t="s">
        <v>40</v>
      </c>
      <c r="AX244" s="12" t="s">
        <v>83</v>
      </c>
      <c r="AY244" s="193" t="s">
        <v>180</v>
      </c>
    </row>
    <row r="245" spans="2:51" s="13" customFormat="1" ht="20.45" customHeight="1">
      <c r="B245" s="194"/>
      <c r="C245" s="195"/>
      <c r="D245" s="195"/>
      <c r="E245" s="196" t="s">
        <v>5</v>
      </c>
      <c r="F245" s="292" t="s">
        <v>190</v>
      </c>
      <c r="G245" s="293"/>
      <c r="H245" s="293"/>
      <c r="I245" s="293"/>
      <c r="J245" s="195"/>
      <c r="K245" s="197">
        <v>16</v>
      </c>
      <c r="L245" s="195"/>
      <c r="M245" s="195"/>
      <c r="N245" s="195"/>
      <c r="O245" s="195"/>
      <c r="P245" s="195"/>
      <c r="Q245" s="195"/>
      <c r="R245" s="198"/>
      <c r="T245" s="199"/>
      <c r="U245" s="195"/>
      <c r="V245" s="195"/>
      <c r="W245" s="195"/>
      <c r="X245" s="195"/>
      <c r="Y245" s="195"/>
      <c r="Z245" s="195"/>
      <c r="AA245" s="200"/>
      <c r="AT245" s="201" t="s">
        <v>188</v>
      </c>
      <c r="AU245" s="201" t="s">
        <v>90</v>
      </c>
      <c r="AV245" s="13" t="s">
        <v>185</v>
      </c>
      <c r="AW245" s="13" t="s">
        <v>40</v>
      </c>
      <c r="AX245" s="13" t="s">
        <v>90</v>
      </c>
      <c r="AY245" s="201" t="s">
        <v>180</v>
      </c>
    </row>
    <row r="246" spans="2:65" s="1" customFormat="1" ht="40.15" customHeight="1">
      <c r="B246" s="142"/>
      <c r="C246" s="171" t="s">
        <v>83</v>
      </c>
      <c r="D246" s="171" t="s">
        <v>181</v>
      </c>
      <c r="E246" s="172" t="s">
        <v>1024</v>
      </c>
      <c r="F246" s="294" t="s">
        <v>1025</v>
      </c>
      <c r="G246" s="294"/>
      <c r="H246" s="294"/>
      <c r="I246" s="294"/>
      <c r="J246" s="173" t="s">
        <v>203</v>
      </c>
      <c r="K246" s="174">
        <v>2</v>
      </c>
      <c r="L246" s="295">
        <v>0</v>
      </c>
      <c r="M246" s="295"/>
      <c r="N246" s="296">
        <f>ROUND(L246*K246,2)</f>
        <v>0</v>
      </c>
      <c r="O246" s="296"/>
      <c r="P246" s="296"/>
      <c r="Q246" s="296"/>
      <c r="R246" s="145"/>
      <c r="T246" s="175" t="s">
        <v>5</v>
      </c>
      <c r="U246" s="48" t="s">
        <v>48</v>
      </c>
      <c r="V246" s="40"/>
      <c r="W246" s="176">
        <f>V246*K246</f>
        <v>0</v>
      </c>
      <c r="X246" s="176">
        <v>0</v>
      </c>
      <c r="Y246" s="176">
        <f>X246*K246</f>
        <v>0</v>
      </c>
      <c r="Z246" s="176">
        <v>0</v>
      </c>
      <c r="AA246" s="177">
        <f>Z246*K246</f>
        <v>0</v>
      </c>
      <c r="AR246" s="22" t="s">
        <v>185</v>
      </c>
      <c r="AT246" s="22" t="s">
        <v>181</v>
      </c>
      <c r="AU246" s="22" t="s">
        <v>90</v>
      </c>
      <c r="AY246" s="22" t="s">
        <v>180</v>
      </c>
      <c r="BE246" s="118">
        <f>IF(U246="základní",N246,0)</f>
        <v>0</v>
      </c>
      <c r="BF246" s="118">
        <f>IF(U246="snížená",N246,0)</f>
        <v>0</v>
      </c>
      <c r="BG246" s="118">
        <f>IF(U246="zákl. přenesená",N246,0)</f>
        <v>0</v>
      </c>
      <c r="BH246" s="118">
        <f>IF(U246="sníž. přenesená",N246,0)</f>
        <v>0</v>
      </c>
      <c r="BI246" s="118">
        <f>IF(U246="nulová",N246,0)</f>
        <v>0</v>
      </c>
      <c r="BJ246" s="22" t="s">
        <v>90</v>
      </c>
      <c r="BK246" s="118">
        <f>ROUND(L246*K246,2)</f>
        <v>0</v>
      </c>
      <c r="BL246" s="22" t="s">
        <v>185</v>
      </c>
      <c r="BM246" s="22" t="s">
        <v>1026</v>
      </c>
    </row>
    <row r="247" spans="2:65" s="1" customFormat="1" ht="40.15" customHeight="1">
      <c r="B247" s="142"/>
      <c r="C247" s="171" t="s">
        <v>83</v>
      </c>
      <c r="D247" s="171" t="s">
        <v>181</v>
      </c>
      <c r="E247" s="172" t="s">
        <v>1027</v>
      </c>
      <c r="F247" s="294" t="s">
        <v>1028</v>
      </c>
      <c r="G247" s="294"/>
      <c r="H247" s="294"/>
      <c r="I247" s="294"/>
      <c r="J247" s="173" t="s">
        <v>184</v>
      </c>
      <c r="K247" s="174">
        <v>20.8</v>
      </c>
      <c r="L247" s="295">
        <v>0</v>
      </c>
      <c r="M247" s="295"/>
      <c r="N247" s="296">
        <f>ROUND(L247*K247,2)</f>
        <v>0</v>
      </c>
      <c r="O247" s="296"/>
      <c r="P247" s="296"/>
      <c r="Q247" s="296"/>
      <c r="R247" s="145"/>
      <c r="T247" s="175" t="s">
        <v>5</v>
      </c>
      <c r="U247" s="48" t="s">
        <v>48</v>
      </c>
      <c r="V247" s="40"/>
      <c r="W247" s="176">
        <f>V247*K247</f>
        <v>0</v>
      </c>
      <c r="X247" s="176">
        <v>0</v>
      </c>
      <c r="Y247" s="176">
        <f>X247*K247</f>
        <v>0</v>
      </c>
      <c r="Z247" s="176">
        <v>0</v>
      </c>
      <c r="AA247" s="177">
        <f>Z247*K247</f>
        <v>0</v>
      </c>
      <c r="AR247" s="22" t="s">
        <v>185</v>
      </c>
      <c r="AT247" s="22" t="s">
        <v>181</v>
      </c>
      <c r="AU247" s="22" t="s">
        <v>90</v>
      </c>
      <c r="AY247" s="22" t="s">
        <v>180</v>
      </c>
      <c r="BE247" s="118">
        <f>IF(U247="základní",N247,0)</f>
        <v>0</v>
      </c>
      <c r="BF247" s="118">
        <f>IF(U247="snížená",N247,0)</f>
        <v>0</v>
      </c>
      <c r="BG247" s="118">
        <f>IF(U247="zákl. přenesená",N247,0)</f>
        <v>0</v>
      </c>
      <c r="BH247" s="118">
        <f>IF(U247="sníž. přenesená",N247,0)</f>
        <v>0</v>
      </c>
      <c r="BI247" s="118">
        <f>IF(U247="nulová",N247,0)</f>
        <v>0</v>
      </c>
      <c r="BJ247" s="22" t="s">
        <v>90</v>
      </c>
      <c r="BK247" s="118">
        <f>ROUND(L247*K247,2)</f>
        <v>0</v>
      </c>
      <c r="BL247" s="22" t="s">
        <v>185</v>
      </c>
      <c r="BM247" s="22" t="s">
        <v>1029</v>
      </c>
    </row>
    <row r="248" spans="2:51" s="12" customFormat="1" ht="28.9" customHeight="1">
      <c r="B248" s="186"/>
      <c r="C248" s="187"/>
      <c r="D248" s="187"/>
      <c r="E248" s="188" t="s">
        <v>5</v>
      </c>
      <c r="F248" s="297" t="s">
        <v>1030</v>
      </c>
      <c r="G248" s="298"/>
      <c r="H248" s="298"/>
      <c r="I248" s="298"/>
      <c r="J248" s="187"/>
      <c r="K248" s="189">
        <v>20.8</v>
      </c>
      <c r="L248" s="187"/>
      <c r="M248" s="187"/>
      <c r="N248" s="187"/>
      <c r="O248" s="187"/>
      <c r="P248" s="187"/>
      <c r="Q248" s="187"/>
      <c r="R248" s="190"/>
      <c r="T248" s="191"/>
      <c r="U248" s="187"/>
      <c r="V248" s="187"/>
      <c r="W248" s="187"/>
      <c r="X248" s="187"/>
      <c r="Y248" s="187"/>
      <c r="Z248" s="187"/>
      <c r="AA248" s="192"/>
      <c r="AT248" s="193" t="s">
        <v>188</v>
      </c>
      <c r="AU248" s="193" t="s">
        <v>90</v>
      </c>
      <c r="AV248" s="12" t="s">
        <v>95</v>
      </c>
      <c r="AW248" s="12" t="s">
        <v>40</v>
      </c>
      <c r="AX248" s="12" t="s">
        <v>83</v>
      </c>
      <c r="AY248" s="193" t="s">
        <v>180</v>
      </c>
    </row>
    <row r="249" spans="2:51" s="13" customFormat="1" ht="20.45" customHeight="1">
      <c r="B249" s="194"/>
      <c r="C249" s="195"/>
      <c r="D249" s="195"/>
      <c r="E249" s="196" t="s">
        <v>5</v>
      </c>
      <c r="F249" s="292" t="s">
        <v>190</v>
      </c>
      <c r="G249" s="293"/>
      <c r="H249" s="293"/>
      <c r="I249" s="293"/>
      <c r="J249" s="195"/>
      <c r="K249" s="197">
        <v>20.8</v>
      </c>
      <c r="L249" s="195"/>
      <c r="M249" s="195"/>
      <c r="N249" s="195"/>
      <c r="O249" s="195"/>
      <c r="P249" s="195"/>
      <c r="Q249" s="195"/>
      <c r="R249" s="198"/>
      <c r="T249" s="199"/>
      <c r="U249" s="195"/>
      <c r="V249" s="195"/>
      <c r="W249" s="195"/>
      <c r="X249" s="195"/>
      <c r="Y249" s="195"/>
      <c r="Z249" s="195"/>
      <c r="AA249" s="200"/>
      <c r="AT249" s="201" t="s">
        <v>188</v>
      </c>
      <c r="AU249" s="201" t="s">
        <v>90</v>
      </c>
      <c r="AV249" s="13" t="s">
        <v>185</v>
      </c>
      <c r="AW249" s="13" t="s">
        <v>40</v>
      </c>
      <c r="AX249" s="13" t="s">
        <v>90</v>
      </c>
      <c r="AY249" s="201" t="s">
        <v>180</v>
      </c>
    </row>
    <row r="250" spans="2:65" s="1" customFormat="1" ht="28.9" customHeight="1">
      <c r="B250" s="142"/>
      <c r="C250" s="171" t="s">
        <v>83</v>
      </c>
      <c r="D250" s="171" t="s">
        <v>181</v>
      </c>
      <c r="E250" s="172" t="s">
        <v>1031</v>
      </c>
      <c r="F250" s="294" t="s">
        <v>1032</v>
      </c>
      <c r="G250" s="294"/>
      <c r="H250" s="294"/>
      <c r="I250" s="294"/>
      <c r="J250" s="173" t="s">
        <v>184</v>
      </c>
      <c r="K250" s="174">
        <v>4.8</v>
      </c>
      <c r="L250" s="295">
        <v>0</v>
      </c>
      <c r="M250" s="295"/>
      <c r="N250" s="296">
        <f>ROUND(L250*K250,2)</f>
        <v>0</v>
      </c>
      <c r="O250" s="296"/>
      <c r="P250" s="296"/>
      <c r="Q250" s="296"/>
      <c r="R250" s="145"/>
      <c r="T250" s="175" t="s">
        <v>5</v>
      </c>
      <c r="U250" s="48" t="s">
        <v>48</v>
      </c>
      <c r="V250" s="40"/>
      <c r="W250" s="176">
        <f>V250*K250</f>
        <v>0</v>
      </c>
      <c r="X250" s="176">
        <v>0</v>
      </c>
      <c r="Y250" s="176">
        <f>X250*K250</f>
        <v>0</v>
      </c>
      <c r="Z250" s="176">
        <v>0</v>
      </c>
      <c r="AA250" s="177">
        <f>Z250*K250</f>
        <v>0</v>
      </c>
      <c r="AR250" s="22" t="s">
        <v>185</v>
      </c>
      <c r="AT250" s="22" t="s">
        <v>181</v>
      </c>
      <c r="AU250" s="22" t="s">
        <v>90</v>
      </c>
      <c r="AY250" s="22" t="s">
        <v>180</v>
      </c>
      <c r="BE250" s="118">
        <f>IF(U250="základní",N250,0)</f>
        <v>0</v>
      </c>
      <c r="BF250" s="118">
        <f>IF(U250="snížená",N250,0)</f>
        <v>0</v>
      </c>
      <c r="BG250" s="118">
        <f>IF(U250="zákl. přenesená",N250,0)</f>
        <v>0</v>
      </c>
      <c r="BH250" s="118">
        <f>IF(U250="sníž. přenesená",N250,0)</f>
        <v>0</v>
      </c>
      <c r="BI250" s="118">
        <f>IF(U250="nulová",N250,0)</f>
        <v>0</v>
      </c>
      <c r="BJ250" s="22" t="s">
        <v>90</v>
      </c>
      <c r="BK250" s="118">
        <f>ROUND(L250*K250,2)</f>
        <v>0</v>
      </c>
      <c r="BL250" s="22" t="s">
        <v>185</v>
      </c>
      <c r="BM250" s="22" t="s">
        <v>212</v>
      </c>
    </row>
    <row r="251" spans="2:51" s="12" customFormat="1" ht="20.45" customHeight="1">
      <c r="B251" s="186"/>
      <c r="C251" s="187"/>
      <c r="D251" s="187"/>
      <c r="E251" s="188" t="s">
        <v>5</v>
      </c>
      <c r="F251" s="297" t="s">
        <v>1033</v>
      </c>
      <c r="G251" s="298"/>
      <c r="H251" s="298"/>
      <c r="I251" s="298"/>
      <c r="J251" s="187"/>
      <c r="K251" s="189">
        <v>4.8</v>
      </c>
      <c r="L251" s="187"/>
      <c r="M251" s="187"/>
      <c r="N251" s="187"/>
      <c r="O251" s="187"/>
      <c r="P251" s="187"/>
      <c r="Q251" s="187"/>
      <c r="R251" s="190"/>
      <c r="T251" s="191"/>
      <c r="U251" s="187"/>
      <c r="V251" s="187"/>
      <c r="W251" s="187"/>
      <c r="X251" s="187"/>
      <c r="Y251" s="187"/>
      <c r="Z251" s="187"/>
      <c r="AA251" s="192"/>
      <c r="AT251" s="193" t="s">
        <v>188</v>
      </c>
      <c r="AU251" s="193" t="s">
        <v>90</v>
      </c>
      <c r="AV251" s="12" t="s">
        <v>95</v>
      </c>
      <c r="AW251" s="12" t="s">
        <v>40</v>
      </c>
      <c r="AX251" s="12" t="s">
        <v>83</v>
      </c>
      <c r="AY251" s="193" t="s">
        <v>180</v>
      </c>
    </row>
    <row r="252" spans="2:51" s="13" customFormat="1" ht="20.45" customHeight="1">
      <c r="B252" s="194"/>
      <c r="C252" s="195"/>
      <c r="D252" s="195"/>
      <c r="E252" s="196" t="s">
        <v>5</v>
      </c>
      <c r="F252" s="292" t="s">
        <v>190</v>
      </c>
      <c r="G252" s="293"/>
      <c r="H252" s="293"/>
      <c r="I252" s="293"/>
      <c r="J252" s="195"/>
      <c r="K252" s="197">
        <v>4.8</v>
      </c>
      <c r="L252" s="195"/>
      <c r="M252" s="195"/>
      <c r="N252" s="195"/>
      <c r="O252" s="195"/>
      <c r="P252" s="195"/>
      <c r="Q252" s="195"/>
      <c r="R252" s="198"/>
      <c r="T252" s="199"/>
      <c r="U252" s="195"/>
      <c r="V252" s="195"/>
      <c r="W252" s="195"/>
      <c r="X252" s="195"/>
      <c r="Y252" s="195"/>
      <c r="Z252" s="195"/>
      <c r="AA252" s="200"/>
      <c r="AT252" s="201" t="s">
        <v>188</v>
      </c>
      <c r="AU252" s="201" t="s">
        <v>90</v>
      </c>
      <c r="AV252" s="13" t="s">
        <v>185</v>
      </c>
      <c r="AW252" s="13" t="s">
        <v>40</v>
      </c>
      <c r="AX252" s="13" t="s">
        <v>90</v>
      </c>
      <c r="AY252" s="201" t="s">
        <v>180</v>
      </c>
    </row>
    <row r="253" spans="2:65" s="1" customFormat="1" ht="28.9" customHeight="1">
      <c r="B253" s="142"/>
      <c r="C253" s="171" t="s">
        <v>83</v>
      </c>
      <c r="D253" s="171" t="s">
        <v>181</v>
      </c>
      <c r="E253" s="172" t="s">
        <v>1034</v>
      </c>
      <c r="F253" s="294" t="s">
        <v>1035</v>
      </c>
      <c r="G253" s="294"/>
      <c r="H253" s="294"/>
      <c r="I253" s="294"/>
      <c r="J253" s="173" t="s">
        <v>203</v>
      </c>
      <c r="K253" s="174">
        <v>16.8</v>
      </c>
      <c r="L253" s="295">
        <v>0</v>
      </c>
      <c r="M253" s="295"/>
      <c r="N253" s="296">
        <f>ROUND(L253*K253,2)</f>
        <v>0</v>
      </c>
      <c r="O253" s="296"/>
      <c r="P253" s="296"/>
      <c r="Q253" s="296"/>
      <c r="R253" s="145"/>
      <c r="T253" s="175" t="s">
        <v>5</v>
      </c>
      <c r="U253" s="48" t="s">
        <v>48</v>
      </c>
      <c r="V253" s="40"/>
      <c r="W253" s="176">
        <f>V253*K253</f>
        <v>0</v>
      </c>
      <c r="X253" s="176">
        <v>0</v>
      </c>
      <c r="Y253" s="176">
        <f>X253*K253</f>
        <v>0</v>
      </c>
      <c r="Z253" s="176">
        <v>0</v>
      </c>
      <c r="AA253" s="177">
        <f>Z253*K253</f>
        <v>0</v>
      </c>
      <c r="AR253" s="22" t="s">
        <v>185</v>
      </c>
      <c r="AT253" s="22" t="s">
        <v>181</v>
      </c>
      <c r="AU253" s="22" t="s">
        <v>90</v>
      </c>
      <c r="AY253" s="22" t="s">
        <v>180</v>
      </c>
      <c r="BE253" s="118">
        <f>IF(U253="základní",N253,0)</f>
        <v>0</v>
      </c>
      <c r="BF253" s="118">
        <f>IF(U253="snížená",N253,0)</f>
        <v>0</v>
      </c>
      <c r="BG253" s="118">
        <f>IF(U253="zákl. přenesená",N253,0)</f>
        <v>0</v>
      </c>
      <c r="BH253" s="118">
        <f>IF(U253="sníž. přenesená",N253,0)</f>
        <v>0</v>
      </c>
      <c r="BI253" s="118">
        <f>IF(U253="nulová",N253,0)</f>
        <v>0</v>
      </c>
      <c r="BJ253" s="22" t="s">
        <v>90</v>
      </c>
      <c r="BK253" s="118">
        <f>ROUND(L253*K253,2)</f>
        <v>0</v>
      </c>
      <c r="BL253" s="22" t="s">
        <v>185</v>
      </c>
      <c r="BM253" s="22" t="s">
        <v>1036</v>
      </c>
    </row>
    <row r="254" spans="2:51" s="12" customFormat="1" ht="20.45" customHeight="1">
      <c r="B254" s="186"/>
      <c r="C254" s="187"/>
      <c r="D254" s="187"/>
      <c r="E254" s="188" t="s">
        <v>5</v>
      </c>
      <c r="F254" s="297" t="s">
        <v>1037</v>
      </c>
      <c r="G254" s="298"/>
      <c r="H254" s="298"/>
      <c r="I254" s="298"/>
      <c r="J254" s="187"/>
      <c r="K254" s="189">
        <v>16.8</v>
      </c>
      <c r="L254" s="187"/>
      <c r="M254" s="187"/>
      <c r="N254" s="187"/>
      <c r="O254" s="187"/>
      <c r="P254" s="187"/>
      <c r="Q254" s="187"/>
      <c r="R254" s="190"/>
      <c r="T254" s="191"/>
      <c r="U254" s="187"/>
      <c r="V254" s="187"/>
      <c r="W254" s="187"/>
      <c r="X254" s="187"/>
      <c r="Y254" s="187"/>
      <c r="Z254" s="187"/>
      <c r="AA254" s="192"/>
      <c r="AT254" s="193" t="s">
        <v>188</v>
      </c>
      <c r="AU254" s="193" t="s">
        <v>90</v>
      </c>
      <c r="AV254" s="12" t="s">
        <v>95</v>
      </c>
      <c r="AW254" s="12" t="s">
        <v>40</v>
      </c>
      <c r="AX254" s="12" t="s">
        <v>83</v>
      </c>
      <c r="AY254" s="193" t="s">
        <v>180</v>
      </c>
    </row>
    <row r="255" spans="2:51" s="13" customFormat="1" ht="20.45" customHeight="1">
      <c r="B255" s="194"/>
      <c r="C255" s="195"/>
      <c r="D255" s="195"/>
      <c r="E255" s="196" t="s">
        <v>5</v>
      </c>
      <c r="F255" s="292" t="s">
        <v>190</v>
      </c>
      <c r="G255" s="293"/>
      <c r="H255" s="293"/>
      <c r="I255" s="293"/>
      <c r="J255" s="195"/>
      <c r="K255" s="197">
        <v>16.8</v>
      </c>
      <c r="L255" s="195"/>
      <c r="M255" s="195"/>
      <c r="N255" s="195"/>
      <c r="O255" s="195"/>
      <c r="P255" s="195"/>
      <c r="Q255" s="195"/>
      <c r="R255" s="198"/>
      <c r="T255" s="199"/>
      <c r="U255" s="195"/>
      <c r="V255" s="195"/>
      <c r="W255" s="195"/>
      <c r="X255" s="195"/>
      <c r="Y255" s="195"/>
      <c r="Z255" s="195"/>
      <c r="AA255" s="200"/>
      <c r="AT255" s="201" t="s">
        <v>188</v>
      </c>
      <c r="AU255" s="201" t="s">
        <v>90</v>
      </c>
      <c r="AV255" s="13" t="s">
        <v>185</v>
      </c>
      <c r="AW255" s="13" t="s">
        <v>40</v>
      </c>
      <c r="AX255" s="13" t="s">
        <v>90</v>
      </c>
      <c r="AY255" s="201" t="s">
        <v>180</v>
      </c>
    </row>
    <row r="256" spans="2:65" s="1" customFormat="1" ht="28.9" customHeight="1">
      <c r="B256" s="142"/>
      <c r="C256" s="171" t="s">
        <v>83</v>
      </c>
      <c r="D256" s="171" t="s">
        <v>181</v>
      </c>
      <c r="E256" s="172" t="s">
        <v>1038</v>
      </c>
      <c r="F256" s="294" t="s">
        <v>1039</v>
      </c>
      <c r="G256" s="294"/>
      <c r="H256" s="294"/>
      <c r="I256" s="294"/>
      <c r="J256" s="173" t="s">
        <v>216</v>
      </c>
      <c r="K256" s="174">
        <v>4.87</v>
      </c>
      <c r="L256" s="295">
        <v>0</v>
      </c>
      <c r="M256" s="295"/>
      <c r="N256" s="296">
        <f>ROUND(L256*K256,2)</f>
        <v>0</v>
      </c>
      <c r="O256" s="296"/>
      <c r="P256" s="296"/>
      <c r="Q256" s="296"/>
      <c r="R256" s="145"/>
      <c r="T256" s="175" t="s">
        <v>5</v>
      </c>
      <c r="U256" s="48" t="s">
        <v>48</v>
      </c>
      <c r="V256" s="40"/>
      <c r="W256" s="176">
        <f>V256*K256</f>
        <v>0</v>
      </c>
      <c r="X256" s="176">
        <v>0</v>
      </c>
      <c r="Y256" s="176">
        <f>X256*K256</f>
        <v>0</v>
      </c>
      <c r="Z256" s="176">
        <v>0</v>
      </c>
      <c r="AA256" s="177">
        <f>Z256*K256</f>
        <v>0</v>
      </c>
      <c r="AR256" s="22" t="s">
        <v>185</v>
      </c>
      <c r="AT256" s="22" t="s">
        <v>181</v>
      </c>
      <c r="AU256" s="22" t="s">
        <v>90</v>
      </c>
      <c r="AY256" s="22" t="s">
        <v>180</v>
      </c>
      <c r="BE256" s="118">
        <f>IF(U256="základní",N256,0)</f>
        <v>0</v>
      </c>
      <c r="BF256" s="118">
        <f>IF(U256="snížená",N256,0)</f>
        <v>0</v>
      </c>
      <c r="BG256" s="118">
        <f>IF(U256="zákl. přenesená",N256,0)</f>
        <v>0</v>
      </c>
      <c r="BH256" s="118">
        <f>IF(U256="sníž. přenesená",N256,0)</f>
        <v>0</v>
      </c>
      <c r="BI256" s="118">
        <f>IF(U256="nulová",N256,0)</f>
        <v>0</v>
      </c>
      <c r="BJ256" s="22" t="s">
        <v>90</v>
      </c>
      <c r="BK256" s="118">
        <f>ROUND(L256*K256,2)</f>
        <v>0</v>
      </c>
      <c r="BL256" s="22" t="s">
        <v>185</v>
      </c>
      <c r="BM256" s="22" t="s">
        <v>1040</v>
      </c>
    </row>
    <row r="257" spans="2:51" s="12" customFormat="1" ht="20.45" customHeight="1">
      <c r="B257" s="186"/>
      <c r="C257" s="187"/>
      <c r="D257" s="187"/>
      <c r="E257" s="188" t="s">
        <v>5</v>
      </c>
      <c r="F257" s="297" t="s">
        <v>1041</v>
      </c>
      <c r="G257" s="298"/>
      <c r="H257" s="298"/>
      <c r="I257" s="298"/>
      <c r="J257" s="187"/>
      <c r="K257" s="189">
        <v>4.87</v>
      </c>
      <c r="L257" s="187"/>
      <c r="M257" s="187"/>
      <c r="N257" s="187"/>
      <c r="O257" s="187"/>
      <c r="P257" s="187"/>
      <c r="Q257" s="187"/>
      <c r="R257" s="190"/>
      <c r="T257" s="191"/>
      <c r="U257" s="187"/>
      <c r="V257" s="187"/>
      <c r="W257" s="187"/>
      <c r="X257" s="187"/>
      <c r="Y257" s="187"/>
      <c r="Z257" s="187"/>
      <c r="AA257" s="192"/>
      <c r="AT257" s="193" t="s">
        <v>188</v>
      </c>
      <c r="AU257" s="193" t="s">
        <v>90</v>
      </c>
      <c r="AV257" s="12" t="s">
        <v>95</v>
      </c>
      <c r="AW257" s="12" t="s">
        <v>40</v>
      </c>
      <c r="AX257" s="12" t="s">
        <v>83</v>
      </c>
      <c r="AY257" s="193" t="s">
        <v>180</v>
      </c>
    </row>
    <row r="258" spans="2:51" s="13" customFormat="1" ht="20.45" customHeight="1">
      <c r="B258" s="194"/>
      <c r="C258" s="195"/>
      <c r="D258" s="195"/>
      <c r="E258" s="196" t="s">
        <v>5</v>
      </c>
      <c r="F258" s="292" t="s">
        <v>190</v>
      </c>
      <c r="G258" s="293"/>
      <c r="H258" s="293"/>
      <c r="I258" s="293"/>
      <c r="J258" s="195"/>
      <c r="K258" s="197">
        <v>4.87</v>
      </c>
      <c r="L258" s="195"/>
      <c r="M258" s="195"/>
      <c r="N258" s="195"/>
      <c r="O258" s="195"/>
      <c r="P258" s="195"/>
      <c r="Q258" s="195"/>
      <c r="R258" s="198"/>
      <c r="T258" s="199"/>
      <c r="U258" s="195"/>
      <c r="V258" s="195"/>
      <c r="W258" s="195"/>
      <c r="X258" s="195"/>
      <c r="Y258" s="195"/>
      <c r="Z258" s="195"/>
      <c r="AA258" s="200"/>
      <c r="AT258" s="201" t="s">
        <v>188</v>
      </c>
      <c r="AU258" s="201" t="s">
        <v>90</v>
      </c>
      <c r="AV258" s="13" t="s">
        <v>185</v>
      </c>
      <c r="AW258" s="13" t="s">
        <v>40</v>
      </c>
      <c r="AX258" s="13" t="s">
        <v>90</v>
      </c>
      <c r="AY258" s="201" t="s">
        <v>180</v>
      </c>
    </row>
    <row r="259" spans="2:65" s="1" customFormat="1" ht="28.9" customHeight="1">
      <c r="B259" s="142"/>
      <c r="C259" s="171" t="s">
        <v>83</v>
      </c>
      <c r="D259" s="171" t="s">
        <v>181</v>
      </c>
      <c r="E259" s="172" t="s">
        <v>1042</v>
      </c>
      <c r="F259" s="294" t="s">
        <v>1043</v>
      </c>
      <c r="G259" s="294"/>
      <c r="H259" s="294"/>
      <c r="I259" s="294"/>
      <c r="J259" s="173" t="s">
        <v>216</v>
      </c>
      <c r="K259" s="174">
        <v>0.6</v>
      </c>
      <c r="L259" s="295">
        <v>0</v>
      </c>
      <c r="M259" s="295"/>
      <c r="N259" s="296">
        <f>ROUND(L259*K259,2)</f>
        <v>0</v>
      </c>
      <c r="O259" s="296"/>
      <c r="P259" s="296"/>
      <c r="Q259" s="296"/>
      <c r="R259" s="145"/>
      <c r="T259" s="175" t="s">
        <v>5</v>
      </c>
      <c r="U259" s="48" t="s">
        <v>48</v>
      </c>
      <c r="V259" s="40"/>
      <c r="W259" s="176">
        <f>V259*K259</f>
        <v>0</v>
      </c>
      <c r="X259" s="176">
        <v>0</v>
      </c>
      <c r="Y259" s="176">
        <f>X259*K259</f>
        <v>0</v>
      </c>
      <c r="Z259" s="176">
        <v>0</v>
      </c>
      <c r="AA259" s="177">
        <f>Z259*K259</f>
        <v>0</v>
      </c>
      <c r="AR259" s="22" t="s">
        <v>185</v>
      </c>
      <c r="AT259" s="22" t="s">
        <v>181</v>
      </c>
      <c r="AU259" s="22" t="s">
        <v>90</v>
      </c>
      <c r="AY259" s="22" t="s">
        <v>180</v>
      </c>
      <c r="BE259" s="118">
        <f>IF(U259="základní",N259,0)</f>
        <v>0</v>
      </c>
      <c r="BF259" s="118">
        <f>IF(U259="snížená",N259,0)</f>
        <v>0</v>
      </c>
      <c r="BG259" s="118">
        <f>IF(U259="zákl. přenesená",N259,0)</f>
        <v>0</v>
      </c>
      <c r="BH259" s="118">
        <f>IF(U259="sníž. přenesená",N259,0)</f>
        <v>0</v>
      </c>
      <c r="BI259" s="118">
        <f>IF(U259="nulová",N259,0)</f>
        <v>0</v>
      </c>
      <c r="BJ259" s="22" t="s">
        <v>90</v>
      </c>
      <c r="BK259" s="118">
        <f>ROUND(L259*K259,2)</f>
        <v>0</v>
      </c>
      <c r="BL259" s="22" t="s">
        <v>185</v>
      </c>
      <c r="BM259" s="22" t="s">
        <v>1044</v>
      </c>
    </row>
    <row r="260" spans="2:51" s="12" customFormat="1" ht="28.9" customHeight="1">
      <c r="B260" s="186"/>
      <c r="C260" s="187"/>
      <c r="D260" s="187"/>
      <c r="E260" s="188" t="s">
        <v>5</v>
      </c>
      <c r="F260" s="297" t="s">
        <v>1045</v>
      </c>
      <c r="G260" s="298"/>
      <c r="H260" s="298"/>
      <c r="I260" s="298"/>
      <c r="J260" s="187"/>
      <c r="K260" s="189">
        <v>0.6</v>
      </c>
      <c r="L260" s="187"/>
      <c r="M260" s="187"/>
      <c r="N260" s="187"/>
      <c r="O260" s="187"/>
      <c r="P260" s="187"/>
      <c r="Q260" s="187"/>
      <c r="R260" s="190"/>
      <c r="T260" s="191"/>
      <c r="U260" s="187"/>
      <c r="V260" s="187"/>
      <c r="W260" s="187"/>
      <c r="X260" s="187"/>
      <c r="Y260" s="187"/>
      <c r="Z260" s="187"/>
      <c r="AA260" s="192"/>
      <c r="AT260" s="193" t="s">
        <v>188</v>
      </c>
      <c r="AU260" s="193" t="s">
        <v>90</v>
      </c>
      <c r="AV260" s="12" t="s">
        <v>95</v>
      </c>
      <c r="AW260" s="12" t="s">
        <v>40</v>
      </c>
      <c r="AX260" s="12" t="s">
        <v>83</v>
      </c>
      <c r="AY260" s="193" t="s">
        <v>180</v>
      </c>
    </row>
    <row r="261" spans="2:51" s="13" customFormat="1" ht="20.45" customHeight="1">
      <c r="B261" s="194"/>
      <c r="C261" s="195"/>
      <c r="D261" s="195"/>
      <c r="E261" s="196" t="s">
        <v>5</v>
      </c>
      <c r="F261" s="292" t="s">
        <v>190</v>
      </c>
      <c r="G261" s="293"/>
      <c r="H261" s="293"/>
      <c r="I261" s="293"/>
      <c r="J261" s="195"/>
      <c r="K261" s="197">
        <v>0.6</v>
      </c>
      <c r="L261" s="195"/>
      <c r="M261" s="195"/>
      <c r="N261" s="195"/>
      <c r="O261" s="195"/>
      <c r="P261" s="195"/>
      <c r="Q261" s="195"/>
      <c r="R261" s="198"/>
      <c r="T261" s="199"/>
      <c r="U261" s="195"/>
      <c r="V261" s="195"/>
      <c r="W261" s="195"/>
      <c r="X261" s="195"/>
      <c r="Y261" s="195"/>
      <c r="Z261" s="195"/>
      <c r="AA261" s="200"/>
      <c r="AT261" s="201" t="s">
        <v>188</v>
      </c>
      <c r="AU261" s="201" t="s">
        <v>90</v>
      </c>
      <c r="AV261" s="13" t="s">
        <v>185</v>
      </c>
      <c r="AW261" s="13" t="s">
        <v>40</v>
      </c>
      <c r="AX261" s="13" t="s">
        <v>90</v>
      </c>
      <c r="AY261" s="201" t="s">
        <v>180</v>
      </c>
    </row>
    <row r="262" spans="2:65" s="1" customFormat="1" ht="28.9" customHeight="1">
      <c r="B262" s="142"/>
      <c r="C262" s="171" t="s">
        <v>83</v>
      </c>
      <c r="D262" s="171" t="s">
        <v>181</v>
      </c>
      <c r="E262" s="172" t="s">
        <v>1046</v>
      </c>
      <c r="F262" s="294" t="s">
        <v>1047</v>
      </c>
      <c r="G262" s="294"/>
      <c r="H262" s="294"/>
      <c r="I262" s="294"/>
      <c r="J262" s="173" t="s">
        <v>216</v>
      </c>
      <c r="K262" s="174">
        <v>1.29</v>
      </c>
      <c r="L262" s="295">
        <v>0</v>
      </c>
      <c r="M262" s="295"/>
      <c r="N262" s="296">
        <f>ROUND(L262*K262,2)</f>
        <v>0</v>
      </c>
      <c r="O262" s="296"/>
      <c r="P262" s="296"/>
      <c r="Q262" s="296"/>
      <c r="R262" s="145"/>
      <c r="T262" s="175" t="s">
        <v>5</v>
      </c>
      <c r="U262" s="48" t="s">
        <v>48</v>
      </c>
      <c r="V262" s="40"/>
      <c r="W262" s="176">
        <f>V262*K262</f>
        <v>0</v>
      </c>
      <c r="X262" s="176">
        <v>0</v>
      </c>
      <c r="Y262" s="176">
        <f>X262*K262</f>
        <v>0</v>
      </c>
      <c r="Z262" s="176">
        <v>0</v>
      </c>
      <c r="AA262" s="177">
        <f>Z262*K262</f>
        <v>0</v>
      </c>
      <c r="AR262" s="22" t="s">
        <v>185</v>
      </c>
      <c r="AT262" s="22" t="s">
        <v>181</v>
      </c>
      <c r="AU262" s="22" t="s">
        <v>90</v>
      </c>
      <c r="AY262" s="22" t="s">
        <v>180</v>
      </c>
      <c r="BE262" s="118">
        <f>IF(U262="základní",N262,0)</f>
        <v>0</v>
      </c>
      <c r="BF262" s="118">
        <f>IF(U262="snížená",N262,0)</f>
        <v>0</v>
      </c>
      <c r="BG262" s="118">
        <f>IF(U262="zákl. přenesená",N262,0)</f>
        <v>0</v>
      </c>
      <c r="BH262" s="118">
        <f>IF(U262="sníž. přenesená",N262,0)</f>
        <v>0</v>
      </c>
      <c r="BI262" s="118">
        <f>IF(U262="nulová",N262,0)</f>
        <v>0</v>
      </c>
      <c r="BJ262" s="22" t="s">
        <v>90</v>
      </c>
      <c r="BK262" s="118">
        <f>ROUND(L262*K262,2)</f>
        <v>0</v>
      </c>
      <c r="BL262" s="22" t="s">
        <v>185</v>
      </c>
      <c r="BM262" s="22" t="s">
        <v>1048</v>
      </c>
    </row>
    <row r="263" spans="2:51" s="12" customFormat="1" ht="20.45" customHeight="1">
      <c r="B263" s="186"/>
      <c r="C263" s="187"/>
      <c r="D263" s="187"/>
      <c r="E263" s="188" t="s">
        <v>5</v>
      </c>
      <c r="F263" s="297" t="s">
        <v>1049</v>
      </c>
      <c r="G263" s="298"/>
      <c r="H263" s="298"/>
      <c r="I263" s="298"/>
      <c r="J263" s="187"/>
      <c r="K263" s="189">
        <v>1.29</v>
      </c>
      <c r="L263" s="187"/>
      <c r="M263" s="187"/>
      <c r="N263" s="187"/>
      <c r="O263" s="187"/>
      <c r="P263" s="187"/>
      <c r="Q263" s="187"/>
      <c r="R263" s="190"/>
      <c r="T263" s="191"/>
      <c r="U263" s="187"/>
      <c r="V263" s="187"/>
      <c r="W263" s="187"/>
      <c r="X263" s="187"/>
      <c r="Y263" s="187"/>
      <c r="Z263" s="187"/>
      <c r="AA263" s="192"/>
      <c r="AT263" s="193" t="s">
        <v>188</v>
      </c>
      <c r="AU263" s="193" t="s">
        <v>90</v>
      </c>
      <c r="AV263" s="12" t="s">
        <v>95</v>
      </c>
      <c r="AW263" s="12" t="s">
        <v>40</v>
      </c>
      <c r="AX263" s="12" t="s">
        <v>83</v>
      </c>
      <c r="AY263" s="193" t="s">
        <v>180</v>
      </c>
    </row>
    <row r="264" spans="2:51" s="13" customFormat="1" ht="20.45" customHeight="1">
      <c r="B264" s="194"/>
      <c r="C264" s="195"/>
      <c r="D264" s="195"/>
      <c r="E264" s="196" t="s">
        <v>5</v>
      </c>
      <c r="F264" s="292" t="s">
        <v>190</v>
      </c>
      <c r="G264" s="293"/>
      <c r="H264" s="293"/>
      <c r="I264" s="293"/>
      <c r="J264" s="195"/>
      <c r="K264" s="197">
        <v>1.29</v>
      </c>
      <c r="L264" s="195"/>
      <c r="M264" s="195"/>
      <c r="N264" s="195"/>
      <c r="O264" s="195"/>
      <c r="P264" s="195"/>
      <c r="Q264" s="195"/>
      <c r="R264" s="198"/>
      <c r="T264" s="199"/>
      <c r="U264" s="195"/>
      <c r="V264" s="195"/>
      <c r="W264" s="195"/>
      <c r="X264" s="195"/>
      <c r="Y264" s="195"/>
      <c r="Z264" s="195"/>
      <c r="AA264" s="200"/>
      <c r="AT264" s="201" t="s">
        <v>188</v>
      </c>
      <c r="AU264" s="201" t="s">
        <v>90</v>
      </c>
      <c r="AV264" s="13" t="s">
        <v>185</v>
      </c>
      <c r="AW264" s="13" t="s">
        <v>40</v>
      </c>
      <c r="AX264" s="13" t="s">
        <v>90</v>
      </c>
      <c r="AY264" s="201" t="s">
        <v>180</v>
      </c>
    </row>
    <row r="265" spans="2:65" s="1" customFormat="1" ht="28.9" customHeight="1">
      <c r="B265" s="142"/>
      <c r="C265" s="171" t="s">
        <v>83</v>
      </c>
      <c r="D265" s="171" t="s">
        <v>181</v>
      </c>
      <c r="E265" s="172" t="s">
        <v>1050</v>
      </c>
      <c r="F265" s="294" t="s">
        <v>1051</v>
      </c>
      <c r="G265" s="294"/>
      <c r="H265" s="294"/>
      <c r="I265" s="294"/>
      <c r="J265" s="173" t="s">
        <v>184</v>
      </c>
      <c r="K265" s="174">
        <v>8.1</v>
      </c>
      <c r="L265" s="295">
        <v>0</v>
      </c>
      <c r="M265" s="295"/>
      <c r="N265" s="296">
        <f>ROUND(L265*K265,2)</f>
        <v>0</v>
      </c>
      <c r="O265" s="296"/>
      <c r="P265" s="296"/>
      <c r="Q265" s="296"/>
      <c r="R265" s="145"/>
      <c r="T265" s="175" t="s">
        <v>5</v>
      </c>
      <c r="U265" s="48" t="s">
        <v>48</v>
      </c>
      <c r="V265" s="40"/>
      <c r="W265" s="176">
        <f>V265*K265</f>
        <v>0</v>
      </c>
      <c r="X265" s="176">
        <v>0</v>
      </c>
      <c r="Y265" s="176">
        <f>X265*K265</f>
        <v>0</v>
      </c>
      <c r="Z265" s="176">
        <v>0</v>
      </c>
      <c r="AA265" s="177">
        <f>Z265*K265</f>
        <v>0</v>
      </c>
      <c r="AR265" s="22" t="s">
        <v>185</v>
      </c>
      <c r="AT265" s="22" t="s">
        <v>181</v>
      </c>
      <c r="AU265" s="22" t="s">
        <v>90</v>
      </c>
      <c r="AY265" s="22" t="s">
        <v>180</v>
      </c>
      <c r="BE265" s="118">
        <f>IF(U265="základní",N265,0)</f>
        <v>0</v>
      </c>
      <c r="BF265" s="118">
        <f>IF(U265="snížená",N265,0)</f>
        <v>0</v>
      </c>
      <c r="BG265" s="118">
        <f>IF(U265="zákl. přenesená",N265,0)</f>
        <v>0</v>
      </c>
      <c r="BH265" s="118">
        <f>IF(U265="sníž. přenesená",N265,0)</f>
        <v>0</v>
      </c>
      <c r="BI265" s="118">
        <f>IF(U265="nulová",N265,0)</f>
        <v>0</v>
      </c>
      <c r="BJ265" s="22" t="s">
        <v>90</v>
      </c>
      <c r="BK265" s="118">
        <f>ROUND(L265*K265,2)</f>
        <v>0</v>
      </c>
      <c r="BL265" s="22" t="s">
        <v>185</v>
      </c>
      <c r="BM265" s="22" t="s">
        <v>1052</v>
      </c>
    </row>
    <row r="266" spans="2:51" s="12" customFormat="1" ht="28.9" customHeight="1">
      <c r="B266" s="186"/>
      <c r="C266" s="187"/>
      <c r="D266" s="187"/>
      <c r="E266" s="188" t="s">
        <v>5</v>
      </c>
      <c r="F266" s="297" t="s">
        <v>1053</v>
      </c>
      <c r="G266" s="298"/>
      <c r="H266" s="298"/>
      <c r="I266" s="298"/>
      <c r="J266" s="187"/>
      <c r="K266" s="189">
        <v>8.1</v>
      </c>
      <c r="L266" s="187"/>
      <c r="M266" s="187"/>
      <c r="N266" s="187"/>
      <c r="O266" s="187"/>
      <c r="P266" s="187"/>
      <c r="Q266" s="187"/>
      <c r="R266" s="190"/>
      <c r="T266" s="191"/>
      <c r="U266" s="187"/>
      <c r="V266" s="187"/>
      <c r="W266" s="187"/>
      <c r="X266" s="187"/>
      <c r="Y266" s="187"/>
      <c r="Z266" s="187"/>
      <c r="AA266" s="192"/>
      <c r="AT266" s="193" t="s">
        <v>188</v>
      </c>
      <c r="AU266" s="193" t="s">
        <v>90</v>
      </c>
      <c r="AV266" s="12" t="s">
        <v>95</v>
      </c>
      <c r="AW266" s="12" t="s">
        <v>40</v>
      </c>
      <c r="AX266" s="12" t="s">
        <v>83</v>
      </c>
      <c r="AY266" s="193" t="s">
        <v>180</v>
      </c>
    </row>
    <row r="267" spans="2:51" s="13" customFormat="1" ht="20.45" customHeight="1">
      <c r="B267" s="194"/>
      <c r="C267" s="195"/>
      <c r="D267" s="195"/>
      <c r="E267" s="196" t="s">
        <v>5</v>
      </c>
      <c r="F267" s="292" t="s">
        <v>190</v>
      </c>
      <c r="G267" s="293"/>
      <c r="H267" s="293"/>
      <c r="I267" s="293"/>
      <c r="J267" s="195"/>
      <c r="K267" s="197">
        <v>8.1</v>
      </c>
      <c r="L267" s="195"/>
      <c r="M267" s="195"/>
      <c r="N267" s="195"/>
      <c r="O267" s="195"/>
      <c r="P267" s="195"/>
      <c r="Q267" s="195"/>
      <c r="R267" s="198"/>
      <c r="T267" s="199"/>
      <c r="U267" s="195"/>
      <c r="V267" s="195"/>
      <c r="W267" s="195"/>
      <c r="X267" s="195"/>
      <c r="Y267" s="195"/>
      <c r="Z267" s="195"/>
      <c r="AA267" s="200"/>
      <c r="AT267" s="201" t="s">
        <v>188</v>
      </c>
      <c r="AU267" s="201" t="s">
        <v>90</v>
      </c>
      <c r="AV267" s="13" t="s">
        <v>185</v>
      </c>
      <c r="AW267" s="13" t="s">
        <v>40</v>
      </c>
      <c r="AX267" s="13" t="s">
        <v>90</v>
      </c>
      <c r="AY267" s="201" t="s">
        <v>180</v>
      </c>
    </row>
    <row r="268" spans="2:65" s="1" customFormat="1" ht="28.9" customHeight="1">
      <c r="B268" s="142"/>
      <c r="C268" s="171" t="s">
        <v>83</v>
      </c>
      <c r="D268" s="171" t="s">
        <v>181</v>
      </c>
      <c r="E268" s="172" t="s">
        <v>1054</v>
      </c>
      <c r="F268" s="294" t="s">
        <v>1055</v>
      </c>
      <c r="G268" s="294"/>
      <c r="H268" s="294"/>
      <c r="I268" s="294"/>
      <c r="J268" s="173" t="s">
        <v>184</v>
      </c>
      <c r="K268" s="174">
        <v>1.51</v>
      </c>
      <c r="L268" s="295">
        <v>0</v>
      </c>
      <c r="M268" s="295"/>
      <c r="N268" s="296">
        <f>ROUND(L268*K268,2)</f>
        <v>0</v>
      </c>
      <c r="O268" s="296"/>
      <c r="P268" s="296"/>
      <c r="Q268" s="296"/>
      <c r="R268" s="145"/>
      <c r="T268" s="175" t="s">
        <v>5</v>
      </c>
      <c r="U268" s="48" t="s">
        <v>48</v>
      </c>
      <c r="V268" s="40"/>
      <c r="W268" s="176">
        <f>V268*K268</f>
        <v>0</v>
      </c>
      <c r="X268" s="176">
        <v>0</v>
      </c>
      <c r="Y268" s="176">
        <f>X268*K268</f>
        <v>0</v>
      </c>
      <c r="Z268" s="176">
        <v>0</v>
      </c>
      <c r="AA268" s="177">
        <f>Z268*K268</f>
        <v>0</v>
      </c>
      <c r="AR268" s="22" t="s">
        <v>185</v>
      </c>
      <c r="AT268" s="22" t="s">
        <v>181</v>
      </c>
      <c r="AU268" s="22" t="s">
        <v>90</v>
      </c>
      <c r="AY268" s="22" t="s">
        <v>180</v>
      </c>
      <c r="BE268" s="118">
        <f>IF(U268="základní",N268,0)</f>
        <v>0</v>
      </c>
      <c r="BF268" s="118">
        <f>IF(U268="snížená",N268,0)</f>
        <v>0</v>
      </c>
      <c r="BG268" s="118">
        <f>IF(U268="zákl. přenesená",N268,0)</f>
        <v>0</v>
      </c>
      <c r="BH268" s="118">
        <f>IF(U268="sníž. přenesená",N268,0)</f>
        <v>0</v>
      </c>
      <c r="BI268" s="118">
        <f>IF(U268="nulová",N268,0)</f>
        <v>0</v>
      </c>
      <c r="BJ268" s="22" t="s">
        <v>90</v>
      </c>
      <c r="BK268" s="118">
        <f>ROUND(L268*K268,2)</f>
        <v>0</v>
      </c>
      <c r="BL268" s="22" t="s">
        <v>185</v>
      </c>
      <c r="BM268" s="22" t="s">
        <v>1056</v>
      </c>
    </row>
    <row r="269" spans="2:65" s="1" customFormat="1" ht="28.9" customHeight="1">
      <c r="B269" s="142"/>
      <c r="C269" s="171" t="s">
        <v>83</v>
      </c>
      <c r="D269" s="171" t="s">
        <v>181</v>
      </c>
      <c r="E269" s="172" t="s">
        <v>1057</v>
      </c>
      <c r="F269" s="294" t="s">
        <v>1058</v>
      </c>
      <c r="G269" s="294"/>
      <c r="H269" s="294"/>
      <c r="I269" s="294"/>
      <c r="J269" s="173" t="s">
        <v>184</v>
      </c>
      <c r="K269" s="174">
        <v>8.1</v>
      </c>
      <c r="L269" s="295">
        <v>0</v>
      </c>
      <c r="M269" s="295"/>
      <c r="N269" s="296">
        <f>ROUND(L269*K269,2)</f>
        <v>0</v>
      </c>
      <c r="O269" s="296"/>
      <c r="P269" s="296"/>
      <c r="Q269" s="296"/>
      <c r="R269" s="145"/>
      <c r="T269" s="175" t="s">
        <v>5</v>
      </c>
      <c r="U269" s="48" t="s">
        <v>48</v>
      </c>
      <c r="V269" s="40"/>
      <c r="W269" s="176">
        <f>V269*K269</f>
        <v>0</v>
      </c>
      <c r="X269" s="176">
        <v>0</v>
      </c>
      <c r="Y269" s="176">
        <f>X269*K269</f>
        <v>0</v>
      </c>
      <c r="Z269" s="176">
        <v>0</v>
      </c>
      <c r="AA269" s="177">
        <f>Z269*K269</f>
        <v>0</v>
      </c>
      <c r="AR269" s="22" t="s">
        <v>185</v>
      </c>
      <c r="AT269" s="22" t="s">
        <v>181</v>
      </c>
      <c r="AU269" s="22" t="s">
        <v>90</v>
      </c>
      <c r="AY269" s="22" t="s">
        <v>180</v>
      </c>
      <c r="BE269" s="118">
        <f>IF(U269="základní",N269,0)</f>
        <v>0</v>
      </c>
      <c r="BF269" s="118">
        <f>IF(U269="snížená",N269,0)</f>
        <v>0</v>
      </c>
      <c r="BG269" s="118">
        <f>IF(U269="zákl. přenesená",N269,0)</f>
        <v>0</v>
      </c>
      <c r="BH269" s="118">
        <f>IF(U269="sníž. přenesená",N269,0)</f>
        <v>0</v>
      </c>
      <c r="BI269" s="118">
        <f>IF(U269="nulová",N269,0)</f>
        <v>0</v>
      </c>
      <c r="BJ269" s="22" t="s">
        <v>90</v>
      </c>
      <c r="BK269" s="118">
        <f>ROUND(L269*K269,2)</f>
        <v>0</v>
      </c>
      <c r="BL269" s="22" t="s">
        <v>185</v>
      </c>
      <c r="BM269" s="22" t="s">
        <v>1059</v>
      </c>
    </row>
    <row r="270" spans="2:65" s="1" customFormat="1" ht="28.9" customHeight="1">
      <c r="B270" s="142"/>
      <c r="C270" s="171" t="s">
        <v>83</v>
      </c>
      <c r="D270" s="171" t="s">
        <v>181</v>
      </c>
      <c r="E270" s="172" t="s">
        <v>1060</v>
      </c>
      <c r="F270" s="294" t="s">
        <v>1061</v>
      </c>
      <c r="G270" s="294"/>
      <c r="H270" s="294"/>
      <c r="I270" s="294"/>
      <c r="J270" s="173" t="s">
        <v>216</v>
      </c>
      <c r="K270" s="174">
        <v>15.93</v>
      </c>
      <c r="L270" s="295">
        <v>0</v>
      </c>
      <c r="M270" s="295"/>
      <c r="N270" s="296">
        <f>ROUND(L270*K270,2)</f>
        <v>0</v>
      </c>
      <c r="O270" s="296"/>
      <c r="P270" s="296"/>
      <c r="Q270" s="296"/>
      <c r="R270" s="145"/>
      <c r="T270" s="175" t="s">
        <v>5</v>
      </c>
      <c r="U270" s="48" t="s">
        <v>48</v>
      </c>
      <c r="V270" s="40"/>
      <c r="W270" s="176">
        <f>V270*K270</f>
        <v>0</v>
      </c>
      <c r="X270" s="176">
        <v>0</v>
      </c>
      <c r="Y270" s="176">
        <f>X270*K270</f>
        <v>0</v>
      </c>
      <c r="Z270" s="176">
        <v>0</v>
      </c>
      <c r="AA270" s="177">
        <f>Z270*K270</f>
        <v>0</v>
      </c>
      <c r="AR270" s="22" t="s">
        <v>185</v>
      </c>
      <c r="AT270" s="22" t="s">
        <v>181</v>
      </c>
      <c r="AU270" s="22" t="s">
        <v>90</v>
      </c>
      <c r="AY270" s="22" t="s">
        <v>180</v>
      </c>
      <c r="BE270" s="118">
        <f>IF(U270="základní",N270,0)</f>
        <v>0</v>
      </c>
      <c r="BF270" s="118">
        <f>IF(U270="snížená",N270,0)</f>
        <v>0</v>
      </c>
      <c r="BG270" s="118">
        <f>IF(U270="zákl. přenesená",N270,0)</f>
        <v>0</v>
      </c>
      <c r="BH270" s="118">
        <f>IF(U270="sníž. přenesená",N270,0)</f>
        <v>0</v>
      </c>
      <c r="BI270" s="118">
        <f>IF(U270="nulová",N270,0)</f>
        <v>0</v>
      </c>
      <c r="BJ270" s="22" t="s">
        <v>90</v>
      </c>
      <c r="BK270" s="118">
        <f>ROUND(L270*K270,2)</f>
        <v>0</v>
      </c>
      <c r="BL270" s="22" t="s">
        <v>185</v>
      </c>
      <c r="BM270" s="22" t="s">
        <v>1062</v>
      </c>
    </row>
    <row r="271" spans="2:51" s="12" customFormat="1" ht="20.45" customHeight="1">
      <c r="B271" s="186"/>
      <c r="C271" s="187"/>
      <c r="D271" s="187"/>
      <c r="E271" s="188" t="s">
        <v>5</v>
      </c>
      <c r="F271" s="297" t="s">
        <v>1063</v>
      </c>
      <c r="G271" s="298"/>
      <c r="H271" s="298"/>
      <c r="I271" s="298"/>
      <c r="J271" s="187"/>
      <c r="K271" s="189">
        <v>1.37</v>
      </c>
      <c r="L271" s="187"/>
      <c r="M271" s="187"/>
      <c r="N271" s="187"/>
      <c r="O271" s="187"/>
      <c r="P271" s="187"/>
      <c r="Q271" s="187"/>
      <c r="R271" s="190"/>
      <c r="T271" s="191"/>
      <c r="U271" s="187"/>
      <c r="V271" s="187"/>
      <c r="W271" s="187"/>
      <c r="X271" s="187"/>
      <c r="Y271" s="187"/>
      <c r="Z271" s="187"/>
      <c r="AA271" s="192"/>
      <c r="AT271" s="193" t="s">
        <v>188</v>
      </c>
      <c r="AU271" s="193" t="s">
        <v>90</v>
      </c>
      <c r="AV271" s="12" t="s">
        <v>95</v>
      </c>
      <c r="AW271" s="12" t="s">
        <v>40</v>
      </c>
      <c r="AX271" s="12" t="s">
        <v>83</v>
      </c>
      <c r="AY271" s="193" t="s">
        <v>180</v>
      </c>
    </row>
    <row r="272" spans="2:51" s="12" customFormat="1" ht="20.45" customHeight="1">
      <c r="B272" s="186"/>
      <c r="C272" s="187"/>
      <c r="D272" s="187"/>
      <c r="E272" s="188" t="s">
        <v>5</v>
      </c>
      <c r="F272" s="290" t="s">
        <v>1064</v>
      </c>
      <c r="G272" s="291"/>
      <c r="H272" s="291"/>
      <c r="I272" s="291"/>
      <c r="J272" s="187"/>
      <c r="K272" s="189">
        <v>8.8</v>
      </c>
      <c r="L272" s="187"/>
      <c r="M272" s="187"/>
      <c r="N272" s="187"/>
      <c r="O272" s="187"/>
      <c r="P272" s="187"/>
      <c r="Q272" s="187"/>
      <c r="R272" s="190"/>
      <c r="T272" s="191"/>
      <c r="U272" s="187"/>
      <c r="V272" s="187"/>
      <c r="W272" s="187"/>
      <c r="X272" s="187"/>
      <c r="Y272" s="187"/>
      <c r="Z272" s="187"/>
      <c r="AA272" s="192"/>
      <c r="AT272" s="193" t="s">
        <v>188</v>
      </c>
      <c r="AU272" s="193" t="s">
        <v>90</v>
      </c>
      <c r="AV272" s="12" t="s">
        <v>95</v>
      </c>
      <c r="AW272" s="12" t="s">
        <v>40</v>
      </c>
      <c r="AX272" s="12" t="s">
        <v>83</v>
      </c>
      <c r="AY272" s="193" t="s">
        <v>180</v>
      </c>
    </row>
    <row r="273" spans="2:51" s="12" customFormat="1" ht="20.45" customHeight="1">
      <c r="B273" s="186"/>
      <c r="C273" s="187"/>
      <c r="D273" s="187"/>
      <c r="E273" s="188" t="s">
        <v>5</v>
      </c>
      <c r="F273" s="290" t="s">
        <v>1065</v>
      </c>
      <c r="G273" s="291"/>
      <c r="H273" s="291"/>
      <c r="I273" s="291"/>
      <c r="J273" s="187"/>
      <c r="K273" s="189">
        <v>5.76</v>
      </c>
      <c r="L273" s="187"/>
      <c r="M273" s="187"/>
      <c r="N273" s="187"/>
      <c r="O273" s="187"/>
      <c r="P273" s="187"/>
      <c r="Q273" s="187"/>
      <c r="R273" s="190"/>
      <c r="T273" s="191"/>
      <c r="U273" s="187"/>
      <c r="V273" s="187"/>
      <c r="W273" s="187"/>
      <c r="X273" s="187"/>
      <c r="Y273" s="187"/>
      <c r="Z273" s="187"/>
      <c r="AA273" s="192"/>
      <c r="AT273" s="193" t="s">
        <v>188</v>
      </c>
      <c r="AU273" s="193" t="s">
        <v>90</v>
      </c>
      <c r="AV273" s="12" t="s">
        <v>95</v>
      </c>
      <c r="AW273" s="12" t="s">
        <v>40</v>
      </c>
      <c r="AX273" s="12" t="s">
        <v>83</v>
      </c>
      <c r="AY273" s="193" t="s">
        <v>180</v>
      </c>
    </row>
    <row r="274" spans="2:51" s="13" customFormat="1" ht="20.45" customHeight="1">
      <c r="B274" s="194"/>
      <c r="C274" s="195"/>
      <c r="D274" s="195"/>
      <c r="E274" s="196" t="s">
        <v>5</v>
      </c>
      <c r="F274" s="292" t="s">
        <v>190</v>
      </c>
      <c r="G274" s="293"/>
      <c r="H274" s="293"/>
      <c r="I274" s="293"/>
      <c r="J274" s="195"/>
      <c r="K274" s="197">
        <v>15.93</v>
      </c>
      <c r="L274" s="195"/>
      <c r="M274" s="195"/>
      <c r="N274" s="195"/>
      <c r="O274" s="195"/>
      <c r="P274" s="195"/>
      <c r="Q274" s="195"/>
      <c r="R274" s="198"/>
      <c r="T274" s="199"/>
      <c r="U274" s="195"/>
      <c r="V274" s="195"/>
      <c r="W274" s="195"/>
      <c r="X274" s="195"/>
      <c r="Y274" s="195"/>
      <c r="Z274" s="195"/>
      <c r="AA274" s="200"/>
      <c r="AT274" s="201" t="s">
        <v>188</v>
      </c>
      <c r="AU274" s="201" t="s">
        <v>90</v>
      </c>
      <c r="AV274" s="13" t="s">
        <v>185</v>
      </c>
      <c r="AW274" s="13" t="s">
        <v>40</v>
      </c>
      <c r="AX274" s="13" t="s">
        <v>90</v>
      </c>
      <c r="AY274" s="201" t="s">
        <v>180</v>
      </c>
    </row>
    <row r="275" spans="2:65" s="1" customFormat="1" ht="28.9" customHeight="1">
      <c r="B275" s="142"/>
      <c r="C275" s="171" t="s">
        <v>83</v>
      </c>
      <c r="D275" s="171" t="s">
        <v>181</v>
      </c>
      <c r="E275" s="172" t="s">
        <v>1066</v>
      </c>
      <c r="F275" s="294" t="s">
        <v>1067</v>
      </c>
      <c r="G275" s="294"/>
      <c r="H275" s="294"/>
      <c r="I275" s="294"/>
      <c r="J275" s="173" t="s">
        <v>216</v>
      </c>
      <c r="K275" s="174">
        <v>15.93</v>
      </c>
      <c r="L275" s="295">
        <v>0</v>
      </c>
      <c r="M275" s="295"/>
      <c r="N275" s="296">
        <f>ROUND(L275*K275,2)</f>
        <v>0</v>
      </c>
      <c r="O275" s="296"/>
      <c r="P275" s="296"/>
      <c r="Q275" s="296"/>
      <c r="R275" s="145"/>
      <c r="T275" s="175" t="s">
        <v>5</v>
      </c>
      <c r="U275" s="48" t="s">
        <v>48</v>
      </c>
      <c r="V275" s="40"/>
      <c r="W275" s="176">
        <f>V275*K275</f>
        <v>0</v>
      </c>
      <c r="X275" s="176">
        <v>0</v>
      </c>
      <c r="Y275" s="176">
        <f>X275*K275</f>
        <v>0</v>
      </c>
      <c r="Z275" s="176">
        <v>0</v>
      </c>
      <c r="AA275" s="177">
        <f>Z275*K275</f>
        <v>0</v>
      </c>
      <c r="AR275" s="22" t="s">
        <v>185</v>
      </c>
      <c r="AT275" s="22" t="s">
        <v>181</v>
      </c>
      <c r="AU275" s="22" t="s">
        <v>90</v>
      </c>
      <c r="AY275" s="22" t="s">
        <v>180</v>
      </c>
      <c r="BE275" s="118">
        <f>IF(U275="základní",N275,0)</f>
        <v>0</v>
      </c>
      <c r="BF275" s="118">
        <f>IF(U275="snížená",N275,0)</f>
        <v>0</v>
      </c>
      <c r="BG275" s="118">
        <f>IF(U275="zákl. přenesená",N275,0)</f>
        <v>0</v>
      </c>
      <c r="BH275" s="118">
        <f>IF(U275="sníž. přenesená",N275,0)</f>
        <v>0</v>
      </c>
      <c r="BI275" s="118">
        <f>IF(U275="nulová",N275,0)</f>
        <v>0</v>
      </c>
      <c r="BJ275" s="22" t="s">
        <v>90</v>
      </c>
      <c r="BK275" s="118">
        <f>ROUND(L275*K275,2)</f>
        <v>0</v>
      </c>
      <c r="BL275" s="22" t="s">
        <v>185</v>
      </c>
      <c r="BM275" s="22" t="s">
        <v>1068</v>
      </c>
    </row>
    <row r="276" spans="2:65" s="1" customFormat="1" ht="28.9" customHeight="1">
      <c r="B276" s="142"/>
      <c r="C276" s="171" t="s">
        <v>83</v>
      </c>
      <c r="D276" s="171" t="s">
        <v>181</v>
      </c>
      <c r="E276" s="172" t="s">
        <v>1069</v>
      </c>
      <c r="F276" s="294" t="s">
        <v>1070</v>
      </c>
      <c r="G276" s="294"/>
      <c r="H276" s="294"/>
      <c r="I276" s="294"/>
      <c r="J276" s="173" t="s">
        <v>203</v>
      </c>
      <c r="K276" s="174">
        <v>20</v>
      </c>
      <c r="L276" s="295">
        <v>0</v>
      </c>
      <c r="M276" s="295"/>
      <c r="N276" s="296">
        <f>ROUND(L276*K276,2)</f>
        <v>0</v>
      </c>
      <c r="O276" s="296"/>
      <c r="P276" s="296"/>
      <c r="Q276" s="296"/>
      <c r="R276" s="145"/>
      <c r="T276" s="175" t="s">
        <v>5</v>
      </c>
      <c r="U276" s="48" t="s">
        <v>48</v>
      </c>
      <c r="V276" s="40"/>
      <c r="W276" s="176">
        <f>V276*K276</f>
        <v>0</v>
      </c>
      <c r="X276" s="176">
        <v>0</v>
      </c>
      <c r="Y276" s="176">
        <f>X276*K276</f>
        <v>0</v>
      </c>
      <c r="Z276" s="176">
        <v>0</v>
      </c>
      <c r="AA276" s="177">
        <f>Z276*K276</f>
        <v>0</v>
      </c>
      <c r="AR276" s="22" t="s">
        <v>185</v>
      </c>
      <c r="AT276" s="22" t="s">
        <v>181</v>
      </c>
      <c r="AU276" s="22" t="s">
        <v>90</v>
      </c>
      <c r="AY276" s="22" t="s">
        <v>180</v>
      </c>
      <c r="BE276" s="118">
        <f>IF(U276="základní",N276,0)</f>
        <v>0</v>
      </c>
      <c r="BF276" s="118">
        <f>IF(U276="snížená",N276,0)</f>
        <v>0</v>
      </c>
      <c r="BG276" s="118">
        <f>IF(U276="zákl. přenesená",N276,0)</f>
        <v>0</v>
      </c>
      <c r="BH276" s="118">
        <f>IF(U276="sníž. přenesená",N276,0)</f>
        <v>0</v>
      </c>
      <c r="BI276" s="118">
        <f>IF(U276="nulová",N276,0)</f>
        <v>0</v>
      </c>
      <c r="BJ276" s="22" t="s">
        <v>90</v>
      </c>
      <c r="BK276" s="118">
        <f>ROUND(L276*K276,2)</f>
        <v>0</v>
      </c>
      <c r="BL276" s="22" t="s">
        <v>185</v>
      </c>
      <c r="BM276" s="22" t="s">
        <v>1071</v>
      </c>
    </row>
    <row r="277" spans="2:51" s="12" customFormat="1" ht="20.45" customHeight="1">
      <c r="B277" s="186"/>
      <c r="C277" s="187"/>
      <c r="D277" s="187"/>
      <c r="E277" s="188" t="s">
        <v>5</v>
      </c>
      <c r="F277" s="297" t="s">
        <v>1072</v>
      </c>
      <c r="G277" s="298"/>
      <c r="H277" s="298"/>
      <c r="I277" s="298"/>
      <c r="J277" s="187"/>
      <c r="K277" s="189">
        <v>20</v>
      </c>
      <c r="L277" s="187"/>
      <c r="M277" s="187"/>
      <c r="N277" s="187"/>
      <c r="O277" s="187"/>
      <c r="P277" s="187"/>
      <c r="Q277" s="187"/>
      <c r="R277" s="190"/>
      <c r="T277" s="191"/>
      <c r="U277" s="187"/>
      <c r="V277" s="187"/>
      <c r="W277" s="187"/>
      <c r="X277" s="187"/>
      <c r="Y277" s="187"/>
      <c r="Z277" s="187"/>
      <c r="AA277" s="192"/>
      <c r="AT277" s="193" t="s">
        <v>188</v>
      </c>
      <c r="AU277" s="193" t="s">
        <v>90</v>
      </c>
      <c r="AV277" s="12" t="s">
        <v>95</v>
      </c>
      <c r="AW277" s="12" t="s">
        <v>40</v>
      </c>
      <c r="AX277" s="12" t="s">
        <v>83</v>
      </c>
      <c r="AY277" s="193" t="s">
        <v>180</v>
      </c>
    </row>
    <row r="278" spans="2:51" s="13" customFormat="1" ht="20.45" customHeight="1">
      <c r="B278" s="194"/>
      <c r="C278" s="195"/>
      <c r="D278" s="195"/>
      <c r="E278" s="196" t="s">
        <v>5</v>
      </c>
      <c r="F278" s="292" t="s">
        <v>190</v>
      </c>
      <c r="G278" s="293"/>
      <c r="H278" s="293"/>
      <c r="I278" s="293"/>
      <c r="J278" s="195"/>
      <c r="K278" s="197">
        <v>20</v>
      </c>
      <c r="L278" s="195"/>
      <c r="M278" s="195"/>
      <c r="N278" s="195"/>
      <c r="O278" s="195"/>
      <c r="P278" s="195"/>
      <c r="Q278" s="195"/>
      <c r="R278" s="198"/>
      <c r="T278" s="199"/>
      <c r="U278" s="195"/>
      <c r="V278" s="195"/>
      <c r="W278" s="195"/>
      <c r="X278" s="195"/>
      <c r="Y278" s="195"/>
      <c r="Z278" s="195"/>
      <c r="AA278" s="200"/>
      <c r="AT278" s="201" t="s">
        <v>188</v>
      </c>
      <c r="AU278" s="201" t="s">
        <v>90</v>
      </c>
      <c r="AV278" s="13" t="s">
        <v>185</v>
      </c>
      <c r="AW278" s="13" t="s">
        <v>40</v>
      </c>
      <c r="AX278" s="13" t="s">
        <v>90</v>
      </c>
      <c r="AY278" s="201" t="s">
        <v>180</v>
      </c>
    </row>
    <row r="279" spans="2:65" s="1" customFormat="1" ht="28.9" customHeight="1">
      <c r="B279" s="142"/>
      <c r="C279" s="171" t="s">
        <v>83</v>
      </c>
      <c r="D279" s="171" t="s">
        <v>181</v>
      </c>
      <c r="E279" s="172" t="s">
        <v>1073</v>
      </c>
      <c r="F279" s="294" t="s">
        <v>1074</v>
      </c>
      <c r="G279" s="294"/>
      <c r="H279" s="294"/>
      <c r="I279" s="294"/>
      <c r="J279" s="173" t="s">
        <v>203</v>
      </c>
      <c r="K279" s="174">
        <v>6</v>
      </c>
      <c r="L279" s="295">
        <v>0</v>
      </c>
      <c r="M279" s="295"/>
      <c r="N279" s="296">
        <f>ROUND(L279*K279,2)</f>
        <v>0</v>
      </c>
      <c r="O279" s="296"/>
      <c r="P279" s="296"/>
      <c r="Q279" s="296"/>
      <c r="R279" s="145"/>
      <c r="T279" s="175" t="s">
        <v>5</v>
      </c>
      <c r="U279" s="48" t="s">
        <v>48</v>
      </c>
      <c r="V279" s="40"/>
      <c r="W279" s="176">
        <f>V279*K279</f>
        <v>0</v>
      </c>
      <c r="X279" s="176">
        <v>0</v>
      </c>
      <c r="Y279" s="176">
        <f>X279*K279</f>
        <v>0</v>
      </c>
      <c r="Z279" s="176">
        <v>0</v>
      </c>
      <c r="AA279" s="177">
        <f>Z279*K279</f>
        <v>0</v>
      </c>
      <c r="AR279" s="22" t="s">
        <v>185</v>
      </c>
      <c r="AT279" s="22" t="s">
        <v>181</v>
      </c>
      <c r="AU279" s="22" t="s">
        <v>90</v>
      </c>
      <c r="AY279" s="22" t="s">
        <v>180</v>
      </c>
      <c r="BE279" s="118">
        <f>IF(U279="základní",N279,0)</f>
        <v>0</v>
      </c>
      <c r="BF279" s="118">
        <f>IF(U279="snížená",N279,0)</f>
        <v>0</v>
      </c>
      <c r="BG279" s="118">
        <f>IF(U279="zákl. přenesená",N279,0)</f>
        <v>0</v>
      </c>
      <c r="BH279" s="118">
        <f>IF(U279="sníž. přenesená",N279,0)</f>
        <v>0</v>
      </c>
      <c r="BI279" s="118">
        <f>IF(U279="nulová",N279,0)</f>
        <v>0</v>
      </c>
      <c r="BJ279" s="22" t="s">
        <v>90</v>
      </c>
      <c r="BK279" s="118">
        <f>ROUND(L279*K279,2)</f>
        <v>0</v>
      </c>
      <c r="BL279" s="22" t="s">
        <v>185</v>
      </c>
      <c r="BM279" s="22" t="s">
        <v>1075</v>
      </c>
    </row>
    <row r="280" spans="2:51" s="12" customFormat="1" ht="20.45" customHeight="1">
      <c r="B280" s="186"/>
      <c r="C280" s="187"/>
      <c r="D280" s="187"/>
      <c r="E280" s="188" t="s">
        <v>5</v>
      </c>
      <c r="F280" s="297" t="s">
        <v>1076</v>
      </c>
      <c r="G280" s="298"/>
      <c r="H280" s="298"/>
      <c r="I280" s="298"/>
      <c r="J280" s="187"/>
      <c r="K280" s="189">
        <v>6</v>
      </c>
      <c r="L280" s="187"/>
      <c r="M280" s="187"/>
      <c r="N280" s="187"/>
      <c r="O280" s="187"/>
      <c r="P280" s="187"/>
      <c r="Q280" s="187"/>
      <c r="R280" s="190"/>
      <c r="T280" s="191"/>
      <c r="U280" s="187"/>
      <c r="V280" s="187"/>
      <c r="W280" s="187"/>
      <c r="X280" s="187"/>
      <c r="Y280" s="187"/>
      <c r="Z280" s="187"/>
      <c r="AA280" s="192"/>
      <c r="AT280" s="193" t="s">
        <v>188</v>
      </c>
      <c r="AU280" s="193" t="s">
        <v>90</v>
      </c>
      <c r="AV280" s="12" t="s">
        <v>95</v>
      </c>
      <c r="AW280" s="12" t="s">
        <v>40</v>
      </c>
      <c r="AX280" s="12" t="s">
        <v>83</v>
      </c>
      <c r="AY280" s="193" t="s">
        <v>180</v>
      </c>
    </row>
    <row r="281" spans="2:51" s="13" customFormat="1" ht="20.45" customHeight="1">
      <c r="B281" s="194"/>
      <c r="C281" s="195"/>
      <c r="D281" s="195"/>
      <c r="E281" s="196" t="s">
        <v>5</v>
      </c>
      <c r="F281" s="292" t="s">
        <v>190</v>
      </c>
      <c r="G281" s="293"/>
      <c r="H281" s="293"/>
      <c r="I281" s="293"/>
      <c r="J281" s="195"/>
      <c r="K281" s="197">
        <v>6</v>
      </c>
      <c r="L281" s="195"/>
      <c r="M281" s="195"/>
      <c r="N281" s="195"/>
      <c r="O281" s="195"/>
      <c r="P281" s="195"/>
      <c r="Q281" s="195"/>
      <c r="R281" s="198"/>
      <c r="T281" s="199"/>
      <c r="U281" s="195"/>
      <c r="V281" s="195"/>
      <c r="W281" s="195"/>
      <c r="X281" s="195"/>
      <c r="Y281" s="195"/>
      <c r="Z281" s="195"/>
      <c r="AA281" s="200"/>
      <c r="AT281" s="201" t="s">
        <v>188</v>
      </c>
      <c r="AU281" s="201" t="s">
        <v>90</v>
      </c>
      <c r="AV281" s="13" t="s">
        <v>185</v>
      </c>
      <c r="AW281" s="13" t="s">
        <v>40</v>
      </c>
      <c r="AX281" s="13" t="s">
        <v>90</v>
      </c>
      <c r="AY281" s="201" t="s">
        <v>180</v>
      </c>
    </row>
    <row r="282" spans="2:65" s="1" customFormat="1" ht="28.9" customHeight="1">
      <c r="B282" s="142"/>
      <c r="C282" s="171" t="s">
        <v>83</v>
      </c>
      <c r="D282" s="171" t="s">
        <v>181</v>
      </c>
      <c r="E282" s="172" t="s">
        <v>1077</v>
      </c>
      <c r="F282" s="294" t="s">
        <v>1078</v>
      </c>
      <c r="G282" s="294"/>
      <c r="H282" s="294"/>
      <c r="I282" s="294"/>
      <c r="J282" s="173" t="s">
        <v>216</v>
      </c>
      <c r="K282" s="174">
        <v>22.06</v>
      </c>
      <c r="L282" s="295">
        <v>0</v>
      </c>
      <c r="M282" s="295"/>
      <c r="N282" s="296">
        <f>ROUND(L282*K282,2)</f>
        <v>0</v>
      </c>
      <c r="O282" s="296"/>
      <c r="P282" s="296"/>
      <c r="Q282" s="296"/>
      <c r="R282" s="145"/>
      <c r="T282" s="175" t="s">
        <v>5</v>
      </c>
      <c r="U282" s="48" t="s">
        <v>48</v>
      </c>
      <c r="V282" s="40"/>
      <c r="W282" s="176">
        <f>V282*K282</f>
        <v>0</v>
      </c>
      <c r="X282" s="176">
        <v>0</v>
      </c>
      <c r="Y282" s="176">
        <f>X282*K282</f>
        <v>0</v>
      </c>
      <c r="Z282" s="176">
        <v>0</v>
      </c>
      <c r="AA282" s="177">
        <f>Z282*K282</f>
        <v>0</v>
      </c>
      <c r="AR282" s="22" t="s">
        <v>185</v>
      </c>
      <c r="AT282" s="22" t="s">
        <v>181</v>
      </c>
      <c r="AU282" s="22" t="s">
        <v>90</v>
      </c>
      <c r="AY282" s="22" t="s">
        <v>180</v>
      </c>
      <c r="BE282" s="118">
        <f>IF(U282="základní",N282,0)</f>
        <v>0</v>
      </c>
      <c r="BF282" s="118">
        <f>IF(U282="snížená",N282,0)</f>
        <v>0</v>
      </c>
      <c r="BG282" s="118">
        <f>IF(U282="zákl. přenesená",N282,0)</f>
        <v>0</v>
      </c>
      <c r="BH282" s="118">
        <f>IF(U282="sníž. přenesená",N282,0)</f>
        <v>0</v>
      </c>
      <c r="BI282" s="118">
        <f>IF(U282="nulová",N282,0)</f>
        <v>0</v>
      </c>
      <c r="BJ282" s="22" t="s">
        <v>90</v>
      </c>
      <c r="BK282" s="118">
        <f>ROUND(L282*K282,2)</f>
        <v>0</v>
      </c>
      <c r="BL282" s="22" t="s">
        <v>185</v>
      </c>
      <c r="BM282" s="22" t="s">
        <v>660</v>
      </c>
    </row>
    <row r="283" spans="2:51" s="12" customFormat="1" ht="20.45" customHeight="1">
      <c r="B283" s="186"/>
      <c r="C283" s="187"/>
      <c r="D283" s="187"/>
      <c r="E283" s="188" t="s">
        <v>5</v>
      </c>
      <c r="F283" s="297" t="s">
        <v>1079</v>
      </c>
      <c r="G283" s="298"/>
      <c r="H283" s="298"/>
      <c r="I283" s="298"/>
      <c r="J283" s="187"/>
      <c r="K283" s="189">
        <v>3.5</v>
      </c>
      <c r="L283" s="187"/>
      <c r="M283" s="187"/>
      <c r="N283" s="187"/>
      <c r="O283" s="187"/>
      <c r="P283" s="187"/>
      <c r="Q283" s="187"/>
      <c r="R283" s="190"/>
      <c r="T283" s="191"/>
      <c r="U283" s="187"/>
      <c r="V283" s="187"/>
      <c r="W283" s="187"/>
      <c r="X283" s="187"/>
      <c r="Y283" s="187"/>
      <c r="Z283" s="187"/>
      <c r="AA283" s="192"/>
      <c r="AT283" s="193" t="s">
        <v>188</v>
      </c>
      <c r="AU283" s="193" t="s">
        <v>90</v>
      </c>
      <c r="AV283" s="12" t="s">
        <v>95</v>
      </c>
      <c r="AW283" s="12" t="s">
        <v>40</v>
      </c>
      <c r="AX283" s="12" t="s">
        <v>83</v>
      </c>
      <c r="AY283" s="193" t="s">
        <v>180</v>
      </c>
    </row>
    <row r="284" spans="2:51" s="12" customFormat="1" ht="28.9" customHeight="1">
      <c r="B284" s="186"/>
      <c r="C284" s="187"/>
      <c r="D284" s="187"/>
      <c r="E284" s="188" t="s">
        <v>5</v>
      </c>
      <c r="F284" s="290" t="s">
        <v>1080</v>
      </c>
      <c r="G284" s="291"/>
      <c r="H284" s="291"/>
      <c r="I284" s="291"/>
      <c r="J284" s="187"/>
      <c r="K284" s="189">
        <v>18.56</v>
      </c>
      <c r="L284" s="187"/>
      <c r="M284" s="187"/>
      <c r="N284" s="187"/>
      <c r="O284" s="187"/>
      <c r="P284" s="187"/>
      <c r="Q284" s="187"/>
      <c r="R284" s="190"/>
      <c r="T284" s="191"/>
      <c r="U284" s="187"/>
      <c r="V284" s="187"/>
      <c r="W284" s="187"/>
      <c r="X284" s="187"/>
      <c r="Y284" s="187"/>
      <c r="Z284" s="187"/>
      <c r="AA284" s="192"/>
      <c r="AT284" s="193" t="s">
        <v>188</v>
      </c>
      <c r="AU284" s="193" t="s">
        <v>90</v>
      </c>
      <c r="AV284" s="12" t="s">
        <v>95</v>
      </c>
      <c r="AW284" s="12" t="s">
        <v>40</v>
      </c>
      <c r="AX284" s="12" t="s">
        <v>83</v>
      </c>
      <c r="AY284" s="193" t="s">
        <v>180</v>
      </c>
    </row>
    <row r="285" spans="2:51" s="13" customFormat="1" ht="20.45" customHeight="1">
      <c r="B285" s="194"/>
      <c r="C285" s="195"/>
      <c r="D285" s="195"/>
      <c r="E285" s="196" t="s">
        <v>5</v>
      </c>
      <c r="F285" s="292" t="s">
        <v>190</v>
      </c>
      <c r="G285" s="293"/>
      <c r="H285" s="293"/>
      <c r="I285" s="293"/>
      <c r="J285" s="195"/>
      <c r="K285" s="197">
        <v>22.06</v>
      </c>
      <c r="L285" s="195"/>
      <c r="M285" s="195"/>
      <c r="N285" s="195"/>
      <c r="O285" s="195"/>
      <c r="P285" s="195"/>
      <c r="Q285" s="195"/>
      <c r="R285" s="198"/>
      <c r="T285" s="199"/>
      <c r="U285" s="195"/>
      <c r="V285" s="195"/>
      <c r="W285" s="195"/>
      <c r="X285" s="195"/>
      <c r="Y285" s="195"/>
      <c r="Z285" s="195"/>
      <c r="AA285" s="200"/>
      <c r="AT285" s="201" t="s">
        <v>188</v>
      </c>
      <c r="AU285" s="201" t="s">
        <v>90</v>
      </c>
      <c r="AV285" s="13" t="s">
        <v>185</v>
      </c>
      <c r="AW285" s="13" t="s">
        <v>40</v>
      </c>
      <c r="AX285" s="13" t="s">
        <v>90</v>
      </c>
      <c r="AY285" s="201" t="s">
        <v>180</v>
      </c>
    </row>
    <row r="286" spans="2:65" s="1" customFormat="1" ht="40.15" customHeight="1">
      <c r="B286" s="142"/>
      <c r="C286" s="171" t="s">
        <v>83</v>
      </c>
      <c r="D286" s="171" t="s">
        <v>181</v>
      </c>
      <c r="E286" s="172" t="s">
        <v>1081</v>
      </c>
      <c r="F286" s="294" t="s">
        <v>1082</v>
      </c>
      <c r="G286" s="294"/>
      <c r="H286" s="294"/>
      <c r="I286" s="294"/>
      <c r="J286" s="173" t="s">
        <v>203</v>
      </c>
      <c r="K286" s="174">
        <v>26</v>
      </c>
      <c r="L286" s="295">
        <v>0</v>
      </c>
      <c r="M286" s="295"/>
      <c r="N286" s="296">
        <f>ROUND(L286*K286,2)</f>
        <v>0</v>
      </c>
      <c r="O286" s="296"/>
      <c r="P286" s="296"/>
      <c r="Q286" s="296"/>
      <c r="R286" s="145"/>
      <c r="T286" s="175" t="s">
        <v>5</v>
      </c>
      <c r="U286" s="48" t="s">
        <v>48</v>
      </c>
      <c r="V286" s="40"/>
      <c r="W286" s="176">
        <f>V286*K286</f>
        <v>0</v>
      </c>
      <c r="X286" s="176">
        <v>0</v>
      </c>
      <c r="Y286" s="176">
        <f>X286*K286</f>
        <v>0</v>
      </c>
      <c r="Z286" s="176">
        <v>0</v>
      </c>
      <c r="AA286" s="177">
        <f>Z286*K286</f>
        <v>0</v>
      </c>
      <c r="AR286" s="22" t="s">
        <v>185</v>
      </c>
      <c r="AT286" s="22" t="s">
        <v>181</v>
      </c>
      <c r="AU286" s="22" t="s">
        <v>90</v>
      </c>
      <c r="AY286" s="22" t="s">
        <v>180</v>
      </c>
      <c r="BE286" s="118">
        <f>IF(U286="základní",N286,0)</f>
        <v>0</v>
      </c>
      <c r="BF286" s="118">
        <f>IF(U286="snížená",N286,0)</f>
        <v>0</v>
      </c>
      <c r="BG286" s="118">
        <f>IF(U286="zákl. přenesená",N286,0)</f>
        <v>0</v>
      </c>
      <c r="BH286" s="118">
        <f>IF(U286="sníž. přenesená",N286,0)</f>
        <v>0</v>
      </c>
      <c r="BI286" s="118">
        <f>IF(U286="nulová",N286,0)</f>
        <v>0</v>
      </c>
      <c r="BJ286" s="22" t="s">
        <v>90</v>
      </c>
      <c r="BK286" s="118">
        <f>ROUND(L286*K286,2)</f>
        <v>0</v>
      </c>
      <c r="BL286" s="22" t="s">
        <v>185</v>
      </c>
      <c r="BM286" s="22" t="s">
        <v>1083</v>
      </c>
    </row>
    <row r="287" spans="2:51" s="12" customFormat="1" ht="20.45" customHeight="1">
      <c r="B287" s="186"/>
      <c r="C287" s="187"/>
      <c r="D287" s="187"/>
      <c r="E287" s="188" t="s">
        <v>5</v>
      </c>
      <c r="F287" s="297" t="s">
        <v>1084</v>
      </c>
      <c r="G287" s="298"/>
      <c r="H287" s="298"/>
      <c r="I287" s="298"/>
      <c r="J287" s="187"/>
      <c r="K287" s="189">
        <v>26</v>
      </c>
      <c r="L287" s="187"/>
      <c r="M287" s="187"/>
      <c r="N287" s="187"/>
      <c r="O287" s="187"/>
      <c r="P287" s="187"/>
      <c r="Q287" s="187"/>
      <c r="R287" s="190"/>
      <c r="T287" s="191"/>
      <c r="U287" s="187"/>
      <c r="V287" s="187"/>
      <c r="W287" s="187"/>
      <c r="X287" s="187"/>
      <c r="Y287" s="187"/>
      <c r="Z287" s="187"/>
      <c r="AA287" s="192"/>
      <c r="AT287" s="193" t="s">
        <v>188</v>
      </c>
      <c r="AU287" s="193" t="s">
        <v>90</v>
      </c>
      <c r="AV287" s="12" t="s">
        <v>95</v>
      </c>
      <c r="AW287" s="12" t="s">
        <v>40</v>
      </c>
      <c r="AX287" s="12" t="s">
        <v>83</v>
      </c>
      <c r="AY287" s="193" t="s">
        <v>180</v>
      </c>
    </row>
    <row r="288" spans="2:51" s="13" customFormat="1" ht="20.45" customHeight="1">
      <c r="B288" s="194"/>
      <c r="C288" s="195"/>
      <c r="D288" s="195"/>
      <c r="E288" s="196" t="s">
        <v>5</v>
      </c>
      <c r="F288" s="292" t="s">
        <v>190</v>
      </c>
      <c r="G288" s="293"/>
      <c r="H288" s="293"/>
      <c r="I288" s="293"/>
      <c r="J288" s="195"/>
      <c r="K288" s="197">
        <v>26</v>
      </c>
      <c r="L288" s="195"/>
      <c r="M288" s="195"/>
      <c r="N288" s="195"/>
      <c r="O288" s="195"/>
      <c r="P288" s="195"/>
      <c r="Q288" s="195"/>
      <c r="R288" s="198"/>
      <c r="T288" s="199"/>
      <c r="U288" s="195"/>
      <c r="V288" s="195"/>
      <c r="W288" s="195"/>
      <c r="X288" s="195"/>
      <c r="Y288" s="195"/>
      <c r="Z288" s="195"/>
      <c r="AA288" s="200"/>
      <c r="AT288" s="201" t="s">
        <v>188</v>
      </c>
      <c r="AU288" s="201" t="s">
        <v>90</v>
      </c>
      <c r="AV288" s="13" t="s">
        <v>185</v>
      </c>
      <c r="AW288" s="13" t="s">
        <v>40</v>
      </c>
      <c r="AX288" s="13" t="s">
        <v>90</v>
      </c>
      <c r="AY288" s="201" t="s">
        <v>180</v>
      </c>
    </row>
    <row r="289" spans="2:65" s="1" customFormat="1" ht="28.9" customHeight="1">
      <c r="B289" s="142"/>
      <c r="C289" s="171" t="s">
        <v>83</v>
      </c>
      <c r="D289" s="171" t="s">
        <v>181</v>
      </c>
      <c r="E289" s="172" t="s">
        <v>1085</v>
      </c>
      <c r="F289" s="294" t="s">
        <v>1086</v>
      </c>
      <c r="G289" s="294"/>
      <c r="H289" s="294"/>
      <c r="I289" s="294"/>
      <c r="J289" s="173" t="s">
        <v>203</v>
      </c>
      <c r="K289" s="174">
        <v>5</v>
      </c>
      <c r="L289" s="295">
        <v>0</v>
      </c>
      <c r="M289" s="295"/>
      <c r="N289" s="296">
        <f>ROUND(L289*K289,2)</f>
        <v>0</v>
      </c>
      <c r="O289" s="296"/>
      <c r="P289" s="296"/>
      <c r="Q289" s="296"/>
      <c r="R289" s="145"/>
      <c r="T289" s="175" t="s">
        <v>5</v>
      </c>
      <c r="U289" s="48" t="s">
        <v>48</v>
      </c>
      <c r="V289" s="40"/>
      <c r="W289" s="176">
        <f>V289*K289</f>
        <v>0</v>
      </c>
      <c r="X289" s="176">
        <v>0</v>
      </c>
      <c r="Y289" s="176">
        <f>X289*K289</f>
        <v>0</v>
      </c>
      <c r="Z289" s="176">
        <v>0</v>
      </c>
      <c r="AA289" s="177">
        <f>Z289*K289</f>
        <v>0</v>
      </c>
      <c r="AR289" s="22" t="s">
        <v>185</v>
      </c>
      <c r="AT289" s="22" t="s">
        <v>181</v>
      </c>
      <c r="AU289" s="22" t="s">
        <v>90</v>
      </c>
      <c r="AY289" s="22" t="s">
        <v>180</v>
      </c>
      <c r="BE289" s="118">
        <f>IF(U289="základní",N289,0)</f>
        <v>0</v>
      </c>
      <c r="BF289" s="118">
        <f>IF(U289="snížená",N289,0)</f>
        <v>0</v>
      </c>
      <c r="BG289" s="118">
        <f>IF(U289="zákl. přenesená",N289,0)</f>
        <v>0</v>
      </c>
      <c r="BH289" s="118">
        <f>IF(U289="sníž. přenesená",N289,0)</f>
        <v>0</v>
      </c>
      <c r="BI289" s="118">
        <f>IF(U289="nulová",N289,0)</f>
        <v>0</v>
      </c>
      <c r="BJ289" s="22" t="s">
        <v>90</v>
      </c>
      <c r="BK289" s="118">
        <f>ROUND(L289*K289,2)</f>
        <v>0</v>
      </c>
      <c r="BL289" s="22" t="s">
        <v>185</v>
      </c>
      <c r="BM289" s="22" t="s">
        <v>1087</v>
      </c>
    </row>
    <row r="290" spans="2:65" s="1" customFormat="1" ht="28.9" customHeight="1">
      <c r="B290" s="142"/>
      <c r="C290" s="171" t="s">
        <v>83</v>
      </c>
      <c r="D290" s="171" t="s">
        <v>181</v>
      </c>
      <c r="E290" s="172" t="s">
        <v>1088</v>
      </c>
      <c r="F290" s="294" t="s">
        <v>1089</v>
      </c>
      <c r="G290" s="294"/>
      <c r="H290" s="294"/>
      <c r="I290" s="294"/>
      <c r="J290" s="173" t="s">
        <v>203</v>
      </c>
      <c r="K290" s="174">
        <v>2</v>
      </c>
      <c r="L290" s="295">
        <v>0</v>
      </c>
      <c r="M290" s="295"/>
      <c r="N290" s="296">
        <f>ROUND(L290*K290,2)</f>
        <v>0</v>
      </c>
      <c r="O290" s="296"/>
      <c r="P290" s="296"/>
      <c r="Q290" s="296"/>
      <c r="R290" s="145"/>
      <c r="T290" s="175" t="s">
        <v>5</v>
      </c>
      <c r="U290" s="48" t="s">
        <v>48</v>
      </c>
      <c r="V290" s="40"/>
      <c r="W290" s="176">
        <f>V290*K290</f>
        <v>0</v>
      </c>
      <c r="X290" s="176">
        <v>0</v>
      </c>
      <c r="Y290" s="176">
        <f>X290*K290</f>
        <v>0</v>
      </c>
      <c r="Z290" s="176">
        <v>0</v>
      </c>
      <c r="AA290" s="177">
        <f>Z290*K290</f>
        <v>0</v>
      </c>
      <c r="AR290" s="22" t="s">
        <v>185</v>
      </c>
      <c r="AT290" s="22" t="s">
        <v>181</v>
      </c>
      <c r="AU290" s="22" t="s">
        <v>90</v>
      </c>
      <c r="AY290" s="22" t="s">
        <v>180</v>
      </c>
      <c r="BE290" s="118">
        <f>IF(U290="základní",N290,0)</f>
        <v>0</v>
      </c>
      <c r="BF290" s="118">
        <f>IF(U290="snížená",N290,0)</f>
        <v>0</v>
      </c>
      <c r="BG290" s="118">
        <f>IF(U290="zákl. přenesená",N290,0)</f>
        <v>0</v>
      </c>
      <c r="BH290" s="118">
        <f>IF(U290="sníž. přenesená",N290,0)</f>
        <v>0</v>
      </c>
      <c r="BI290" s="118">
        <f>IF(U290="nulová",N290,0)</f>
        <v>0</v>
      </c>
      <c r="BJ290" s="22" t="s">
        <v>90</v>
      </c>
      <c r="BK290" s="118">
        <f>ROUND(L290*K290,2)</f>
        <v>0</v>
      </c>
      <c r="BL290" s="22" t="s">
        <v>185</v>
      </c>
      <c r="BM290" s="22" t="s">
        <v>1090</v>
      </c>
    </row>
    <row r="291" spans="2:65" s="1" customFormat="1" ht="28.9" customHeight="1">
      <c r="B291" s="142"/>
      <c r="C291" s="171" t="s">
        <v>83</v>
      </c>
      <c r="D291" s="171" t="s">
        <v>181</v>
      </c>
      <c r="E291" s="172" t="s">
        <v>1091</v>
      </c>
      <c r="F291" s="294" t="s">
        <v>1092</v>
      </c>
      <c r="G291" s="294"/>
      <c r="H291" s="294"/>
      <c r="I291" s="294"/>
      <c r="J291" s="173" t="s">
        <v>203</v>
      </c>
      <c r="K291" s="174">
        <v>14</v>
      </c>
      <c r="L291" s="295">
        <v>0</v>
      </c>
      <c r="M291" s="295"/>
      <c r="N291" s="296">
        <f>ROUND(L291*K291,2)</f>
        <v>0</v>
      </c>
      <c r="O291" s="296"/>
      <c r="P291" s="296"/>
      <c r="Q291" s="296"/>
      <c r="R291" s="145"/>
      <c r="T291" s="175" t="s">
        <v>5</v>
      </c>
      <c r="U291" s="48" t="s">
        <v>48</v>
      </c>
      <c r="V291" s="40"/>
      <c r="W291" s="176">
        <f>V291*K291</f>
        <v>0</v>
      </c>
      <c r="X291" s="176">
        <v>0</v>
      </c>
      <c r="Y291" s="176">
        <f>X291*K291</f>
        <v>0</v>
      </c>
      <c r="Z291" s="176">
        <v>0</v>
      </c>
      <c r="AA291" s="177">
        <f>Z291*K291</f>
        <v>0</v>
      </c>
      <c r="AR291" s="22" t="s">
        <v>185</v>
      </c>
      <c r="AT291" s="22" t="s">
        <v>181</v>
      </c>
      <c r="AU291" s="22" t="s">
        <v>90</v>
      </c>
      <c r="AY291" s="22" t="s">
        <v>180</v>
      </c>
      <c r="BE291" s="118">
        <f>IF(U291="základní",N291,0)</f>
        <v>0</v>
      </c>
      <c r="BF291" s="118">
        <f>IF(U291="snížená",N291,0)</f>
        <v>0</v>
      </c>
      <c r="BG291" s="118">
        <f>IF(U291="zákl. přenesená",N291,0)</f>
        <v>0</v>
      </c>
      <c r="BH291" s="118">
        <f>IF(U291="sníž. přenesená",N291,0)</f>
        <v>0</v>
      </c>
      <c r="BI291" s="118">
        <f>IF(U291="nulová",N291,0)</f>
        <v>0</v>
      </c>
      <c r="BJ291" s="22" t="s">
        <v>90</v>
      </c>
      <c r="BK291" s="118">
        <f>ROUND(L291*K291,2)</f>
        <v>0</v>
      </c>
      <c r="BL291" s="22" t="s">
        <v>185</v>
      </c>
      <c r="BM291" s="22" t="s">
        <v>1093</v>
      </c>
    </row>
    <row r="292" spans="2:51" s="12" customFormat="1" ht="20.45" customHeight="1">
      <c r="B292" s="186"/>
      <c r="C292" s="187"/>
      <c r="D292" s="187"/>
      <c r="E292" s="188" t="s">
        <v>5</v>
      </c>
      <c r="F292" s="297" t="s">
        <v>1094</v>
      </c>
      <c r="G292" s="298"/>
      <c r="H292" s="298"/>
      <c r="I292" s="298"/>
      <c r="J292" s="187"/>
      <c r="K292" s="189">
        <v>14</v>
      </c>
      <c r="L292" s="187"/>
      <c r="M292" s="187"/>
      <c r="N292" s="187"/>
      <c r="O292" s="187"/>
      <c r="P292" s="187"/>
      <c r="Q292" s="187"/>
      <c r="R292" s="190"/>
      <c r="T292" s="191"/>
      <c r="U292" s="187"/>
      <c r="V292" s="187"/>
      <c r="W292" s="187"/>
      <c r="X292" s="187"/>
      <c r="Y292" s="187"/>
      <c r="Z292" s="187"/>
      <c r="AA292" s="192"/>
      <c r="AT292" s="193" t="s">
        <v>188</v>
      </c>
      <c r="AU292" s="193" t="s">
        <v>90</v>
      </c>
      <c r="AV292" s="12" t="s">
        <v>95</v>
      </c>
      <c r="AW292" s="12" t="s">
        <v>40</v>
      </c>
      <c r="AX292" s="12" t="s">
        <v>83</v>
      </c>
      <c r="AY292" s="193" t="s">
        <v>180</v>
      </c>
    </row>
    <row r="293" spans="2:51" s="13" customFormat="1" ht="20.45" customHeight="1">
      <c r="B293" s="194"/>
      <c r="C293" s="195"/>
      <c r="D293" s="195"/>
      <c r="E293" s="196" t="s">
        <v>5</v>
      </c>
      <c r="F293" s="292" t="s">
        <v>190</v>
      </c>
      <c r="G293" s="293"/>
      <c r="H293" s="293"/>
      <c r="I293" s="293"/>
      <c r="J293" s="195"/>
      <c r="K293" s="197">
        <v>14</v>
      </c>
      <c r="L293" s="195"/>
      <c r="M293" s="195"/>
      <c r="N293" s="195"/>
      <c r="O293" s="195"/>
      <c r="P293" s="195"/>
      <c r="Q293" s="195"/>
      <c r="R293" s="198"/>
      <c r="T293" s="199"/>
      <c r="U293" s="195"/>
      <c r="V293" s="195"/>
      <c r="W293" s="195"/>
      <c r="X293" s="195"/>
      <c r="Y293" s="195"/>
      <c r="Z293" s="195"/>
      <c r="AA293" s="200"/>
      <c r="AT293" s="201" t="s">
        <v>188</v>
      </c>
      <c r="AU293" s="201" t="s">
        <v>90</v>
      </c>
      <c r="AV293" s="13" t="s">
        <v>185</v>
      </c>
      <c r="AW293" s="13" t="s">
        <v>40</v>
      </c>
      <c r="AX293" s="13" t="s">
        <v>90</v>
      </c>
      <c r="AY293" s="201" t="s">
        <v>180</v>
      </c>
    </row>
    <row r="294" spans="2:65" s="1" customFormat="1" ht="20.45" customHeight="1">
      <c r="B294" s="142"/>
      <c r="C294" s="171" t="s">
        <v>83</v>
      </c>
      <c r="D294" s="171" t="s">
        <v>181</v>
      </c>
      <c r="E294" s="172" t="s">
        <v>1095</v>
      </c>
      <c r="F294" s="294" t="s">
        <v>1096</v>
      </c>
      <c r="G294" s="294"/>
      <c r="H294" s="294"/>
      <c r="I294" s="294"/>
      <c r="J294" s="173" t="s">
        <v>203</v>
      </c>
      <c r="K294" s="174">
        <v>27.3</v>
      </c>
      <c r="L294" s="295">
        <v>0</v>
      </c>
      <c r="M294" s="295"/>
      <c r="N294" s="296">
        <f>ROUND(L294*K294,2)</f>
        <v>0</v>
      </c>
      <c r="O294" s="296"/>
      <c r="P294" s="296"/>
      <c r="Q294" s="296"/>
      <c r="R294" s="145"/>
      <c r="T294" s="175" t="s">
        <v>5</v>
      </c>
      <c r="U294" s="48" t="s">
        <v>48</v>
      </c>
      <c r="V294" s="40"/>
      <c r="W294" s="176">
        <f>V294*K294</f>
        <v>0</v>
      </c>
      <c r="X294" s="176">
        <v>0</v>
      </c>
      <c r="Y294" s="176">
        <f>X294*K294</f>
        <v>0</v>
      </c>
      <c r="Z294" s="176">
        <v>0</v>
      </c>
      <c r="AA294" s="177">
        <f>Z294*K294</f>
        <v>0</v>
      </c>
      <c r="AR294" s="22" t="s">
        <v>185</v>
      </c>
      <c r="AT294" s="22" t="s">
        <v>181</v>
      </c>
      <c r="AU294" s="22" t="s">
        <v>90</v>
      </c>
      <c r="AY294" s="22" t="s">
        <v>180</v>
      </c>
      <c r="BE294" s="118">
        <f>IF(U294="základní",N294,0)</f>
        <v>0</v>
      </c>
      <c r="BF294" s="118">
        <f>IF(U294="snížená",N294,0)</f>
        <v>0</v>
      </c>
      <c r="BG294" s="118">
        <f>IF(U294="zákl. přenesená",N294,0)</f>
        <v>0</v>
      </c>
      <c r="BH294" s="118">
        <f>IF(U294="sníž. přenesená",N294,0)</f>
        <v>0</v>
      </c>
      <c r="BI294" s="118">
        <f>IF(U294="nulová",N294,0)</f>
        <v>0</v>
      </c>
      <c r="BJ294" s="22" t="s">
        <v>90</v>
      </c>
      <c r="BK294" s="118">
        <f>ROUND(L294*K294,2)</f>
        <v>0</v>
      </c>
      <c r="BL294" s="22" t="s">
        <v>185</v>
      </c>
      <c r="BM294" s="22" t="s">
        <v>1097</v>
      </c>
    </row>
    <row r="295" spans="2:51" s="12" customFormat="1" ht="20.45" customHeight="1">
      <c r="B295" s="186"/>
      <c r="C295" s="187"/>
      <c r="D295" s="187"/>
      <c r="E295" s="188" t="s">
        <v>5</v>
      </c>
      <c r="F295" s="297" t="s">
        <v>1098</v>
      </c>
      <c r="G295" s="298"/>
      <c r="H295" s="298"/>
      <c r="I295" s="298"/>
      <c r="J295" s="187"/>
      <c r="K295" s="189">
        <v>27.3</v>
      </c>
      <c r="L295" s="187"/>
      <c r="M295" s="187"/>
      <c r="N295" s="187"/>
      <c r="O295" s="187"/>
      <c r="P295" s="187"/>
      <c r="Q295" s="187"/>
      <c r="R295" s="190"/>
      <c r="T295" s="191"/>
      <c r="U295" s="187"/>
      <c r="V295" s="187"/>
      <c r="W295" s="187"/>
      <c r="X295" s="187"/>
      <c r="Y295" s="187"/>
      <c r="Z295" s="187"/>
      <c r="AA295" s="192"/>
      <c r="AT295" s="193" t="s">
        <v>188</v>
      </c>
      <c r="AU295" s="193" t="s">
        <v>90</v>
      </c>
      <c r="AV295" s="12" t="s">
        <v>95</v>
      </c>
      <c r="AW295" s="12" t="s">
        <v>40</v>
      </c>
      <c r="AX295" s="12" t="s">
        <v>83</v>
      </c>
      <c r="AY295" s="193" t="s">
        <v>180</v>
      </c>
    </row>
    <row r="296" spans="2:51" s="13" customFormat="1" ht="20.45" customHeight="1">
      <c r="B296" s="194"/>
      <c r="C296" s="195"/>
      <c r="D296" s="195"/>
      <c r="E296" s="196" t="s">
        <v>5</v>
      </c>
      <c r="F296" s="292" t="s">
        <v>190</v>
      </c>
      <c r="G296" s="293"/>
      <c r="H296" s="293"/>
      <c r="I296" s="293"/>
      <c r="J296" s="195"/>
      <c r="K296" s="197">
        <v>27.3</v>
      </c>
      <c r="L296" s="195"/>
      <c r="M296" s="195"/>
      <c r="N296" s="195"/>
      <c r="O296" s="195"/>
      <c r="P296" s="195"/>
      <c r="Q296" s="195"/>
      <c r="R296" s="198"/>
      <c r="T296" s="199"/>
      <c r="U296" s="195"/>
      <c r="V296" s="195"/>
      <c r="W296" s="195"/>
      <c r="X296" s="195"/>
      <c r="Y296" s="195"/>
      <c r="Z296" s="195"/>
      <c r="AA296" s="200"/>
      <c r="AT296" s="201" t="s">
        <v>188</v>
      </c>
      <c r="AU296" s="201" t="s">
        <v>90</v>
      </c>
      <c r="AV296" s="13" t="s">
        <v>185</v>
      </c>
      <c r="AW296" s="13" t="s">
        <v>40</v>
      </c>
      <c r="AX296" s="13" t="s">
        <v>90</v>
      </c>
      <c r="AY296" s="201" t="s">
        <v>180</v>
      </c>
    </row>
    <row r="297" spans="2:65" s="1" customFormat="1" ht="28.9" customHeight="1">
      <c r="B297" s="142"/>
      <c r="C297" s="171" t="s">
        <v>83</v>
      </c>
      <c r="D297" s="171" t="s">
        <v>181</v>
      </c>
      <c r="E297" s="172" t="s">
        <v>1099</v>
      </c>
      <c r="F297" s="294" t="s">
        <v>1100</v>
      </c>
      <c r="G297" s="294"/>
      <c r="H297" s="294"/>
      <c r="I297" s="294"/>
      <c r="J297" s="173" t="s">
        <v>203</v>
      </c>
      <c r="K297" s="174">
        <v>21.3</v>
      </c>
      <c r="L297" s="295">
        <v>0</v>
      </c>
      <c r="M297" s="295"/>
      <c r="N297" s="296">
        <f>ROUND(L297*K297,2)</f>
        <v>0</v>
      </c>
      <c r="O297" s="296"/>
      <c r="P297" s="296"/>
      <c r="Q297" s="296"/>
      <c r="R297" s="145"/>
      <c r="T297" s="175" t="s">
        <v>5</v>
      </c>
      <c r="U297" s="48" t="s">
        <v>48</v>
      </c>
      <c r="V297" s="40"/>
      <c r="W297" s="176">
        <f>V297*K297</f>
        <v>0</v>
      </c>
      <c r="X297" s="176">
        <v>0</v>
      </c>
      <c r="Y297" s="176">
        <f>X297*K297</f>
        <v>0</v>
      </c>
      <c r="Z297" s="176">
        <v>0</v>
      </c>
      <c r="AA297" s="177">
        <f>Z297*K297</f>
        <v>0</v>
      </c>
      <c r="AR297" s="22" t="s">
        <v>185</v>
      </c>
      <c r="AT297" s="22" t="s">
        <v>181</v>
      </c>
      <c r="AU297" s="22" t="s">
        <v>90</v>
      </c>
      <c r="AY297" s="22" t="s">
        <v>180</v>
      </c>
      <c r="BE297" s="118">
        <f>IF(U297="základní",N297,0)</f>
        <v>0</v>
      </c>
      <c r="BF297" s="118">
        <f>IF(U297="snížená",N297,0)</f>
        <v>0</v>
      </c>
      <c r="BG297" s="118">
        <f>IF(U297="zákl. přenesená",N297,0)</f>
        <v>0</v>
      </c>
      <c r="BH297" s="118">
        <f>IF(U297="sníž. přenesená",N297,0)</f>
        <v>0</v>
      </c>
      <c r="BI297" s="118">
        <f>IF(U297="nulová",N297,0)</f>
        <v>0</v>
      </c>
      <c r="BJ297" s="22" t="s">
        <v>90</v>
      </c>
      <c r="BK297" s="118">
        <f>ROUND(L297*K297,2)</f>
        <v>0</v>
      </c>
      <c r="BL297" s="22" t="s">
        <v>185</v>
      </c>
      <c r="BM297" s="22" t="s">
        <v>1101</v>
      </c>
    </row>
    <row r="298" spans="2:51" s="12" customFormat="1" ht="20.45" customHeight="1">
      <c r="B298" s="186"/>
      <c r="C298" s="187"/>
      <c r="D298" s="187"/>
      <c r="E298" s="188" t="s">
        <v>5</v>
      </c>
      <c r="F298" s="297" t="s">
        <v>1102</v>
      </c>
      <c r="G298" s="298"/>
      <c r="H298" s="298"/>
      <c r="I298" s="298"/>
      <c r="J298" s="187"/>
      <c r="K298" s="189">
        <v>21.3</v>
      </c>
      <c r="L298" s="187"/>
      <c r="M298" s="187"/>
      <c r="N298" s="187"/>
      <c r="O298" s="187"/>
      <c r="P298" s="187"/>
      <c r="Q298" s="187"/>
      <c r="R298" s="190"/>
      <c r="T298" s="191"/>
      <c r="U298" s="187"/>
      <c r="V298" s="187"/>
      <c r="W298" s="187"/>
      <c r="X298" s="187"/>
      <c r="Y298" s="187"/>
      <c r="Z298" s="187"/>
      <c r="AA298" s="192"/>
      <c r="AT298" s="193" t="s">
        <v>188</v>
      </c>
      <c r="AU298" s="193" t="s">
        <v>90</v>
      </c>
      <c r="AV298" s="12" t="s">
        <v>95</v>
      </c>
      <c r="AW298" s="12" t="s">
        <v>40</v>
      </c>
      <c r="AX298" s="12" t="s">
        <v>83</v>
      </c>
      <c r="AY298" s="193" t="s">
        <v>180</v>
      </c>
    </row>
    <row r="299" spans="2:51" s="13" customFormat="1" ht="20.45" customHeight="1">
      <c r="B299" s="194"/>
      <c r="C299" s="195"/>
      <c r="D299" s="195"/>
      <c r="E299" s="196" t="s">
        <v>5</v>
      </c>
      <c r="F299" s="292" t="s">
        <v>190</v>
      </c>
      <c r="G299" s="293"/>
      <c r="H299" s="293"/>
      <c r="I299" s="293"/>
      <c r="J299" s="195"/>
      <c r="K299" s="197">
        <v>21.3</v>
      </c>
      <c r="L299" s="195"/>
      <c r="M299" s="195"/>
      <c r="N299" s="195"/>
      <c r="O299" s="195"/>
      <c r="P299" s="195"/>
      <c r="Q299" s="195"/>
      <c r="R299" s="198"/>
      <c r="T299" s="199"/>
      <c r="U299" s="195"/>
      <c r="V299" s="195"/>
      <c r="W299" s="195"/>
      <c r="X299" s="195"/>
      <c r="Y299" s="195"/>
      <c r="Z299" s="195"/>
      <c r="AA299" s="200"/>
      <c r="AT299" s="201" t="s">
        <v>188</v>
      </c>
      <c r="AU299" s="201" t="s">
        <v>90</v>
      </c>
      <c r="AV299" s="13" t="s">
        <v>185</v>
      </c>
      <c r="AW299" s="13" t="s">
        <v>40</v>
      </c>
      <c r="AX299" s="13" t="s">
        <v>90</v>
      </c>
      <c r="AY299" s="201" t="s">
        <v>180</v>
      </c>
    </row>
    <row r="300" spans="2:65" s="1" customFormat="1" ht="28.9" customHeight="1">
      <c r="B300" s="142"/>
      <c r="C300" s="171" t="s">
        <v>83</v>
      </c>
      <c r="D300" s="171" t="s">
        <v>181</v>
      </c>
      <c r="E300" s="172" t="s">
        <v>1103</v>
      </c>
      <c r="F300" s="294" t="s">
        <v>1104</v>
      </c>
      <c r="G300" s="294"/>
      <c r="H300" s="294"/>
      <c r="I300" s="294"/>
      <c r="J300" s="173" t="s">
        <v>203</v>
      </c>
      <c r="K300" s="174">
        <v>6.3</v>
      </c>
      <c r="L300" s="295">
        <v>0</v>
      </c>
      <c r="M300" s="295"/>
      <c r="N300" s="296">
        <f>ROUND(L300*K300,2)</f>
        <v>0</v>
      </c>
      <c r="O300" s="296"/>
      <c r="P300" s="296"/>
      <c r="Q300" s="296"/>
      <c r="R300" s="145"/>
      <c r="T300" s="175" t="s">
        <v>5</v>
      </c>
      <c r="U300" s="48" t="s">
        <v>48</v>
      </c>
      <c r="V300" s="40"/>
      <c r="W300" s="176">
        <f>V300*K300</f>
        <v>0</v>
      </c>
      <c r="X300" s="176">
        <v>0</v>
      </c>
      <c r="Y300" s="176">
        <f>X300*K300</f>
        <v>0</v>
      </c>
      <c r="Z300" s="176">
        <v>0</v>
      </c>
      <c r="AA300" s="177">
        <f>Z300*K300</f>
        <v>0</v>
      </c>
      <c r="AR300" s="22" t="s">
        <v>185</v>
      </c>
      <c r="AT300" s="22" t="s">
        <v>181</v>
      </c>
      <c r="AU300" s="22" t="s">
        <v>90</v>
      </c>
      <c r="AY300" s="22" t="s">
        <v>180</v>
      </c>
      <c r="BE300" s="118">
        <f>IF(U300="základní",N300,0)</f>
        <v>0</v>
      </c>
      <c r="BF300" s="118">
        <f>IF(U300="snížená",N300,0)</f>
        <v>0</v>
      </c>
      <c r="BG300" s="118">
        <f>IF(U300="zákl. přenesená",N300,0)</f>
        <v>0</v>
      </c>
      <c r="BH300" s="118">
        <f>IF(U300="sníž. přenesená",N300,0)</f>
        <v>0</v>
      </c>
      <c r="BI300" s="118">
        <f>IF(U300="nulová",N300,0)</f>
        <v>0</v>
      </c>
      <c r="BJ300" s="22" t="s">
        <v>90</v>
      </c>
      <c r="BK300" s="118">
        <f>ROUND(L300*K300,2)</f>
        <v>0</v>
      </c>
      <c r="BL300" s="22" t="s">
        <v>185</v>
      </c>
      <c r="BM300" s="22" t="s">
        <v>1105</v>
      </c>
    </row>
    <row r="301" spans="2:51" s="12" customFormat="1" ht="20.45" customHeight="1">
      <c r="B301" s="186"/>
      <c r="C301" s="187"/>
      <c r="D301" s="187"/>
      <c r="E301" s="188" t="s">
        <v>5</v>
      </c>
      <c r="F301" s="297" t="s">
        <v>1106</v>
      </c>
      <c r="G301" s="298"/>
      <c r="H301" s="298"/>
      <c r="I301" s="298"/>
      <c r="J301" s="187"/>
      <c r="K301" s="189">
        <v>6.3</v>
      </c>
      <c r="L301" s="187"/>
      <c r="M301" s="187"/>
      <c r="N301" s="187"/>
      <c r="O301" s="187"/>
      <c r="P301" s="187"/>
      <c r="Q301" s="187"/>
      <c r="R301" s="190"/>
      <c r="T301" s="191"/>
      <c r="U301" s="187"/>
      <c r="V301" s="187"/>
      <c r="W301" s="187"/>
      <c r="X301" s="187"/>
      <c r="Y301" s="187"/>
      <c r="Z301" s="187"/>
      <c r="AA301" s="192"/>
      <c r="AT301" s="193" t="s">
        <v>188</v>
      </c>
      <c r="AU301" s="193" t="s">
        <v>90</v>
      </c>
      <c r="AV301" s="12" t="s">
        <v>95</v>
      </c>
      <c r="AW301" s="12" t="s">
        <v>40</v>
      </c>
      <c r="AX301" s="12" t="s">
        <v>83</v>
      </c>
      <c r="AY301" s="193" t="s">
        <v>180</v>
      </c>
    </row>
    <row r="302" spans="2:51" s="13" customFormat="1" ht="20.45" customHeight="1">
      <c r="B302" s="194"/>
      <c r="C302" s="195"/>
      <c r="D302" s="195"/>
      <c r="E302" s="196" t="s">
        <v>5</v>
      </c>
      <c r="F302" s="292" t="s">
        <v>190</v>
      </c>
      <c r="G302" s="293"/>
      <c r="H302" s="293"/>
      <c r="I302" s="293"/>
      <c r="J302" s="195"/>
      <c r="K302" s="197">
        <v>6.3</v>
      </c>
      <c r="L302" s="195"/>
      <c r="M302" s="195"/>
      <c r="N302" s="195"/>
      <c r="O302" s="195"/>
      <c r="P302" s="195"/>
      <c r="Q302" s="195"/>
      <c r="R302" s="198"/>
      <c r="T302" s="199"/>
      <c r="U302" s="195"/>
      <c r="V302" s="195"/>
      <c r="W302" s="195"/>
      <c r="X302" s="195"/>
      <c r="Y302" s="195"/>
      <c r="Z302" s="195"/>
      <c r="AA302" s="200"/>
      <c r="AT302" s="201" t="s">
        <v>188</v>
      </c>
      <c r="AU302" s="201" t="s">
        <v>90</v>
      </c>
      <c r="AV302" s="13" t="s">
        <v>185</v>
      </c>
      <c r="AW302" s="13" t="s">
        <v>40</v>
      </c>
      <c r="AX302" s="13" t="s">
        <v>90</v>
      </c>
      <c r="AY302" s="201" t="s">
        <v>180</v>
      </c>
    </row>
    <row r="303" spans="2:65" s="1" customFormat="1" ht="28.9" customHeight="1">
      <c r="B303" s="142"/>
      <c r="C303" s="171" t="s">
        <v>83</v>
      </c>
      <c r="D303" s="171" t="s">
        <v>181</v>
      </c>
      <c r="E303" s="172" t="s">
        <v>1107</v>
      </c>
      <c r="F303" s="294" t="s">
        <v>1108</v>
      </c>
      <c r="G303" s="294"/>
      <c r="H303" s="294"/>
      <c r="I303" s="294"/>
      <c r="J303" s="173" t="s">
        <v>216</v>
      </c>
      <c r="K303" s="174">
        <v>15.93</v>
      </c>
      <c r="L303" s="295">
        <v>0</v>
      </c>
      <c r="M303" s="295"/>
      <c r="N303" s="296">
        <f>ROUND(L303*K303,2)</f>
        <v>0</v>
      </c>
      <c r="O303" s="296"/>
      <c r="P303" s="296"/>
      <c r="Q303" s="296"/>
      <c r="R303" s="145"/>
      <c r="T303" s="175" t="s">
        <v>5</v>
      </c>
      <c r="U303" s="48" t="s">
        <v>48</v>
      </c>
      <c r="V303" s="40"/>
      <c r="W303" s="176">
        <f>V303*K303</f>
        <v>0</v>
      </c>
      <c r="X303" s="176">
        <v>0</v>
      </c>
      <c r="Y303" s="176">
        <f>X303*K303</f>
        <v>0</v>
      </c>
      <c r="Z303" s="176">
        <v>0</v>
      </c>
      <c r="AA303" s="177">
        <f>Z303*K303</f>
        <v>0</v>
      </c>
      <c r="AR303" s="22" t="s">
        <v>185</v>
      </c>
      <c r="AT303" s="22" t="s">
        <v>181</v>
      </c>
      <c r="AU303" s="22" t="s">
        <v>90</v>
      </c>
      <c r="AY303" s="22" t="s">
        <v>180</v>
      </c>
      <c r="BE303" s="118">
        <f>IF(U303="základní",N303,0)</f>
        <v>0</v>
      </c>
      <c r="BF303" s="118">
        <f>IF(U303="snížená",N303,0)</f>
        <v>0</v>
      </c>
      <c r="BG303" s="118">
        <f>IF(U303="zákl. přenesená",N303,0)</f>
        <v>0</v>
      </c>
      <c r="BH303" s="118">
        <f>IF(U303="sníž. přenesená",N303,0)</f>
        <v>0</v>
      </c>
      <c r="BI303" s="118">
        <f>IF(U303="nulová",N303,0)</f>
        <v>0</v>
      </c>
      <c r="BJ303" s="22" t="s">
        <v>90</v>
      </c>
      <c r="BK303" s="118">
        <f>ROUND(L303*K303,2)</f>
        <v>0</v>
      </c>
      <c r="BL303" s="22" t="s">
        <v>185</v>
      </c>
      <c r="BM303" s="22" t="s">
        <v>1109</v>
      </c>
    </row>
    <row r="304" spans="2:65" s="1" customFormat="1" ht="28.9" customHeight="1">
      <c r="B304" s="142"/>
      <c r="C304" s="171" t="s">
        <v>83</v>
      </c>
      <c r="D304" s="171" t="s">
        <v>181</v>
      </c>
      <c r="E304" s="172" t="s">
        <v>1110</v>
      </c>
      <c r="F304" s="294" t="s">
        <v>1111</v>
      </c>
      <c r="G304" s="294"/>
      <c r="H304" s="294"/>
      <c r="I304" s="294"/>
      <c r="J304" s="173" t="s">
        <v>216</v>
      </c>
      <c r="K304" s="174">
        <v>111.51</v>
      </c>
      <c r="L304" s="295">
        <v>0</v>
      </c>
      <c r="M304" s="295"/>
      <c r="N304" s="296">
        <f>ROUND(L304*K304,2)</f>
        <v>0</v>
      </c>
      <c r="O304" s="296"/>
      <c r="P304" s="296"/>
      <c r="Q304" s="296"/>
      <c r="R304" s="145"/>
      <c r="T304" s="175" t="s">
        <v>5</v>
      </c>
      <c r="U304" s="48" t="s">
        <v>48</v>
      </c>
      <c r="V304" s="40"/>
      <c r="W304" s="176">
        <f>V304*K304</f>
        <v>0</v>
      </c>
      <c r="X304" s="176">
        <v>0</v>
      </c>
      <c r="Y304" s="176">
        <f>X304*K304</f>
        <v>0</v>
      </c>
      <c r="Z304" s="176">
        <v>0</v>
      </c>
      <c r="AA304" s="177">
        <f>Z304*K304</f>
        <v>0</v>
      </c>
      <c r="AR304" s="22" t="s">
        <v>185</v>
      </c>
      <c r="AT304" s="22" t="s">
        <v>181</v>
      </c>
      <c r="AU304" s="22" t="s">
        <v>90</v>
      </c>
      <c r="AY304" s="22" t="s">
        <v>180</v>
      </c>
      <c r="BE304" s="118">
        <f>IF(U304="základní",N304,0)</f>
        <v>0</v>
      </c>
      <c r="BF304" s="118">
        <f>IF(U304="snížená",N304,0)</f>
        <v>0</v>
      </c>
      <c r="BG304" s="118">
        <f>IF(U304="zákl. přenesená",N304,0)</f>
        <v>0</v>
      </c>
      <c r="BH304" s="118">
        <f>IF(U304="sníž. přenesená",N304,0)</f>
        <v>0</v>
      </c>
      <c r="BI304" s="118">
        <f>IF(U304="nulová",N304,0)</f>
        <v>0</v>
      </c>
      <c r="BJ304" s="22" t="s">
        <v>90</v>
      </c>
      <c r="BK304" s="118">
        <f>ROUND(L304*K304,2)</f>
        <v>0</v>
      </c>
      <c r="BL304" s="22" t="s">
        <v>185</v>
      </c>
      <c r="BM304" s="22" t="s">
        <v>1112</v>
      </c>
    </row>
    <row r="305" spans="2:51" s="12" customFormat="1" ht="20.45" customHeight="1">
      <c r="B305" s="186"/>
      <c r="C305" s="187"/>
      <c r="D305" s="187"/>
      <c r="E305" s="188" t="s">
        <v>5</v>
      </c>
      <c r="F305" s="297" t="s">
        <v>1113</v>
      </c>
      <c r="G305" s="298"/>
      <c r="H305" s="298"/>
      <c r="I305" s="298"/>
      <c r="J305" s="187"/>
      <c r="K305" s="189">
        <v>111.51</v>
      </c>
      <c r="L305" s="187"/>
      <c r="M305" s="187"/>
      <c r="N305" s="187"/>
      <c r="O305" s="187"/>
      <c r="P305" s="187"/>
      <c r="Q305" s="187"/>
      <c r="R305" s="190"/>
      <c r="T305" s="191"/>
      <c r="U305" s="187"/>
      <c r="V305" s="187"/>
      <c r="W305" s="187"/>
      <c r="X305" s="187"/>
      <c r="Y305" s="187"/>
      <c r="Z305" s="187"/>
      <c r="AA305" s="192"/>
      <c r="AT305" s="193" t="s">
        <v>188</v>
      </c>
      <c r="AU305" s="193" t="s">
        <v>90</v>
      </c>
      <c r="AV305" s="12" t="s">
        <v>95</v>
      </c>
      <c r="AW305" s="12" t="s">
        <v>40</v>
      </c>
      <c r="AX305" s="12" t="s">
        <v>83</v>
      </c>
      <c r="AY305" s="193" t="s">
        <v>180</v>
      </c>
    </row>
    <row r="306" spans="2:51" s="13" customFormat="1" ht="20.45" customHeight="1">
      <c r="B306" s="194"/>
      <c r="C306" s="195"/>
      <c r="D306" s="195"/>
      <c r="E306" s="196" t="s">
        <v>5</v>
      </c>
      <c r="F306" s="292" t="s">
        <v>190</v>
      </c>
      <c r="G306" s="293"/>
      <c r="H306" s="293"/>
      <c r="I306" s="293"/>
      <c r="J306" s="195"/>
      <c r="K306" s="197">
        <v>111.51</v>
      </c>
      <c r="L306" s="195"/>
      <c r="M306" s="195"/>
      <c r="N306" s="195"/>
      <c r="O306" s="195"/>
      <c r="P306" s="195"/>
      <c r="Q306" s="195"/>
      <c r="R306" s="198"/>
      <c r="T306" s="199"/>
      <c r="U306" s="195"/>
      <c r="V306" s="195"/>
      <c r="W306" s="195"/>
      <c r="X306" s="195"/>
      <c r="Y306" s="195"/>
      <c r="Z306" s="195"/>
      <c r="AA306" s="200"/>
      <c r="AT306" s="201" t="s">
        <v>188</v>
      </c>
      <c r="AU306" s="201" t="s">
        <v>90</v>
      </c>
      <c r="AV306" s="13" t="s">
        <v>185</v>
      </c>
      <c r="AW306" s="13" t="s">
        <v>40</v>
      </c>
      <c r="AX306" s="13" t="s">
        <v>90</v>
      </c>
      <c r="AY306" s="201" t="s">
        <v>180</v>
      </c>
    </row>
    <row r="307" spans="2:65" s="1" customFormat="1" ht="28.9" customHeight="1">
      <c r="B307" s="142"/>
      <c r="C307" s="171" t="s">
        <v>83</v>
      </c>
      <c r="D307" s="171" t="s">
        <v>181</v>
      </c>
      <c r="E307" s="172" t="s">
        <v>1114</v>
      </c>
      <c r="F307" s="294" t="s">
        <v>1115</v>
      </c>
      <c r="G307" s="294"/>
      <c r="H307" s="294"/>
      <c r="I307" s="294"/>
      <c r="J307" s="173" t="s">
        <v>216</v>
      </c>
      <c r="K307" s="174">
        <v>5.2</v>
      </c>
      <c r="L307" s="295">
        <v>0</v>
      </c>
      <c r="M307" s="295"/>
      <c r="N307" s="296">
        <f>ROUND(L307*K307,2)</f>
        <v>0</v>
      </c>
      <c r="O307" s="296"/>
      <c r="P307" s="296"/>
      <c r="Q307" s="296"/>
      <c r="R307" s="145"/>
      <c r="T307" s="175" t="s">
        <v>5</v>
      </c>
      <c r="U307" s="48" t="s">
        <v>48</v>
      </c>
      <c r="V307" s="40"/>
      <c r="W307" s="176">
        <f>V307*K307</f>
        <v>0</v>
      </c>
      <c r="X307" s="176">
        <v>0</v>
      </c>
      <c r="Y307" s="176">
        <f>X307*K307</f>
        <v>0</v>
      </c>
      <c r="Z307" s="176">
        <v>0</v>
      </c>
      <c r="AA307" s="177">
        <f>Z307*K307</f>
        <v>0</v>
      </c>
      <c r="AR307" s="22" t="s">
        <v>185</v>
      </c>
      <c r="AT307" s="22" t="s">
        <v>181</v>
      </c>
      <c r="AU307" s="22" t="s">
        <v>90</v>
      </c>
      <c r="AY307" s="22" t="s">
        <v>180</v>
      </c>
      <c r="BE307" s="118">
        <f>IF(U307="základní",N307,0)</f>
        <v>0</v>
      </c>
      <c r="BF307" s="118">
        <f>IF(U307="snížená",N307,0)</f>
        <v>0</v>
      </c>
      <c r="BG307" s="118">
        <f>IF(U307="zákl. přenesená",N307,0)</f>
        <v>0</v>
      </c>
      <c r="BH307" s="118">
        <f>IF(U307="sníž. přenesená",N307,0)</f>
        <v>0</v>
      </c>
      <c r="BI307" s="118">
        <f>IF(U307="nulová",N307,0)</f>
        <v>0</v>
      </c>
      <c r="BJ307" s="22" t="s">
        <v>90</v>
      </c>
      <c r="BK307" s="118">
        <f>ROUND(L307*K307,2)</f>
        <v>0</v>
      </c>
      <c r="BL307" s="22" t="s">
        <v>185</v>
      </c>
      <c r="BM307" s="22" t="s">
        <v>1116</v>
      </c>
    </row>
    <row r="308" spans="2:51" s="12" customFormat="1" ht="20.45" customHeight="1">
      <c r="B308" s="186"/>
      <c r="C308" s="187"/>
      <c r="D308" s="187"/>
      <c r="E308" s="188" t="s">
        <v>5</v>
      </c>
      <c r="F308" s="297" t="s">
        <v>1117</v>
      </c>
      <c r="G308" s="298"/>
      <c r="H308" s="298"/>
      <c r="I308" s="298"/>
      <c r="J308" s="187"/>
      <c r="K308" s="189">
        <v>5.2</v>
      </c>
      <c r="L308" s="187"/>
      <c r="M308" s="187"/>
      <c r="N308" s="187"/>
      <c r="O308" s="187"/>
      <c r="P308" s="187"/>
      <c r="Q308" s="187"/>
      <c r="R308" s="190"/>
      <c r="T308" s="191"/>
      <c r="U308" s="187"/>
      <c r="V308" s="187"/>
      <c r="W308" s="187"/>
      <c r="X308" s="187"/>
      <c r="Y308" s="187"/>
      <c r="Z308" s="187"/>
      <c r="AA308" s="192"/>
      <c r="AT308" s="193" t="s">
        <v>188</v>
      </c>
      <c r="AU308" s="193" t="s">
        <v>90</v>
      </c>
      <c r="AV308" s="12" t="s">
        <v>95</v>
      </c>
      <c r="AW308" s="12" t="s">
        <v>40</v>
      </c>
      <c r="AX308" s="12" t="s">
        <v>83</v>
      </c>
      <c r="AY308" s="193" t="s">
        <v>180</v>
      </c>
    </row>
    <row r="309" spans="2:51" s="13" customFormat="1" ht="20.45" customHeight="1">
      <c r="B309" s="194"/>
      <c r="C309" s="195"/>
      <c r="D309" s="195"/>
      <c r="E309" s="196" t="s">
        <v>5</v>
      </c>
      <c r="F309" s="292" t="s">
        <v>190</v>
      </c>
      <c r="G309" s="293"/>
      <c r="H309" s="293"/>
      <c r="I309" s="293"/>
      <c r="J309" s="195"/>
      <c r="K309" s="197">
        <v>5.2</v>
      </c>
      <c r="L309" s="195"/>
      <c r="M309" s="195"/>
      <c r="N309" s="195"/>
      <c r="O309" s="195"/>
      <c r="P309" s="195"/>
      <c r="Q309" s="195"/>
      <c r="R309" s="198"/>
      <c r="T309" s="199"/>
      <c r="U309" s="195"/>
      <c r="V309" s="195"/>
      <c r="W309" s="195"/>
      <c r="X309" s="195"/>
      <c r="Y309" s="195"/>
      <c r="Z309" s="195"/>
      <c r="AA309" s="200"/>
      <c r="AT309" s="201" t="s">
        <v>188</v>
      </c>
      <c r="AU309" s="201" t="s">
        <v>90</v>
      </c>
      <c r="AV309" s="13" t="s">
        <v>185</v>
      </c>
      <c r="AW309" s="13" t="s">
        <v>40</v>
      </c>
      <c r="AX309" s="13" t="s">
        <v>90</v>
      </c>
      <c r="AY309" s="201" t="s">
        <v>180</v>
      </c>
    </row>
    <row r="310" spans="2:65" s="1" customFormat="1" ht="40.15" customHeight="1">
      <c r="B310" s="142"/>
      <c r="C310" s="171" t="s">
        <v>83</v>
      </c>
      <c r="D310" s="171" t="s">
        <v>181</v>
      </c>
      <c r="E310" s="172" t="s">
        <v>1118</v>
      </c>
      <c r="F310" s="294" t="s">
        <v>1119</v>
      </c>
      <c r="G310" s="294"/>
      <c r="H310" s="294"/>
      <c r="I310" s="294"/>
      <c r="J310" s="173" t="s">
        <v>184</v>
      </c>
      <c r="K310" s="174">
        <v>20.8</v>
      </c>
      <c r="L310" s="295">
        <v>0</v>
      </c>
      <c r="M310" s="295"/>
      <c r="N310" s="296">
        <f>ROUND(L310*K310,2)</f>
        <v>0</v>
      </c>
      <c r="O310" s="296"/>
      <c r="P310" s="296"/>
      <c r="Q310" s="296"/>
      <c r="R310" s="145"/>
      <c r="T310" s="175" t="s">
        <v>5</v>
      </c>
      <c r="U310" s="48" t="s">
        <v>48</v>
      </c>
      <c r="V310" s="40"/>
      <c r="W310" s="176">
        <f>V310*K310</f>
        <v>0</v>
      </c>
      <c r="X310" s="176">
        <v>0</v>
      </c>
      <c r="Y310" s="176">
        <f>X310*K310</f>
        <v>0</v>
      </c>
      <c r="Z310" s="176">
        <v>0</v>
      </c>
      <c r="AA310" s="177">
        <f>Z310*K310</f>
        <v>0</v>
      </c>
      <c r="AR310" s="22" t="s">
        <v>185</v>
      </c>
      <c r="AT310" s="22" t="s">
        <v>181</v>
      </c>
      <c r="AU310" s="22" t="s">
        <v>90</v>
      </c>
      <c r="AY310" s="22" t="s">
        <v>180</v>
      </c>
      <c r="BE310" s="118">
        <f>IF(U310="základní",N310,0)</f>
        <v>0</v>
      </c>
      <c r="BF310" s="118">
        <f>IF(U310="snížená",N310,0)</f>
        <v>0</v>
      </c>
      <c r="BG310" s="118">
        <f>IF(U310="zákl. přenesená",N310,0)</f>
        <v>0</v>
      </c>
      <c r="BH310" s="118">
        <f>IF(U310="sníž. přenesená",N310,0)</f>
        <v>0</v>
      </c>
      <c r="BI310" s="118">
        <f>IF(U310="nulová",N310,0)</f>
        <v>0</v>
      </c>
      <c r="BJ310" s="22" t="s">
        <v>90</v>
      </c>
      <c r="BK310" s="118">
        <f>ROUND(L310*K310,2)</f>
        <v>0</v>
      </c>
      <c r="BL310" s="22" t="s">
        <v>185</v>
      </c>
      <c r="BM310" s="22" t="s">
        <v>1120</v>
      </c>
    </row>
    <row r="311" spans="2:51" s="12" customFormat="1" ht="28.9" customHeight="1">
      <c r="B311" s="186"/>
      <c r="C311" s="187"/>
      <c r="D311" s="187"/>
      <c r="E311" s="188" t="s">
        <v>5</v>
      </c>
      <c r="F311" s="297" t="s">
        <v>1121</v>
      </c>
      <c r="G311" s="298"/>
      <c r="H311" s="298"/>
      <c r="I311" s="298"/>
      <c r="J311" s="187"/>
      <c r="K311" s="189">
        <v>20.8</v>
      </c>
      <c r="L311" s="187"/>
      <c r="M311" s="187"/>
      <c r="N311" s="187"/>
      <c r="O311" s="187"/>
      <c r="P311" s="187"/>
      <c r="Q311" s="187"/>
      <c r="R311" s="190"/>
      <c r="T311" s="191"/>
      <c r="U311" s="187"/>
      <c r="V311" s="187"/>
      <c r="W311" s="187"/>
      <c r="X311" s="187"/>
      <c r="Y311" s="187"/>
      <c r="Z311" s="187"/>
      <c r="AA311" s="192"/>
      <c r="AT311" s="193" t="s">
        <v>188</v>
      </c>
      <c r="AU311" s="193" t="s">
        <v>90</v>
      </c>
      <c r="AV311" s="12" t="s">
        <v>95</v>
      </c>
      <c r="AW311" s="12" t="s">
        <v>40</v>
      </c>
      <c r="AX311" s="12" t="s">
        <v>83</v>
      </c>
      <c r="AY311" s="193" t="s">
        <v>180</v>
      </c>
    </row>
    <row r="312" spans="2:51" s="13" customFormat="1" ht="20.45" customHeight="1">
      <c r="B312" s="194"/>
      <c r="C312" s="195"/>
      <c r="D312" s="195"/>
      <c r="E312" s="196" t="s">
        <v>5</v>
      </c>
      <c r="F312" s="292" t="s">
        <v>190</v>
      </c>
      <c r="G312" s="293"/>
      <c r="H312" s="293"/>
      <c r="I312" s="293"/>
      <c r="J312" s="195"/>
      <c r="K312" s="197">
        <v>20.8</v>
      </c>
      <c r="L312" s="195"/>
      <c r="M312" s="195"/>
      <c r="N312" s="195"/>
      <c r="O312" s="195"/>
      <c r="P312" s="195"/>
      <c r="Q312" s="195"/>
      <c r="R312" s="198"/>
      <c r="T312" s="199"/>
      <c r="U312" s="195"/>
      <c r="V312" s="195"/>
      <c r="W312" s="195"/>
      <c r="X312" s="195"/>
      <c r="Y312" s="195"/>
      <c r="Z312" s="195"/>
      <c r="AA312" s="200"/>
      <c r="AT312" s="201" t="s">
        <v>188</v>
      </c>
      <c r="AU312" s="201" t="s">
        <v>90</v>
      </c>
      <c r="AV312" s="13" t="s">
        <v>185</v>
      </c>
      <c r="AW312" s="13" t="s">
        <v>40</v>
      </c>
      <c r="AX312" s="13" t="s">
        <v>90</v>
      </c>
      <c r="AY312" s="201" t="s">
        <v>180</v>
      </c>
    </row>
    <row r="313" spans="2:65" s="1" customFormat="1" ht="40.15" customHeight="1">
      <c r="B313" s="142"/>
      <c r="C313" s="171" t="s">
        <v>83</v>
      </c>
      <c r="D313" s="171" t="s">
        <v>181</v>
      </c>
      <c r="E313" s="172" t="s">
        <v>1122</v>
      </c>
      <c r="F313" s="294" t="s">
        <v>1123</v>
      </c>
      <c r="G313" s="294"/>
      <c r="H313" s="294"/>
      <c r="I313" s="294"/>
      <c r="J313" s="173" t="s">
        <v>184</v>
      </c>
      <c r="K313" s="174">
        <v>4.8</v>
      </c>
      <c r="L313" s="295">
        <v>0</v>
      </c>
      <c r="M313" s="295"/>
      <c r="N313" s="296">
        <f>ROUND(L313*K313,2)</f>
        <v>0</v>
      </c>
      <c r="O313" s="296"/>
      <c r="P313" s="296"/>
      <c r="Q313" s="296"/>
      <c r="R313" s="145"/>
      <c r="T313" s="175" t="s">
        <v>5</v>
      </c>
      <c r="U313" s="48" t="s">
        <v>48</v>
      </c>
      <c r="V313" s="40"/>
      <c r="W313" s="176">
        <f>V313*K313</f>
        <v>0</v>
      </c>
      <c r="X313" s="176">
        <v>0</v>
      </c>
      <c r="Y313" s="176">
        <f>X313*K313</f>
        <v>0</v>
      </c>
      <c r="Z313" s="176">
        <v>0</v>
      </c>
      <c r="AA313" s="177">
        <f>Z313*K313</f>
        <v>0</v>
      </c>
      <c r="AR313" s="22" t="s">
        <v>185</v>
      </c>
      <c r="AT313" s="22" t="s">
        <v>181</v>
      </c>
      <c r="AU313" s="22" t="s">
        <v>90</v>
      </c>
      <c r="AY313" s="22" t="s">
        <v>180</v>
      </c>
      <c r="BE313" s="118">
        <f>IF(U313="základní",N313,0)</f>
        <v>0</v>
      </c>
      <c r="BF313" s="118">
        <f>IF(U313="snížená",N313,0)</f>
        <v>0</v>
      </c>
      <c r="BG313" s="118">
        <f>IF(U313="zákl. přenesená",N313,0)</f>
        <v>0</v>
      </c>
      <c r="BH313" s="118">
        <f>IF(U313="sníž. přenesená",N313,0)</f>
        <v>0</v>
      </c>
      <c r="BI313" s="118">
        <f>IF(U313="nulová",N313,0)</f>
        <v>0</v>
      </c>
      <c r="BJ313" s="22" t="s">
        <v>90</v>
      </c>
      <c r="BK313" s="118">
        <f>ROUND(L313*K313,2)</f>
        <v>0</v>
      </c>
      <c r="BL313" s="22" t="s">
        <v>185</v>
      </c>
      <c r="BM313" s="22" t="s">
        <v>1124</v>
      </c>
    </row>
    <row r="314" spans="2:51" s="12" customFormat="1" ht="20.45" customHeight="1">
      <c r="B314" s="186"/>
      <c r="C314" s="187"/>
      <c r="D314" s="187"/>
      <c r="E314" s="188" t="s">
        <v>5</v>
      </c>
      <c r="F314" s="297" t="s">
        <v>1033</v>
      </c>
      <c r="G314" s="298"/>
      <c r="H314" s="298"/>
      <c r="I314" s="298"/>
      <c r="J314" s="187"/>
      <c r="K314" s="189">
        <v>4.8</v>
      </c>
      <c r="L314" s="187"/>
      <c r="M314" s="187"/>
      <c r="N314" s="187"/>
      <c r="O314" s="187"/>
      <c r="P314" s="187"/>
      <c r="Q314" s="187"/>
      <c r="R314" s="190"/>
      <c r="T314" s="191"/>
      <c r="U314" s="187"/>
      <c r="V314" s="187"/>
      <c r="W314" s="187"/>
      <c r="X314" s="187"/>
      <c r="Y314" s="187"/>
      <c r="Z314" s="187"/>
      <c r="AA314" s="192"/>
      <c r="AT314" s="193" t="s">
        <v>188</v>
      </c>
      <c r="AU314" s="193" t="s">
        <v>90</v>
      </c>
      <c r="AV314" s="12" t="s">
        <v>95</v>
      </c>
      <c r="AW314" s="12" t="s">
        <v>40</v>
      </c>
      <c r="AX314" s="12" t="s">
        <v>83</v>
      </c>
      <c r="AY314" s="193" t="s">
        <v>180</v>
      </c>
    </row>
    <row r="315" spans="2:51" s="13" customFormat="1" ht="20.45" customHeight="1">
      <c r="B315" s="194"/>
      <c r="C315" s="195"/>
      <c r="D315" s="195"/>
      <c r="E315" s="196" t="s">
        <v>5</v>
      </c>
      <c r="F315" s="292" t="s">
        <v>190</v>
      </c>
      <c r="G315" s="293"/>
      <c r="H315" s="293"/>
      <c r="I315" s="293"/>
      <c r="J315" s="195"/>
      <c r="K315" s="197">
        <v>4.8</v>
      </c>
      <c r="L315" s="195"/>
      <c r="M315" s="195"/>
      <c r="N315" s="195"/>
      <c r="O315" s="195"/>
      <c r="P315" s="195"/>
      <c r="Q315" s="195"/>
      <c r="R315" s="198"/>
      <c r="T315" s="199"/>
      <c r="U315" s="195"/>
      <c r="V315" s="195"/>
      <c r="W315" s="195"/>
      <c r="X315" s="195"/>
      <c r="Y315" s="195"/>
      <c r="Z315" s="195"/>
      <c r="AA315" s="200"/>
      <c r="AT315" s="201" t="s">
        <v>188</v>
      </c>
      <c r="AU315" s="201" t="s">
        <v>90</v>
      </c>
      <c r="AV315" s="13" t="s">
        <v>185</v>
      </c>
      <c r="AW315" s="13" t="s">
        <v>40</v>
      </c>
      <c r="AX315" s="13" t="s">
        <v>90</v>
      </c>
      <c r="AY315" s="201" t="s">
        <v>180</v>
      </c>
    </row>
    <row r="316" spans="2:65" s="1" customFormat="1" ht="40.15" customHeight="1">
      <c r="B316" s="142"/>
      <c r="C316" s="171" t="s">
        <v>83</v>
      </c>
      <c r="D316" s="171" t="s">
        <v>181</v>
      </c>
      <c r="E316" s="172" t="s">
        <v>1125</v>
      </c>
      <c r="F316" s="294" t="s">
        <v>1126</v>
      </c>
      <c r="G316" s="294"/>
      <c r="H316" s="294"/>
      <c r="I316" s="294"/>
      <c r="J316" s="173" t="s">
        <v>184</v>
      </c>
      <c r="K316" s="174">
        <v>4.8</v>
      </c>
      <c r="L316" s="295">
        <v>0</v>
      </c>
      <c r="M316" s="295"/>
      <c r="N316" s="296">
        <f>ROUND(L316*K316,2)</f>
        <v>0</v>
      </c>
      <c r="O316" s="296"/>
      <c r="P316" s="296"/>
      <c r="Q316" s="296"/>
      <c r="R316" s="145"/>
      <c r="T316" s="175" t="s">
        <v>5</v>
      </c>
      <c r="U316" s="48" t="s">
        <v>48</v>
      </c>
      <c r="V316" s="40"/>
      <c r="W316" s="176">
        <f>V316*K316</f>
        <v>0</v>
      </c>
      <c r="X316" s="176">
        <v>0</v>
      </c>
      <c r="Y316" s="176">
        <f>X316*K316</f>
        <v>0</v>
      </c>
      <c r="Z316" s="176">
        <v>0</v>
      </c>
      <c r="AA316" s="177">
        <f>Z316*K316</f>
        <v>0</v>
      </c>
      <c r="AR316" s="22" t="s">
        <v>185</v>
      </c>
      <c r="AT316" s="22" t="s">
        <v>181</v>
      </c>
      <c r="AU316" s="22" t="s">
        <v>90</v>
      </c>
      <c r="AY316" s="22" t="s">
        <v>180</v>
      </c>
      <c r="BE316" s="118">
        <f>IF(U316="základní",N316,0)</f>
        <v>0</v>
      </c>
      <c r="BF316" s="118">
        <f>IF(U316="snížená",N316,0)</f>
        <v>0</v>
      </c>
      <c r="BG316" s="118">
        <f>IF(U316="zákl. přenesená",N316,0)</f>
        <v>0</v>
      </c>
      <c r="BH316" s="118">
        <f>IF(U316="sníž. přenesená",N316,0)</f>
        <v>0</v>
      </c>
      <c r="BI316" s="118">
        <f>IF(U316="nulová",N316,0)</f>
        <v>0</v>
      </c>
      <c r="BJ316" s="22" t="s">
        <v>90</v>
      </c>
      <c r="BK316" s="118">
        <f>ROUND(L316*K316,2)</f>
        <v>0</v>
      </c>
      <c r="BL316" s="22" t="s">
        <v>185</v>
      </c>
      <c r="BM316" s="22" t="s">
        <v>1127</v>
      </c>
    </row>
    <row r="317" spans="2:51" s="12" customFormat="1" ht="20.45" customHeight="1">
      <c r="B317" s="186"/>
      <c r="C317" s="187"/>
      <c r="D317" s="187"/>
      <c r="E317" s="188" t="s">
        <v>5</v>
      </c>
      <c r="F317" s="297" t="s">
        <v>1033</v>
      </c>
      <c r="G317" s="298"/>
      <c r="H317" s="298"/>
      <c r="I317" s="298"/>
      <c r="J317" s="187"/>
      <c r="K317" s="189">
        <v>4.8</v>
      </c>
      <c r="L317" s="187"/>
      <c r="M317" s="187"/>
      <c r="N317" s="187"/>
      <c r="O317" s="187"/>
      <c r="P317" s="187"/>
      <c r="Q317" s="187"/>
      <c r="R317" s="190"/>
      <c r="T317" s="191"/>
      <c r="U317" s="187"/>
      <c r="V317" s="187"/>
      <c r="W317" s="187"/>
      <c r="X317" s="187"/>
      <c r="Y317" s="187"/>
      <c r="Z317" s="187"/>
      <c r="AA317" s="192"/>
      <c r="AT317" s="193" t="s">
        <v>188</v>
      </c>
      <c r="AU317" s="193" t="s">
        <v>90</v>
      </c>
      <c r="AV317" s="12" t="s">
        <v>95</v>
      </c>
      <c r="AW317" s="12" t="s">
        <v>40</v>
      </c>
      <c r="AX317" s="12" t="s">
        <v>83</v>
      </c>
      <c r="AY317" s="193" t="s">
        <v>180</v>
      </c>
    </row>
    <row r="318" spans="2:51" s="13" customFormat="1" ht="20.45" customHeight="1">
      <c r="B318" s="194"/>
      <c r="C318" s="195"/>
      <c r="D318" s="195"/>
      <c r="E318" s="196" t="s">
        <v>5</v>
      </c>
      <c r="F318" s="292" t="s">
        <v>190</v>
      </c>
      <c r="G318" s="293"/>
      <c r="H318" s="293"/>
      <c r="I318" s="293"/>
      <c r="J318" s="195"/>
      <c r="K318" s="197">
        <v>4.8</v>
      </c>
      <c r="L318" s="195"/>
      <c r="M318" s="195"/>
      <c r="N318" s="195"/>
      <c r="O318" s="195"/>
      <c r="P318" s="195"/>
      <c r="Q318" s="195"/>
      <c r="R318" s="198"/>
      <c r="T318" s="199"/>
      <c r="U318" s="195"/>
      <c r="V318" s="195"/>
      <c r="W318" s="195"/>
      <c r="X318" s="195"/>
      <c r="Y318" s="195"/>
      <c r="Z318" s="195"/>
      <c r="AA318" s="200"/>
      <c r="AT318" s="201" t="s">
        <v>188</v>
      </c>
      <c r="AU318" s="201" t="s">
        <v>90</v>
      </c>
      <c r="AV318" s="13" t="s">
        <v>185</v>
      </c>
      <c r="AW318" s="13" t="s">
        <v>40</v>
      </c>
      <c r="AX318" s="13" t="s">
        <v>90</v>
      </c>
      <c r="AY318" s="201" t="s">
        <v>180</v>
      </c>
    </row>
    <row r="319" spans="2:65" s="1" customFormat="1" ht="40.15" customHeight="1">
      <c r="B319" s="142"/>
      <c r="C319" s="171" t="s">
        <v>83</v>
      </c>
      <c r="D319" s="171" t="s">
        <v>181</v>
      </c>
      <c r="E319" s="172" t="s">
        <v>1128</v>
      </c>
      <c r="F319" s="294" t="s">
        <v>1129</v>
      </c>
      <c r="G319" s="294"/>
      <c r="H319" s="294"/>
      <c r="I319" s="294"/>
      <c r="J319" s="173" t="s">
        <v>184</v>
      </c>
      <c r="K319" s="174">
        <v>4.8</v>
      </c>
      <c r="L319" s="295">
        <v>0</v>
      </c>
      <c r="M319" s="295"/>
      <c r="N319" s="296">
        <f>ROUND(L319*K319,2)</f>
        <v>0</v>
      </c>
      <c r="O319" s="296"/>
      <c r="P319" s="296"/>
      <c r="Q319" s="296"/>
      <c r="R319" s="145"/>
      <c r="T319" s="175" t="s">
        <v>5</v>
      </c>
      <c r="U319" s="48" t="s">
        <v>48</v>
      </c>
      <c r="V319" s="40"/>
      <c r="W319" s="176">
        <f>V319*K319</f>
        <v>0</v>
      </c>
      <c r="X319" s="176">
        <v>0</v>
      </c>
      <c r="Y319" s="176">
        <f>X319*K319</f>
        <v>0</v>
      </c>
      <c r="Z319" s="176">
        <v>0</v>
      </c>
      <c r="AA319" s="177">
        <f>Z319*K319</f>
        <v>0</v>
      </c>
      <c r="AR319" s="22" t="s">
        <v>185</v>
      </c>
      <c r="AT319" s="22" t="s">
        <v>181</v>
      </c>
      <c r="AU319" s="22" t="s">
        <v>90</v>
      </c>
      <c r="AY319" s="22" t="s">
        <v>180</v>
      </c>
      <c r="BE319" s="118">
        <f>IF(U319="základní",N319,0)</f>
        <v>0</v>
      </c>
      <c r="BF319" s="118">
        <f>IF(U319="snížená",N319,0)</f>
        <v>0</v>
      </c>
      <c r="BG319" s="118">
        <f>IF(U319="zákl. přenesená",N319,0)</f>
        <v>0</v>
      </c>
      <c r="BH319" s="118">
        <f>IF(U319="sníž. přenesená",N319,0)</f>
        <v>0</v>
      </c>
      <c r="BI319" s="118">
        <f>IF(U319="nulová",N319,0)</f>
        <v>0</v>
      </c>
      <c r="BJ319" s="22" t="s">
        <v>90</v>
      </c>
      <c r="BK319" s="118">
        <f>ROUND(L319*K319,2)</f>
        <v>0</v>
      </c>
      <c r="BL319" s="22" t="s">
        <v>185</v>
      </c>
      <c r="BM319" s="22" t="s">
        <v>1130</v>
      </c>
    </row>
    <row r="320" spans="2:51" s="12" customFormat="1" ht="20.45" customHeight="1">
      <c r="B320" s="186"/>
      <c r="C320" s="187"/>
      <c r="D320" s="187"/>
      <c r="E320" s="188" t="s">
        <v>5</v>
      </c>
      <c r="F320" s="297" t="s">
        <v>1033</v>
      </c>
      <c r="G320" s="298"/>
      <c r="H320" s="298"/>
      <c r="I320" s="298"/>
      <c r="J320" s="187"/>
      <c r="K320" s="189">
        <v>4.8</v>
      </c>
      <c r="L320" s="187"/>
      <c r="M320" s="187"/>
      <c r="N320" s="187"/>
      <c r="O320" s="187"/>
      <c r="P320" s="187"/>
      <c r="Q320" s="187"/>
      <c r="R320" s="190"/>
      <c r="T320" s="191"/>
      <c r="U320" s="187"/>
      <c r="V320" s="187"/>
      <c r="W320" s="187"/>
      <c r="X320" s="187"/>
      <c r="Y320" s="187"/>
      <c r="Z320" s="187"/>
      <c r="AA320" s="192"/>
      <c r="AT320" s="193" t="s">
        <v>188</v>
      </c>
      <c r="AU320" s="193" t="s">
        <v>90</v>
      </c>
      <c r="AV320" s="12" t="s">
        <v>95</v>
      </c>
      <c r="AW320" s="12" t="s">
        <v>40</v>
      </c>
      <c r="AX320" s="12" t="s">
        <v>83</v>
      </c>
      <c r="AY320" s="193" t="s">
        <v>180</v>
      </c>
    </row>
    <row r="321" spans="2:51" s="13" customFormat="1" ht="20.45" customHeight="1">
      <c r="B321" s="194"/>
      <c r="C321" s="195"/>
      <c r="D321" s="195"/>
      <c r="E321" s="196" t="s">
        <v>5</v>
      </c>
      <c r="F321" s="292" t="s">
        <v>190</v>
      </c>
      <c r="G321" s="293"/>
      <c r="H321" s="293"/>
      <c r="I321" s="293"/>
      <c r="J321" s="195"/>
      <c r="K321" s="197">
        <v>4.8</v>
      </c>
      <c r="L321" s="195"/>
      <c r="M321" s="195"/>
      <c r="N321" s="195"/>
      <c r="O321" s="195"/>
      <c r="P321" s="195"/>
      <c r="Q321" s="195"/>
      <c r="R321" s="198"/>
      <c r="T321" s="199"/>
      <c r="U321" s="195"/>
      <c r="V321" s="195"/>
      <c r="W321" s="195"/>
      <c r="X321" s="195"/>
      <c r="Y321" s="195"/>
      <c r="Z321" s="195"/>
      <c r="AA321" s="200"/>
      <c r="AT321" s="201" t="s">
        <v>188</v>
      </c>
      <c r="AU321" s="201" t="s">
        <v>90</v>
      </c>
      <c r="AV321" s="13" t="s">
        <v>185</v>
      </c>
      <c r="AW321" s="13" t="s">
        <v>40</v>
      </c>
      <c r="AX321" s="13" t="s">
        <v>90</v>
      </c>
      <c r="AY321" s="201" t="s">
        <v>180</v>
      </c>
    </row>
    <row r="322" spans="2:65" s="1" customFormat="1" ht="28.9" customHeight="1">
      <c r="B322" s="142"/>
      <c r="C322" s="171" t="s">
        <v>83</v>
      </c>
      <c r="D322" s="171" t="s">
        <v>181</v>
      </c>
      <c r="E322" s="172" t="s">
        <v>1131</v>
      </c>
      <c r="F322" s="294" t="s">
        <v>1132</v>
      </c>
      <c r="G322" s="294"/>
      <c r="H322" s="294"/>
      <c r="I322" s="294"/>
      <c r="J322" s="173" t="s">
        <v>203</v>
      </c>
      <c r="K322" s="174">
        <v>2</v>
      </c>
      <c r="L322" s="295">
        <v>0</v>
      </c>
      <c r="M322" s="295"/>
      <c r="N322" s="296">
        <f>ROUND(L322*K322,2)</f>
        <v>0</v>
      </c>
      <c r="O322" s="296"/>
      <c r="P322" s="296"/>
      <c r="Q322" s="296"/>
      <c r="R322" s="145"/>
      <c r="T322" s="175" t="s">
        <v>5</v>
      </c>
      <c r="U322" s="48" t="s">
        <v>48</v>
      </c>
      <c r="V322" s="40"/>
      <c r="W322" s="176">
        <f>V322*K322</f>
        <v>0</v>
      </c>
      <c r="X322" s="176">
        <v>0</v>
      </c>
      <c r="Y322" s="176">
        <f>X322*K322</f>
        <v>0</v>
      </c>
      <c r="Z322" s="176">
        <v>0</v>
      </c>
      <c r="AA322" s="177">
        <f>Z322*K322</f>
        <v>0</v>
      </c>
      <c r="AR322" s="22" t="s">
        <v>185</v>
      </c>
      <c r="AT322" s="22" t="s">
        <v>181</v>
      </c>
      <c r="AU322" s="22" t="s">
        <v>90</v>
      </c>
      <c r="AY322" s="22" t="s">
        <v>180</v>
      </c>
      <c r="BE322" s="118">
        <f>IF(U322="základní",N322,0)</f>
        <v>0</v>
      </c>
      <c r="BF322" s="118">
        <f>IF(U322="snížená",N322,0)</f>
        <v>0</v>
      </c>
      <c r="BG322" s="118">
        <f>IF(U322="zákl. přenesená",N322,0)</f>
        <v>0</v>
      </c>
      <c r="BH322" s="118">
        <f>IF(U322="sníž. přenesená",N322,0)</f>
        <v>0</v>
      </c>
      <c r="BI322" s="118">
        <f>IF(U322="nulová",N322,0)</f>
        <v>0</v>
      </c>
      <c r="BJ322" s="22" t="s">
        <v>90</v>
      </c>
      <c r="BK322" s="118">
        <f>ROUND(L322*K322,2)</f>
        <v>0</v>
      </c>
      <c r="BL322" s="22" t="s">
        <v>185</v>
      </c>
      <c r="BM322" s="22" t="s">
        <v>1133</v>
      </c>
    </row>
    <row r="323" spans="2:65" s="1" customFormat="1" ht="40.15" customHeight="1">
      <c r="B323" s="142"/>
      <c r="C323" s="171" t="s">
        <v>83</v>
      </c>
      <c r="D323" s="171" t="s">
        <v>181</v>
      </c>
      <c r="E323" s="172" t="s">
        <v>1134</v>
      </c>
      <c r="F323" s="294" t="s">
        <v>1135</v>
      </c>
      <c r="G323" s="294"/>
      <c r="H323" s="294"/>
      <c r="I323" s="294"/>
      <c r="J323" s="173" t="s">
        <v>203</v>
      </c>
      <c r="K323" s="174">
        <v>2</v>
      </c>
      <c r="L323" s="295">
        <v>0</v>
      </c>
      <c r="M323" s="295"/>
      <c r="N323" s="296">
        <f>ROUND(L323*K323,2)</f>
        <v>0</v>
      </c>
      <c r="O323" s="296"/>
      <c r="P323" s="296"/>
      <c r="Q323" s="296"/>
      <c r="R323" s="145"/>
      <c r="T323" s="175" t="s">
        <v>5</v>
      </c>
      <c r="U323" s="48" t="s">
        <v>48</v>
      </c>
      <c r="V323" s="40"/>
      <c r="W323" s="176">
        <f>V323*K323</f>
        <v>0</v>
      </c>
      <c r="X323" s="176">
        <v>0</v>
      </c>
      <c r="Y323" s="176">
        <f>X323*K323</f>
        <v>0</v>
      </c>
      <c r="Z323" s="176">
        <v>0</v>
      </c>
      <c r="AA323" s="177">
        <f>Z323*K323</f>
        <v>0</v>
      </c>
      <c r="AR323" s="22" t="s">
        <v>185</v>
      </c>
      <c r="AT323" s="22" t="s">
        <v>181</v>
      </c>
      <c r="AU323" s="22" t="s">
        <v>90</v>
      </c>
      <c r="AY323" s="22" t="s">
        <v>180</v>
      </c>
      <c r="BE323" s="118">
        <f>IF(U323="základní",N323,0)</f>
        <v>0</v>
      </c>
      <c r="BF323" s="118">
        <f>IF(U323="snížená",N323,0)</f>
        <v>0</v>
      </c>
      <c r="BG323" s="118">
        <f>IF(U323="zákl. přenesená",N323,0)</f>
        <v>0</v>
      </c>
      <c r="BH323" s="118">
        <f>IF(U323="sníž. přenesená",N323,0)</f>
        <v>0</v>
      </c>
      <c r="BI323" s="118">
        <f>IF(U323="nulová",N323,0)</f>
        <v>0</v>
      </c>
      <c r="BJ323" s="22" t="s">
        <v>90</v>
      </c>
      <c r="BK323" s="118">
        <f>ROUND(L323*K323,2)</f>
        <v>0</v>
      </c>
      <c r="BL323" s="22" t="s">
        <v>185</v>
      </c>
      <c r="BM323" s="22" t="s">
        <v>1136</v>
      </c>
    </row>
    <row r="324" spans="2:65" s="1" customFormat="1" ht="40.15" customHeight="1">
      <c r="B324" s="142"/>
      <c r="C324" s="171" t="s">
        <v>83</v>
      </c>
      <c r="D324" s="171" t="s">
        <v>181</v>
      </c>
      <c r="E324" s="172" t="s">
        <v>1137</v>
      </c>
      <c r="F324" s="294" t="s">
        <v>1138</v>
      </c>
      <c r="G324" s="294"/>
      <c r="H324" s="294"/>
      <c r="I324" s="294"/>
      <c r="J324" s="173" t="s">
        <v>184</v>
      </c>
      <c r="K324" s="174">
        <v>4.8</v>
      </c>
      <c r="L324" s="295">
        <v>0</v>
      </c>
      <c r="M324" s="295"/>
      <c r="N324" s="296">
        <f>ROUND(L324*K324,2)</f>
        <v>0</v>
      </c>
      <c r="O324" s="296"/>
      <c r="P324" s="296"/>
      <c r="Q324" s="296"/>
      <c r="R324" s="145"/>
      <c r="T324" s="175" t="s">
        <v>5</v>
      </c>
      <c r="U324" s="48" t="s">
        <v>48</v>
      </c>
      <c r="V324" s="40"/>
      <c r="W324" s="176">
        <f>V324*K324</f>
        <v>0</v>
      </c>
      <c r="X324" s="176">
        <v>0</v>
      </c>
      <c r="Y324" s="176">
        <f>X324*K324</f>
        <v>0</v>
      </c>
      <c r="Z324" s="176">
        <v>0</v>
      </c>
      <c r="AA324" s="177">
        <f>Z324*K324</f>
        <v>0</v>
      </c>
      <c r="AR324" s="22" t="s">
        <v>185</v>
      </c>
      <c r="AT324" s="22" t="s">
        <v>181</v>
      </c>
      <c r="AU324" s="22" t="s">
        <v>90</v>
      </c>
      <c r="AY324" s="22" t="s">
        <v>180</v>
      </c>
      <c r="BE324" s="118">
        <f>IF(U324="základní",N324,0)</f>
        <v>0</v>
      </c>
      <c r="BF324" s="118">
        <f>IF(U324="snížená",N324,0)</f>
        <v>0</v>
      </c>
      <c r="BG324" s="118">
        <f>IF(U324="zákl. přenesená",N324,0)</f>
        <v>0</v>
      </c>
      <c r="BH324" s="118">
        <f>IF(U324="sníž. přenesená",N324,0)</f>
        <v>0</v>
      </c>
      <c r="BI324" s="118">
        <f>IF(U324="nulová",N324,0)</f>
        <v>0</v>
      </c>
      <c r="BJ324" s="22" t="s">
        <v>90</v>
      </c>
      <c r="BK324" s="118">
        <f>ROUND(L324*K324,2)</f>
        <v>0</v>
      </c>
      <c r="BL324" s="22" t="s">
        <v>185</v>
      </c>
      <c r="BM324" s="22" t="s">
        <v>88</v>
      </c>
    </row>
    <row r="325" spans="2:51" s="12" customFormat="1" ht="20.45" customHeight="1">
      <c r="B325" s="186"/>
      <c r="C325" s="187"/>
      <c r="D325" s="187"/>
      <c r="E325" s="188" t="s">
        <v>5</v>
      </c>
      <c r="F325" s="297" t="s">
        <v>1033</v>
      </c>
      <c r="G325" s="298"/>
      <c r="H325" s="298"/>
      <c r="I325" s="298"/>
      <c r="J325" s="187"/>
      <c r="K325" s="189">
        <v>4.8</v>
      </c>
      <c r="L325" s="187"/>
      <c r="M325" s="187"/>
      <c r="N325" s="187"/>
      <c r="O325" s="187"/>
      <c r="P325" s="187"/>
      <c r="Q325" s="187"/>
      <c r="R325" s="190"/>
      <c r="T325" s="191"/>
      <c r="U325" s="187"/>
      <c r="V325" s="187"/>
      <c r="W325" s="187"/>
      <c r="X325" s="187"/>
      <c r="Y325" s="187"/>
      <c r="Z325" s="187"/>
      <c r="AA325" s="192"/>
      <c r="AT325" s="193" t="s">
        <v>188</v>
      </c>
      <c r="AU325" s="193" t="s">
        <v>90</v>
      </c>
      <c r="AV325" s="12" t="s">
        <v>95</v>
      </c>
      <c r="AW325" s="12" t="s">
        <v>40</v>
      </c>
      <c r="AX325" s="12" t="s">
        <v>83</v>
      </c>
      <c r="AY325" s="193" t="s">
        <v>180</v>
      </c>
    </row>
    <row r="326" spans="2:51" s="13" customFormat="1" ht="20.45" customHeight="1">
      <c r="B326" s="194"/>
      <c r="C326" s="195"/>
      <c r="D326" s="195"/>
      <c r="E326" s="196" t="s">
        <v>5</v>
      </c>
      <c r="F326" s="292" t="s">
        <v>190</v>
      </c>
      <c r="G326" s="293"/>
      <c r="H326" s="293"/>
      <c r="I326" s="293"/>
      <c r="J326" s="195"/>
      <c r="K326" s="197">
        <v>4.8</v>
      </c>
      <c r="L326" s="195"/>
      <c r="M326" s="195"/>
      <c r="N326" s="195"/>
      <c r="O326" s="195"/>
      <c r="P326" s="195"/>
      <c r="Q326" s="195"/>
      <c r="R326" s="198"/>
      <c r="T326" s="199"/>
      <c r="U326" s="195"/>
      <c r="V326" s="195"/>
      <c r="W326" s="195"/>
      <c r="X326" s="195"/>
      <c r="Y326" s="195"/>
      <c r="Z326" s="195"/>
      <c r="AA326" s="200"/>
      <c r="AT326" s="201" t="s">
        <v>188</v>
      </c>
      <c r="AU326" s="201" t="s">
        <v>90</v>
      </c>
      <c r="AV326" s="13" t="s">
        <v>185</v>
      </c>
      <c r="AW326" s="13" t="s">
        <v>40</v>
      </c>
      <c r="AX326" s="13" t="s">
        <v>90</v>
      </c>
      <c r="AY326" s="201" t="s">
        <v>180</v>
      </c>
    </row>
    <row r="327" spans="2:65" s="1" customFormat="1" ht="28.9" customHeight="1">
      <c r="B327" s="142"/>
      <c r="C327" s="171" t="s">
        <v>83</v>
      </c>
      <c r="D327" s="171" t="s">
        <v>181</v>
      </c>
      <c r="E327" s="172" t="s">
        <v>1139</v>
      </c>
      <c r="F327" s="294" t="s">
        <v>1140</v>
      </c>
      <c r="G327" s="294"/>
      <c r="H327" s="294"/>
      <c r="I327" s="294"/>
      <c r="J327" s="173" t="s">
        <v>321</v>
      </c>
      <c r="K327" s="174">
        <v>1</v>
      </c>
      <c r="L327" s="295">
        <v>0</v>
      </c>
      <c r="M327" s="295"/>
      <c r="N327" s="296">
        <f>ROUND(L327*K327,2)</f>
        <v>0</v>
      </c>
      <c r="O327" s="296"/>
      <c r="P327" s="296"/>
      <c r="Q327" s="296"/>
      <c r="R327" s="145"/>
      <c r="T327" s="175" t="s">
        <v>5</v>
      </c>
      <c r="U327" s="48" t="s">
        <v>48</v>
      </c>
      <c r="V327" s="40"/>
      <c r="W327" s="176">
        <f>V327*K327</f>
        <v>0</v>
      </c>
      <c r="X327" s="176">
        <v>0</v>
      </c>
      <c r="Y327" s="176">
        <f>X327*K327</f>
        <v>0</v>
      </c>
      <c r="Z327" s="176">
        <v>0</v>
      </c>
      <c r="AA327" s="177">
        <f>Z327*K327</f>
        <v>0</v>
      </c>
      <c r="AR327" s="22" t="s">
        <v>185</v>
      </c>
      <c r="AT327" s="22" t="s">
        <v>181</v>
      </c>
      <c r="AU327" s="22" t="s">
        <v>90</v>
      </c>
      <c r="AY327" s="22" t="s">
        <v>180</v>
      </c>
      <c r="BE327" s="118">
        <f>IF(U327="základní",N327,0)</f>
        <v>0</v>
      </c>
      <c r="BF327" s="118">
        <f>IF(U327="snížená",N327,0)</f>
        <v>0</v>
      </c>
      <c r="BG327" s="118">
        <f>IF(U327="zákl. přenesená",N327,0)</f>
        <v>0</v>
      </c>
      <c r="BH327" s="118">
        <f>IF(U327="sníž. přenesená",N327,0)</f>
        <v>0</v>
      </c>
      <c r="BI327" s="118">
        <f>IF(U327="nulová",N327,0)</f>
        <v>0</v>
      </c>
      <c r="BJ327" s="22" t="s">
        <v>90</v>
      </c>
      <c r="BK327" s="118">
        <f>ROUND(L327*K327,2)</f>
        <v>0</v>
      </c>
      <c r="BL327" s="22" t="s">
        <v>185</v>
      </c>
      <c r="BM327" s="22" t="s">
        <v>1141</v>
      </c>
    </row>
    <row r="328" spans="2:51" s="12" customFormat="1" ht="28.9" customHeight="1">
      <c r="B328" s="186"/>
      <c r="C328" s="187"/>
      <c r="D328" s="187"/>
      <c r="E328" s="188" t="s">
        <v>5</v>
      </c>
      <c r="F328" s="297" t="s">
        <v>1142</v>
      </c>
      <c r="G328" s="298"/>
      <c r="H328" s="298"/>
      <c r="I328" s="298"/>
      <c r="J328" s="187"/>
      <c r="K328" s="189">
        <v>1</v>
      </c>
      <c r="L328" s="187"/>
      <c r="M328" s="187"/>
      <c r="N328" s="187"/>
      <c r="O328" s="187"/>
      <c r="P328" s="187"/>
      <c r="Q328" s="187"/>
      <c r="R328" s="190"/>
      <c r="T328" s="191"/>
      <c r="U328" s="187"/>
      <c r="V328" s="187"/>
      <c r="W328" s="187"/>
      <c r="X328" s="187"/>
      <c r="Y328" s="187"/>
      <c r="Z328" s="187"/>
      <c r="AA328" s="192"/>
      <c r="AT328" s="193" t="s">
        <v>188</v>
      </c>
      <c r="AU328" s="193" t="s">
        <v>90</v>
      </c>
      <c r="AV328" s="12" t="s">
        <v>95</v>
      </c>
      <c r="AW328" s="12" t="s">
        <v>40</v>
      </c>
      <c r="AX328" s="12" t="s">
        <v>83</v>
      </c>
      <c r="AY328" s="193" t="s">
        <v>180</v>
      </c>
    </row>
    <row r="329" spans="2:51" s="13" customFormat="1" ht="20.45" customHeight="1">
      <c r="B329" s="194"/>
      <c r="C329" s="195"/>
      <c r="D329" s="195"/>
      <c r="E329" s="196" t="s">
        <v>5</v>
      </c>
      <c r="F329" s="292" t="s">
        <v>190</v>
      </c>
      <c r="G329" s="293"/>
      <c r="H329" s="293"/>
      <c r="I329" s="293"/>
      <c r="J329" s="195"/>
      <c r="K329" s="197">
        <v>1</v>
      </c>
      <c r="L329" s="195"/>
      <c r="M329" s="195"/>
      <c r="N329" s="195"/>
      <c r="O329" s="195"/>
      <c r="P329" s="195"/>
      <c r="Q329" s="195"/>
      <c r="R329" s="198"/>
      <c r="T329" s="199"/>
      <c r="U329" s="195"/>
      <c r="V329" s="195"/>
      <c r="W329" s="195"/>
      <c r="X329" s="195"/>
      <c r="Y329" s="195"/>
      <c r="Z329" s="195"/>
      <c r="AA329" s="200"/>
      <c r="AT329" s="201" t="s">
        <v>188</v>
      </c>
      <c r="AU329" s="201" t="s">
        <v>90</v>
      </c>
      <c r="AV329" s="13" t="s">
        <v>185</v>
      </c>
      <c r="AW329" s="13" t="s">
        <v>40</v>
      </c>
      <c r="AX329" s="13" t="s">
        <v>90</v>
      </c>
      <c r="AY329" s="201" t="s">
        <v>180</v>
      </c>
    </row>
    <row r="330" spans="2:65" s="1" customFormat="1" ht="40.15" customHeight="1">
      <c r="B330" s="142"/>
      <c r="C330" s="171" t="s">
        <v>83</v>
      </c>
      <c r="D330" s="171" t="s">
        <v>181</v>
      </c>
      <c r="E330" s="172" t="s">
        <v>1143</v>
      </c>
      <c r="F330" s="294" t="s">
        <v>1144</v>
      </c>
      <c r="G330" s="294"/>
      <c r="H330" s="294"/>
      <c r="I330" s="294"/>
      <c r="J330" s="173" t="s">
        <v>203</v>
      </c>
      <c r="K330" s="174">
        <v>0.8</v>
      </c>
      <c r="L330" s="295">
        <v>0</v>
      </c>
      <c r="M330" s="295"/>
      <c r="N330" s="296">
        <f>ROUND(L330*K330,2)</f>
        <v>0</v>
      </c>
      <c r="O330" s="296"/>
      <c r="P330" s="296"/>
      <c r="Q330" s="296"/>
      <c r="R330" s="145"/>
      <c r="T330" s="175" t="s">
        <v>5</v>
      </c>
      <c r="U330" s="48" t="s">
        <v>48</v>
      </c>
      <c r="V330" s="40"/>
      <c r="W330" s="176">
        <f>V330*K330</f>
        <v>0</v>
      </c>
      <c r="X330" s="176">
        <v>0</v>
      </c>
      <c r="Y330" s="176">
        <f>X330*K330</f>
        <v>0</v>
      </c>
      <c r="Z330" s="176">
        <v>0</v>
      </c>
      <c r="AA330" s="177">
        <f>Z330*K330</f>
        <v>0</v>
      </c>
      <c r="AR330" s="22" t="s">
        <v>185</v>
      </c>
      <c r="AT330" s="22" t="s">
        <v>181</v>
      </c>
      <c r="AU330" s="22" t="s">
        <v>90</v>
      </c>
      <c r="AY330" s="22" t="s">
        <v>180</v>
      </c>
      <c r="BE330" s="118">
        <f>IF(U330="základní",N330,0)</f>
        <v>0</v>
      </c>
      <c r="BF330" s="118">
        <f>IF(U330="snížená",N330,0)</f>
        <v>0</v>
      </c>
      <c r="BG330" s="118">
        <f>IF(U330="zákl. přenesená",N330,0)</f>
        <v>0</v>
      </c>
      <c r="BH330" s="118">
        <f>IF(U330="sníž. přenesená",N330,0)</f>
        <v>0</v>
      </c>
      <c r="BI330" s="118">
        <f>IF(U330="nulová",N330,0)</f>
        <v>0</v>
      </c>
      <c r="BJ330" s="22" t="s">
        <v>90</v>
      </c>
      <c r="BK330" s="118">
        <f>ROUND(L330*K330,2)</f>
        <v>0</v>
      </c>
      <c r="BL330" s="22" t="s">
        <v>185</v>
      </c>
      <c r="BM330" s="22" t="s">
        <v>1145</v>
      </c>
    </row>
    <row r="331" spans="2:51" s="12" customFormat="1" ht="20.45" customHeight="1">
      <c r="B331" s="186"/>
      <c r="C331" s="187"/>
      <c r="D331" s="187"/>
      <c r="E331" s="188" t="s">
        <v>5</v>
      </c>
      <c r="F331" s="297" t="s">
        <v>1146</v>
      </c>
      <c r="G331" s="298"/>
      <c r="H331" s="298"/>
      <c r="I331" s="298"/>
      <c r="J331" s="187"/>
      <c r="K331" s="189">
        <v>0.8</v>
      </c>
      <c r="L331" s="187"/>
      <c r="M331" s="187"/>
      <c r="N331" s="187"/>
      <c r="O331" s="187"/>
      <c r="P331" s="187"/>
      <c r="Q331" s="187"/>
      <c r="R331" s="190"/>
      <c r="T331" s="191"/>
      <c r="U331" s="187"/>
      <c r="V331" s="187"/>
      <c r="W331" s="187"/>
      <c r="X331" s="187"/>
      <c r="Y331" s="187"/>
      <c r="Z331" s="187"/>
      <c r="AA331" s="192"/>
      <c r="AT331" s="193" t="s">
        <v>188</v>
      </c>
      <c r="AU331" s="193" t="s">
        <v>90</v>
      </c>
      <c r="AV331" s="12" t="s">
        <v>95</v>
      </c>
      <c r="AW331" s="12" t="s">
        <v>40</v>
      </c>
      <c r="AX331" s="12" t="s">
        <v>83</v>
      </c>
      <c r="AY331" s="193" t="s">
        <v>180</v>
      </c>
    </row>
    <row r="332" spans="2:51" s="13" customFormat="1" ht="20.45" customHeight="1">
      <c r="B332" s="194"/>
      <c r="C332" s="195"/>
      <c r="D332" s="195"/>
      <c r="E332" s="196" t="s">
        <v>5</v>
      </c>
      <c r="F332" s="292" t="s">
        <v>190</v>
      </c>
      <c r="G332" s="293"/>
      <c r="H332" s="293"/>
      <c r="I332" s="293"/>
      <c r="J332" s="195"/>
      <c r="K332" s="197">
        <v>0.8</v>
      </c>
      <c r="L332" s="195"/>
      <c r="M332" s="195"/>
      <c r="N332" s="195"/>
      <c r="O332" s="195"/>
      <c r="P332" s="195"/>
      <c r="Q332" s="195"/>
      <c r="R332" s="198"/>
      <c r="T332" s="199"/>
      <c r="U332" s="195"/>
      <c r="V332" s="195"/>
      <c r="W332" s="195"/>
      <c r="X332" s="195"/>
      <c r="Y332" s="195"/>
      <c r="Z332" s="195"/>
      <c r="AA332" s="200"/>
      <c r="AT332" s="201" t="s">
        <v>188</v>
      </c>
      <c r="AU332" s="201" t="s">
        <v>90</v>
      </c>
      <c r="AV332" s="13" t="s">
        <v>185</v>
      </c>
      <c r="AW332" s="13" t="s">
        <v>40</v>
      </c>
      <c r="AX332" s="13" t="s">
        <v>90</v>
      </c>
      <c r="AY332" s="201" t="s">
        <v>180</v>
      </c>
    </row>
    <row r="333" spans="2:65" s="1" customFormat="1" ht="28.9" customHeight="1">
      <c r="B333" s="142"/>
      <c r="C333" s="171" t="s">
        <v>83</v>
      </c>
      <c r="D333" s="171" t="s">
        <v>181</v>
      </c>
      <c r="E333" s="172" t="s">
        <v>1147</v>
      </c>
      <c r="F333" s="294" t="s">
        <v>1148</v>
      </c>
      <c r="G333" s="294"/>
      <c r="H333" s="294"/>
      <c r="I333" s="294"/>
      <c r="J333" s="173" t="s">
        <v>321</v>
      </c>
      <c r="K333" s="174">
        <v>2</v>
      </c>
      <c r="L333" s="295">
        <v>0</v>
      </c>
      <c r="M333" s="295"/>
      <c r="N333" s="296">
        <f aca="true" t="shared" si="45" ref="N333:N338">ROUND(L333*K333,2)</f>
        <v>0</v>
      </c>
      <c r="O333" s="296"/>
      <c r="P333" s="296"/>
      <c r="Q333" s="296"/>
      <c r="R333" s="145"/>
      <c r="T333" s="175" t="s">
        <v>5</v>
      </c>
      <c r="U333" s="48" t="s">
        <v>48</v>
      </c>
      <c r="V333" s="40"/>
      <c r="W333" s="176">
        <f aca="true" t="shared" si="46" ref="W333:W338">V333*K333</f>
        <v>0</v>
      </c>
      <c r="X333" s="176">
        <v>0</v>
      </c>
      <c r="Y333" s="176">
        <f aca="true" t="shared" si="47" ref="Y333:Y338">X333*K333</f>
        <v>0</v>
      </c>
      <c r="Z333" s="176">
        <v>0</v>
      </c>
      <c r="AA333" s="177">
        <f aca="true" t="shared" si="48" ref="AA333:AA338">Z333*K333</f>
        <v>0</v>
      </c>
      <c r="AR333" s="22" t="s">
        <v>185</v>
      </c>
      <c r="AT333" s="22" t="s">
        <v>181</v>
      </c>
      <c r="AU333" s="22" t="s">
        <v>90</v>
      </c>
      <c r="AY333" s="22" t="s">
        <v>180</v>
      </c>
      <c r="BE333" s="118">
        <f aca="true" t="shared" si="49" ref="BE333:BE338">IF(U333="základní",N333,0)</f>
        <v>0</v>
      </c>
      <c r="BF333" s="118">
        <f aca="true" t="shared" si="50" ref="BF333:BF338">IF(U333="snížená",N333,0)</f>
        <v>0</v>
      </c>
      <c r="BG333" s="118">
        <f aca="true" t="shared" si="51" ref="BG333:BG338">IF(U333="zákl. přenesená",N333,0)</f>
        <v>0</v>
      </c>
      <c r="BH333" s="118">
        <f aca="true" t="shared" si="52" ref="BH333:BH338">IF(U333="sníž. přenesená",N333,0)</f>
        <v>0</v>
      </c>
      <c r="BI333" s="118">
        <f aca="true" t="shared" si="53" ref="BI333:BI338">IF(U333="nulová",N333,0)</f>
        <v>0</v>
      </c>
      <c r="BJ333" s="22" t="s">
        <v>90</v>
      </c>
      <c r="BK333" s="118">
        <f aca="true" t="shared" si="54" ref="BK333:BK338">ROUND(L333*K333,2)</f>
        <v>0</v>
      </c>
      <c r="BL333" s="22" t="s">
        <v>185</v>
      </c>
      <c r="BM333" s="22" t="s">
        <v>1149</v>
      </c>
    </row>
    <row r="334" spans="2:65" s="1" customFormat="1" ht="28.9" customHeight="1">
      <c r="B334" s="142"/>
      <c r="C334" s="171" t="s">
        <v>83</v>
      </c>
      <c r="D334" s="171" t="s">
        <v>181</v>
      </c>
      <c r="E334" s="172" t="s">
        <v>1150</v>
      </c>
      <c r="F334" s="294" t="s">
        <v>1151</v>
      </c>
      <c r="G334" s="294"/>
      <c r="H334" s="294"/>
      <c r="I334" s="294"/>
      <c r="J334" s="173" t="s">
        <v>203</v>
      </c>
      <c r="K334" s="174">
        <v>0.8</v>
      </c>
      <c r="L334" s="295">
        <v>0</v>
      </c>
      <c r="M334" s="295"/>
      <c r="N334" s="296">
        <f t="shared" si="45"/>
        <v>0</v>
      </c>
      <c r="O334" s="296"/>
      <c r="P334" s="296"/>
      <c r="Q334" s="296"/>
      <c r="R334" s="145"/>
      <c r="T334" s="175" t="s">
        <v>5</v>
      </c>
      <c r="U334" s="48" t="s">
        <v>48</v>
      </c>
      <c r="V334" s="40"/>
      <c r="W334" s="176">
        <f t="shared" si="46"/>
        <v>0</v>
      </c>
      <c r="X334" s="176">
        <v>0</v>
      </c>
      <c r="Y334" s="176">
        <f t="shared" si="47"/>
        <v>0</v>
      </c>
      <c r="Z334" s="176">
        <v>0</v>
      </c>
      <c r="AA334" s="177">
        <f t="shared" si="48"/>
        <v>0</v>
      </c>
      <c r="AR334" s="22" t="s">
        <v>185</v>
      </c>
      <c r="AT334" s="22" t="s">
        <v>181</v>
      </c>
      <c r="AU334" s="22" t="s">
        <v>90</v>
      </c>
      <c r="AY334" s="22" t="s">
        <v>180</v>
      </c>
      <c r="BE334" s="118">
        <f t="shared" si="49"/>
        <v>0</v>
      </c>
      <c r="BF334" s="118">
        <f t="shared" si="50"/>
        <v>0</v>
      </c>
      <c r="BG334" s="118">
        <f t="shared" si="51"/>
        <v>0</v>
      </c>
      <c r="BH334" s="118">
        <f t="shared" si="52"/>
        <v>0</v>
      </c>
      <c r="BI334" s="118">
        <f t="shared" si="53"/>
        <v>0</v>
      </c>
      <c r="BJ334" s="22" t="s">
        <v>90</v>
      </c>
      <c r="BK334" s="118">
        <f t="shared" si="54"/>
        <v>0</v>
      </c>
      <c r="BL334" s="22" t="s">
        <v>185</v>
      </c>
      <c r="BM334" s="22" t="s">
        <v>1152</v>
      </c>
    </row>
    <row r="335" spans="2:65" s="1" customFormat="1" ht="20.45" customHeight="1">
      <c r="B335" s="142"/>
      <c r="C335" s="171" t="s">
        <v>83</v>
      </c>
      <c r="D335" s="171" t="s">
        <v>181</v>
      </c>
      <c r="E335" s="172" t="s">
        <v>1153</v>
      </c>
      <c r="F335" s="294" t="s">
        <v>1154</v>
      </c>
      <c r="G335" s="294"/>
      <c r="H335" s="294"/>
      <c r="I335" s="294"/>
      <c r="J335" s="173" t="s">
        <v>1155</v>
      </c>
      <c r="K335" s="174">
        <v>28.67</v>
      </c>
      <c r="L335" s="295">
        <v>0</v>
      </c>
      <c r="M335" s="295"/>
      <c r="N335" s="296">
        <f t="shared" si="45"/>
        <v>0</v>
      </c>
      <c r="O335" s="296"/>
      <c r="P335" s="296"/>
      <c r="Q335" s="296"/>
      <c r="R335" s="145"/>
      <c r="T335" s="175" t="s">
        <v>5</v>
      </c>
      <c r="U335" s="48" t="s">
        <v>48</v>
      </c>
      <c r="V335" s="40"/>
      <c r="W335" s="176">
        <f t="shared" si="46"/>
        <v>0</v>
      </c>
      <c r="X335" s="176">
        <v>0</v>
      </c>
      <c r="Y335" s="176">
        <f t="shared" si="47"/>
        <v>0</v>
      </c>
      <c r="Z335" s="176">
        <v>0</v>
      </c>
      <c r="AA335" s="177">
        <f t="shared" si="48"/>
        <v>0</v>
      </c>
      <c r="AR335" s="22" t="s">
        <v>185</v>
      </c>
      <c r="AT335" s="22" t="s">
        <v>181</v>
      </c>
      <c r="AU335" s="22" t="s">
        <v>90</v>
      </c>
      <c r="AY335" s="22" t="s">
        <v>180</v>
      </c>
      <c r="BE335" s="118">
        <f t="shared" si="49"/>
        <v>0</v>
      </c>
      <c r="BF335" s="118">
        <f t="shared" si="50"/>
        <v>0</v>
      </c>
      <c r="BG335" s="118">
        <f t="shared" si="51"/>
        <v>0</v>
      </c>
      <c r="BH335" s="118">
        <f t="shared" si="52"/>
        <v>0</v>
      </c>
      <c r="BI335" s="118">
        <f t="shared" si="53"/>
        <v>0</v>
      </c>
      <c r="BJ335" s="22" t="s">
        <v>90</v>
      </c>
      <c r="BK335" s="118">
        <f t="shared" si="54"/>
        <v>0</v>
      </c>
      <c r="BL335" s="22" t="s">
        <v>185</v>
      </c>
      <c r="BM335" s="22" t="s">
        <v>1156</v>
      </c>
    </row>
    <row r="336" spans="2:65" s="1" customFormat="1" ht="20.45" customHeight="1">
      <c r="B336" s="142"/>
      <c r="C336" s="171" t="s">
        <v>83</v>
      </c>
      <c r="D336" s="171" t="s">
        <v>181</v>
      </c>
      <c r="E336" s="172" t="s">
        <v>1157</v>
      </c>
      <c r="F336" s="294" t="s">
        <v>1158</v>
      </c>
      <c r="G336" s="294"/>
      <c r="H336" s="294"/>
      <c r="I336" s="294"/>
      <c r="J336" s="173" t="s">
        <v>321</v>
      </c>
      <c r="K336" s="174">
        <v>2</v>
      </c>
      <c r="L336" s="295">
        <v>0</v>
      </c>
      <c r="M336" s="295"/>
      <c r="N336" s="296">
        <f t="shared" si="45"/>
        <v>0</v>
      </c>
      <c r="O336" s="296"/>
      <c r="P336" s="296"/>
      <c r="Q336" s="296"/>
      <c r="R336" s="145"/>
      <c r="T336" s="175" t="s">
        <v>5</v>
      </c>
      <c r="U336" s="48" t="s">
        <v>48</v>
      </c>
      <c r="V336" s="40"/>
      <c r="W336" s="176">
        <f t="shared" si="46"/>
        <v>0</v>
      </c>
      <c r="X336" s="176">
        <v>0</v>
      </c>
      <c r="Y336" s="176">
        <f t="shared" si="47"/>
        <v>0</v>
      </c>
      <c r="Z336" s="176">
        <v>0</v>
      </c>
      <c r="AA336" s="177">
        <f t="shared" si="48"/>
        <v>0</v>
      </c>
      <c r="AR336" s="22" t="s">
        <v>185</v>
      </c>
      <c r="AT336" s="22" t="s">
        <v>181</v>
      </c>
      <c r="AU336" s="22" t="s">
        <v>90</v>
      </c>
      <c r="AY336" s="22" t="s">
        <v>180</v>
      </c>
      <c r="BE336" s="118">
        <f t="shared" si="49"/>
        <v>0</v>
      </c>
      <c r="BF336" s="118">
        <f t="shared" si="50"/>
        <v>0</v>
      </c>
      <c r="BG336" s="118">
        <f t="shared" si="51"/>
        <v>0</v>
      </c>
      <c r="BH336" s="118">
        <f t="shared" si="52"/>
        <v>0</v>
      </c>
      <c r="BI336" s="118">
        <f t="shared" si="53"/>
        <v>0</v>
      </c>
      <c r="BJ336" s="22" t="s">
        <v>90</v>
      </c>
      <c r="BK336" s="118">
        <f t="shared" si="54"/>
        <v>0</v>
      </c>
      <c r="BL336" s="22" t="s">
        <v>185</v>
      </c>
      <c r="BM336" s="22" t="s">
        <v>1159</v>
      </c>
    </row>
    <row r="337" spans="2:65" s="1" customFormat="1" ht="20.45" customHeight="1">
      <c r="B337" s="142"/>
      <c r="C337" s="171" t="s">
        <v>83</v>
      </c>
      <c r="D337" s="171" t="s">
        <v>181</v>
      </c>
      <c r="E337" s="172" t="s">
        <v>931</v>
      </c>
      <c r="F337" s="294" t="s">
        <v>932</v>
      </c>
      <c r="G337" s="294"/>
      <c r="H337" s="294"/>
      <c r="I337" s="294"/>
      <c r="J337" s="173" t="s">
        <v>933</v>
      </c>
      <c r="K337" s="218">
        <v>0</v>
      </c>
      <c r="L337" s="295">
        <v>0</v>
      </c>
      <c r="M337" s="295"/>
      <c r="N337" s="296">
        <f t="shared" si="45"/>
        <v>0</v>
      </c>
      <c r="O337" s="296"/>
      <c r="P337" s="296"/>
      <c r="Q337" s="296"/>
      <c r="R337" s="145"/>
      <c r="T337" s="175" t="s">
        <v>5</v>
      </c>
      <c r="U337" s="48" t="s">
        <v>48</v>
      </c>
      <c r="V337" s="40"/>
      <c r="W337" s="176">
        <f t="shared" si="46"/>
        <v>0</v>
      </c>
      <c r="X337" s="176">
        <v>0</v>
      </c>
      <c r="Y337" s="176">
        <f t="shared" si="47"/>
        <v>0</v>
      </c>
      <c r="Z337" s="176">
        <v>0</v>
      </c>
      <c r="AA337" s="177">
        <f t="shared" si="48"/>
        <v>0</v>
      </c>
      <c r="AR337" s="22" t="s">
        <v>185</v>
      </c>
      <c r="AT337" s="22" t="s">
        <v>181</v>
      </c>
      <c r="AU337" s="22" t="s">
        <v>90</v>
      </c>
      <c r="AY337" s="22" t="s">
        <v>180</v>
      </c>
      <c r="BE337" s="118">
        <f t="shared" si="49"/>
        <v>0</v>
      </c>
      <c r="BF337" s="118">
        <f t="shared" si="50"/>
        <v>0</v>
      </c>
      <c r="BG337" s="118">
        <f t="shared" si="51"/>
        <v>0</v>
      </c>
      <c r="BH337" s="118">
        <f t="shared" si="52"/>
        <v>0</v>
      </c>
      <c r="BI337" s="118">
        <f t="shared" si="53"/>
        <v>0</v>
      </c>
      <c r="BJ337" s="22" t="s">
        <v>90</v>
      </c>
      <c r="BK337" s="118">
        <f t="shared" si="54"/>
        <v>0</v>
      </c>
      <c r="BL337" s="22" t="s">
        <v>185</v>
      </c>
      <c r="BM337" s="22" t="s">
        <v>523</v>
      </c>
    </row>
    <row r="338" spans="2:65" s="1" customFormat="1" ht="28.9" customHeight="1">
      <c r="B338" s="142"/>
      <c r="C338" s="171" t="s">
        <v>83</v>
      </c>
      <c r="D338" s="171" t="s">
        <v>181</v>
      </c>
      <c r="E338" s="172" t="s">
        <v>934</v>
      </c>
      <c r="F338" s="294" t="s">
        <v>935</v>
      </c>
      <c r="G338" s="294"/>
      <c r="H338" s="294"/>
      <c r="I338" s="294"/>
      <c r="J338" s="173" t="s">
        <v>933</v>
      </c>
      <c r="K338" s="218">
        <v>0</v>
      </c>
      <c r="L338" s="295">
        <v>0</v>
      </c>
      <c r="M338" s="295"/>
      <c r="N338" s="296">
        <f t="shared" si="45"/>
        <v>0</v>
      </c>
      <c r="O338" s="296"/>
      <c r="P338" s="296"/>
      <c r="Q338" s="296"/>
      <c r="R338" s="145"/>
      <c r="T338" s="175" t="s">
        <v>5</v>
      </c>
      <c r="U338" s="48" t="s">
        <v>48</v>
      </c>
      <c r="V338" s="40"/>
      <c r="W338" s="176">
        <f t="shared" si="46"/>
        <v>0</v>
      </c>
      <c r="X338" s="176">
        <v>0</v>
      </c>
      <c r="Y338" s="176">
        <f t="shared" si="47"/>
        <v>0</v>
      </c>
      <c r="Z338" s="176">
        <v>0</v>
      </c>
      <c r="AA338" s="177">
        <f t="shared" si="48"/>
        <v>0</v>
      </c>
      <c r="AR338" s="22" t="s">
        <v>185</v>
      </c>
      <c r="AT338" s="22" t="s">
        <v>181</v>
      </c>
      <c r="AU338" s="22" t="s">
        <v>90</v>
      </c>
      <c r="AY338" s="22" t="s">
        <v>180</v>
      </c>
      <c r="BE338" s="118">
        <f t="shared" si="49"/>
        <v>0</v>
      </c>
      <c r="BF338" s="118">
        <f t="shared" si="50"/>
        <v>0</v>
      </c>
      <c r="BG338" s="118">
        <f t="shared" si="51"/>
        <v>0</v>
      </c>
      <c r="BH338" s="118">
        <f t="shared" si="52"/>
        <v>0</v>
      </c>
      <c r="BI338" s="118">
        <f t="shared" si="53"/>
        <v>0</v>
      </c>
      <c r="BJ338" s="22" t="s">
        <v>90</v>
      </c>
      <c r="BK338" s="118">
        <f t="shared" si="54"/>
        <v>0</v>
      </c>
      <c r="BL338" s="22" t="s">
        <v>185</v>
      </c>
      <c r="BM338" s="22" t="s">
        <v>1160</v>
      </c>
    </row>
    <row r="339" spans="2:63" s="1" customFormat="1" ht="49.9" customHeight="1">
      <c r="B339" s="39"/>
      <c r="C339" s="40"/>
      <c r="D339" s="162" t="s">
        <v>491</v>
      </c>
      <c r="E339" s="40"/>
      <c r="F339" s="40"/>
      <c r="G339" s="40"/>
      <c r="H339" s="40"/>
      <c r="I339" s="40"/>
      <c r="J339" s="40"/>
      <c r="K339" s="40"/>
      <c r="L339" s="40"/>
      <c r="M339" s="40"/>
      <c r="N339" s="301">
        <f aca="true" t="shared" si="55" ref="N339:N344">BK339</f>
        <v>0</v>
      </c>
      <c r="O339" s="302"/>
      <c r="P339" s="302"/>
      <c r="Q339" s="302"/>
      <c r="R339" s="41"/>
      <c r="T339" s="214"/>
      <c r="U339" s="40"/>
      <c r="V339" s="40"/>
      <c r="W339" s="40"/>
      <c r="X339" s="40"/>
      <c r="Y339" s="40"/>
      <c r="Z339" s="40"/>
      <c r="AA339" s="78"/>
      <c r="AT339" s="22" t="s">
        <v>82</v>
      </c>
      <c r="AU339" s="22" t="s">
        <v>83</v>
      </c>
      <c r="AY339" s="22" t="s">
        <v>492</v>
      </c>
      <c r="BK339" s="118">
        <f>SUM(BK340:BK344)</f>
        <v>0</v>
      </c>
    </row>
    <row r="340" spans="2:63" s="1" customFormat="1" ht="22.35" customHeight="1">
      <c r="B340" s="39"/>
      <c r="C340" s="215" t="s">
        <v>5</v>
      </c>
      <c r="D340" s="215" t="s">
        <v>181</v>
      </c>
      <c r="E340" s="216" t="s">
        <v>5</v>
      </c>
      <c r="F340" s="299" t="s">
        <v>5</v>
      </c>
      <c r="G340" s="299"/>
      <c r="H340" s="299"/>
      <c r="I340" s="299"/>
      <c r="J340" s="217" t="s">
        <v>5</v>
      </c>
      <c r="K340" s="218"/>
      <c r="L340" s="295"/>
      <c r="M340" s="300"/>
      <c r="N340" s="300">
        <f t="shared" si="55"/>
        <v>0</v>
      </c>
      <c r="O340" s="300"/>
      <c r="P340" s="300"/>
      <c r="Q340" s="300"/>
      <c r="R340" s="41"/>
      <c r="T340" s="175" t="s">
        <v>5</v>
      </c>
      <c r="U340" s="219" t="s">
        <v>48</v>
      </c>
      <c r="V340" s="40"/>
      <c r="W340" s="40"/>
      <c r="X340" s="40"/>
      <c r="Y340" s="40"/>
      <c r="Z340" s="40"/>
      <c r="AA340" s="78"/>
      <c r="AT340" s="22" t="s">
        <v>492</v>
      </c>
      <c r="AU340" s="22" t="s">
        <v>90</v>
      </c>
      <c r="AY340" s="22" t="s">
        <v>492</v>
      </c>
      <c r="BE340" s="118">
        <f>IF(U340="základní",N340,0)</f>
        <v>0</v>
      </c>
      <c r="BF340" s="118">
        <f>IF(U340="snížená",N340,0)</f>
        <v>0</v>
      </c>
      <c r="BG340" s="118">
        <f>IF(U340="zákl. přenesená",N340,0)</f>
        <v>0</v>
      </c>
      <c r="BH340" s="118">
        <f>IF(U340="sníž. přenesená",N340,0)</f>
        <v>0</v>
      </c>
      <c r="BI340" s="118">
        <f>IF(U340="nulová",N340,0)</f>
        <v>0</v>
      </c>
      <c r="BJ340" s="22" t="s">
        <v>90</v>
      </c>
      <c r="BK340" s="118">
        <f>L340*K340</f>
        <v>0</v>
      </c>
    </row>
    <row r="341" spans="2:63" s="1" customFormat="1" ht="22.35" customHeight="1">
      <c r="B341" s="39"/>
      <c r="C341" s="215" t="s">
        <v>5</v>
      </c>
      <c r="D341" s="215" t="s">
        <v>181</v>
      </c>
      <c r="E341" s="216" t="s">
        <v>5</v>
      </c>
      <c r="F341" s="299" t="s">
        <v>5</v>
      </c>
      <c r="G341" s="299"/>
      <c r="H341" s="299"/>
      <c r="I341" s="299"/>
      <c r="J341" s="217" t="s">
        <v>5</v>
      </c>
      <c r="K341" s="218"/>
      <c r="L341" s="295"/>
      <c r="M341" s="300"/>
      <c r="N341" s="300">
        <f t="shared" si="55"/>
        <v>0</v>
      </c>
      <c r="O341" s="300"/>
      <c r="P341" s="300"/>
      <c r="Q341" s="300"/>
      <c r="R341" s="41"/>
      <c r="T341" s="175" t="s">
        <v>5</v>
      </c>
      <c r="U341" s="219" t="s">
        <v>48</v>
      </c>
      <c r="V341" s="40"/>
      <c r="W341" s="40"/>
      <c r="X341" s="40"/>
      <c r="Y341" s="40"/>
      <c r="Z341" s="40"/>
      <c r="AA341" s="78"/>
      <c r="AT341" s="22" t="s">
        <v>492</v>
      </c>
      <c r="AU341" s="22" t="s">
        <v>90</v>
      </c>
      <c r="AY341" s="22" t="s">
        <v>492</v>
      </c>
      <c r="BE341" s="118">
        <f>IF(U341="základní",N341,0)</f>
        <v>0</v>
      </c>
      <c r="BF341" s="118">
        <f>IF(U341="snížená",N341,0)</f>
        <v>0</v>
      </c>
      <c r="BG341" s="118">
        <f>IF(U341="zákl. přenesená",N341,0)</f>
        <v>0</v>
      </c>
      <c r="BH341" s="118">
        <f>IF(U341="sníž. přenesená",N341,0)</f>
        <v>0</v>
      </c>
      <c r="BI341" s="118">
        <f>IF(U341="nulová",N341,0)</f>
        <v>0</v>
      </c>
      <c r="BJ341" s="22" t="s">
        <v>90</v>
      </c>
      <c r="BK341" s="118">
        <f>L341*K341</f>
        <v>0</v>
      </c>
    </row>
    <row r="342" spans="2:63" s="1" customFormat="1" ht="22.35" customHeight="1">
      <c r="B342" s="39"/>
      <c r="C342" s="215" t="s">
        <v>5</v>
      </c>
      <c r="D342" s="215" t="s">
        <v>181</v>
      </c>
      <c r="E342" s="216" t="s">
        <v>5</v>
      </c>
      <c r="F342" s="299" t="s">
        <v>5</v>
      </c>
      <c r="G342" s="299"/>
      <c r="H342" s="299"/>
      <c r="I342" s="299"/>
      <c r="J342" s="217" t="s">
        <v>5</v>
      </c>
      <c r="K342" s="218"/>
      <c r="L342" s="295"/>
      <c r="M342" s="300"/>
      <c r="N342" s="300">
        <f t="shared" si="55"/>
        <v>0</v>
      </c>
      <c r="O342" s="300"/>
      <c r="P342" s="300"/>
      <c r="Q342" s="300"/>
      <c r="R342" s="41"/>
      <c r="T342" s="175" t="s">
        <v>5</v>
      </c>
      <c r="U342" s="219" t="s">
        <v>48</v>
      </c>
      <c r="V342" s="40"/>
      <c r="W342" s="40"/>
      <c r="X342" s="40"/>
      <c r="Y342" s="40"/>
      <c r="Z342" s="40"/>
      <c r="AA342" s="78"/>
      <c r="AT342" s="22" t="s">
        <v>492</v>
      </c>
      <c r="AU342" s="22" t="s">
        <v>90</v>
      </c>
      <c r="AY342" s="22" t="s">
        <v>492</v>
      </c>
      <c r="BE342" s="118">
        <f>IF(U342="základní",N342,0)</f>
        <v>0</v>
      </c>
      <c r="BF342" s="118">
        <f>IF(U342="snížená",N342,0)</f>
        <v>0</v>
      </c>
      <c r="BG342" s="118">
        <f>IF(U342="zákl. přenesená",N342,0)</f>
        <v>0</v>
      </c>
      <c r="BH342" s="118">
        <f>IF(U342="sníž. přenesená",N342,0)</f>
        <v>0</v>
      </c>
      <c r="BI342" s="118">
        <f>IF(U342="nulová",N342,0)</f>
        <v>0</v>
      </c>
      <c r="BJ342" s="22" t="s">
        <v>90</v>
      </c>
      <c r="BK342" s="118">
        <f>L342*K342</f>
        <v>0</v>
      </c>
    </row>
    <row r="343" spans="2:63" s="1" customFormat="1" ht="22.35" customHeight="1">
      <c r="B343" s="39"/>
      <c r="C343" s="215" t="s">
        <v>5</v>
      </c>
      <c r="D343" s="215" t="s">
        <v>181</v>
      </c>
      <c r="E343" s="216" t="s">
        <v>5</v>
      </c>
      <c r="F343" s="299" t="s">
        <v>5</v>
      </c>
      <c r="G343" s="299"/>
      <c r="H343" s="299"/>
      <c r="I343" s="299"/>
      <c r="J343" s="217" t="s">
        <v>5</v>
      </c>
      <c r="K343" s="218"/>
      <c r="L343" s="295"/>
      <c r="M343" s="300"/>
      <c r="N343" s="300">
        <f t="shared" si="55"/>
        <v>0</v>
      </c>
      <c r="O343" s="300"/>
      <c r="P343" s="300"/>
      <c r="Q343" s="300"/>
      <c r="R343" s="41"/>
      <c r="T343" s="175" t="s">
        <v>5</v>
      </c>
      <c r="U343" s="219" t="s">
        <v>48</v>
      </c>
      <c r="V343" s="40"/>
      <c r="W343" s="40"/>
      <c r="X343" s="40"/>
      <c r="Y343" s="40"/>
      <c r="Z343" s="40"/>
      <c r="AA343" s="78"/>
      <c r="AT343" s="22" t="s">
        <v>492</v>
      </c>
      <c r="AU343" s="22" t="s">
        <v>90</v>
      </c>
      <c r="AY343" s="22" t="s">
        <v>492</v>
      </c>
      <c r="BE343" s="118">
        <f>IF(U343="základní",N343,0)</f>
        <v>0</v>
      </c>
      <c r="BF343" s="118">
        <f>IF(U343="snížená",N343,0)</f>
        <v>0</v>
      </c>
      <c r="BG343" s="118">
        <f>IF(U343="zákl. přenesená",N343,0)</f>
        <v>0</v>
      </c>
      <c r="BH343" s="118">
        <f>IF(U343="sníž. přenesená",N343,0)</f>
        <v>0</v>
      </c>
      <c r="BI343" s="118">
        <f>IF(U343="nulová",N343,0)</f>
        <v>0</v>
      </c>
      <c r="BJ343" s="22" t="s">
        <v>90</v>
      </c>
      <c r="BK343" s="118">
        <f>L343*K343</f>
        <v>0</v>
      </c>
    </row>
    <row r="344" spans="2:63" s="1" customFormat="1" ht="22.35" customHeight="1">
      <c r="B344" s="39"/>
      <c r="C344" s="215" t="s">
        <v>5</v>
      </c>
      <c r="D344" s="215" t="s">
        <v>181</v>
      </c>
      <c r="E344" s="216" t="s">
        <v>5</v>
      </c>
      <c r="F344" s="299" t="s">
        <v>5</v>
      </c>
      <c r="G344" s="299"/>
      <c r="H344" s="299"/>
      <c r="I344" s="299"/>
      <c r="J344" s="217" t="s">
        <v>5</v>
      </c>
      <c r="K344" s="218"/>
      <c r="L344" s="295"/>
      <c r="M344" s="300"/>
      <c r="N344" s="300">
        <f t="shared" si="55"/>
        <v>0</v>
      </c>
      <c r="O344" s="300"/>
      <c r="P344" s="300"/>
      <c r="Q344" s="300"/>
      <c r="R344" s="41"/>
      <c r="T344" s="175" t="s">
        <v>5</v>
      </c>
      <c r="U344" s="219" t="s">
        <v>48</v>
      </c>
      <c r="V344" s="60"/>
      <c r="W344" s="60"/>
      <c r="X344" s="60"/>
      <c r="Y344" s="60"/>
      <c r="Z344" s="60"/>
      <c r="AA344" s="62"/>
      <c r="AT344" s="22" t="s">
        <v>492</v>
      </c>
      <c r="AU344" s="22" t="s">
        <v>90</v>
      </c>
      <c r="AY344" s="22" t="s">
        <v>492</v>
      </c>
      <c r="BE344" s="118">
        <f>IF(U344="základní",N344,0)</f>
        <v>0</v>
      </c>
      <c r="BF344" s="118">
        <f>IF(U344="snížená",N344,0)</f>
        <v>0</v>
      </c>
      <c r="BG344" s="118">
        <f>IF(U344="zákl. přenesená",N344,0)</f>
        <v>0</v>
      </c>
      <c r="BH344" s="118">
        <f>IF(U344="sníž. přenesená",N344,0)</f>
        <v>0</v>
      </c>
      <c r="BI344" s="118">
        <f>IF(U344="nulová",N344,0)</f>
        <v>0</v>
      </c>
      <c r="BJ344" s="22" t="s">
        <v>90</v>
      </c>
      <c r="BK344" s="118">
        <f>L344*K344</f>
        <v>0</v>
      </c>
    </row>
    <row r="345" spans="2:18" s="1" customFormat="1" ht="6.95" customHeight="1">
      <c r="B345" s="63"/>
      <c r="C345" s="64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5"/>
    </row>
  </sheetData>
  <mergeCells count="519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5:Q95"/>
    <mergeCell ref="D96:H96"/>
    <mergeCell ref="N96:Q96"/>
    <mergeCell ref="D97:H97"/>
    <mergeCell ref="N97:Q97"/>
    <mergeCell ref="D98:H98"/>
    <mergeCell ref="N98:Q98"/>
    <mergeCell ref="D99:H99"/>
    <mergeCell ref="N99:Q99"/>
    <mergeCell ref="D100:H100"/>
    <mergeCell ref="N100:Q100"/>
    <mergeCell ref="N101:Q101"/>
    <mergeCell ref="L103:Q103"/>
    <mergeCell ref="C109:Q109"/>
    <mergeCell ref="F111:P111"/>
    <mergeCell ref="F112:P112"/>
    <mergeCell ref="F113:P113"/>
    <mergeCell ref="M115:P115"/>
    <mergeCell ref="M117:Q117"/>
    <mergeCell ref="M118:Q118"/>
    <mergeCell ref="F120:I120"/>
    <mergeCell ref="L120:M120"/>
    <mergeCell ref="N120:Q120"/>
    <mergeCell ref="F123:I123"/>
    <mergeCell ref="L123:M123"/>
    <mergeCell ref="N123:Q123"/>
    <mergeCell ref="F124:I124"/>
    <mergeCell ref="F125:I125"/>
    <mergeCell ref="F126:I126"/>
    <mergeCell ref="L126:M126"/>
    <mergeCell ref="N126:Q126"/>
    <mergeCell ref="F127:I127"/>
    <mergeCell ref="F128:I128"/>
    <mergeCell ref="F129:I129"/>
    <mergeCell ref="L129:M129"/>
    <mergeCell ref="N129:Q129"/>
    <mergeCell ref="F130:I130"/>
    <mergeCell ref="L130:M130"/>
    <mergeCell ref="N130:Q130"/>
    <mergeCell ref="F131:I131"/>
    <mergeCell ref="F132:I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F140:I140"/>
    <mergeCell ref="F141:I141"/>
    <mergeCell ref="L141:M141"/>
    <mergeCell ref="N141:Q141"/>
    <mergeCell ref="F142:I142"/>
    <mergeCell ref="F143:I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F151:I151"/>
    <mergeCell ref="F152:I152"/>
    <mergeCell ref="L152:M152"/>
    <mergeCell ref="N152:Q152"/>
    <mergeCell ref="F153:I153"/>
    <mergeCell ref="F154:I154"/>
    <mergeCell ref="F155:I155"/>
    <mergeCell ref="L155:M155"/>
    <mergeCell ref="N155:Q155"/>
    <mergeCell ref="F156:I156"/>
    <mergeCell ref="F157:I157"/>
    <mergeCell ref="F158:I158"/>
    <mergeCell ref="L158:M158"/>
    <mergeCell ref="N158:Q158"/>
    <mergeCell ref="F159:I159"/>
    <mergeCell ref="F160:I160"/>
    <mergeCell ref="F161:I161"/>
    <mergeCell ref="L161:M161"/>
    <mergeCell ref="N161:Q161"/>
    <mergeCell ref="F162:I162"/>
    <mergeCell ref="F163:I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F171:I171"/>
    <mergeCell ref="F172:I172"/>
    <mergeCell ref="F173:I173"/>
    <mergeCell ref="L173:M173"/>
    <mergeCell ref="N173:Q173"/>
    <mergeCell ref="F174:I174"/>
    <mergeCell ref="F175:I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F181:I181"/>
    <mergeCell ref="F182:I182"/>
    <mergeCell ref="L182:M182"/>
    <mergeCell ref="N182:Q182"/>
    <mergeCell ref="F183:I183"/>
    <mergeCell ref="L183:M183"/>
    <mergeCell ref="N183:Q183"/>
    <mergeCell ref="F185:I185"/>
    <mergeCell ref="L185:M185"/>
    <mergeCell ref="N185:Q185"/>
    <mergeCell ref="F186:I186"/>
    <mergeCell ref="F187:I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3:I193"/>
    <mergeCell ref="F194:I194"/>
    <mergeCell ref="F195:I195"/>
    <mergeCell ref="L195:M195"/>
    <mergeCell ref="N195:Q195"/>
    <mergeCell ref="F196:I196"/>
    <mergeCell ref="F197:I197"/>
    <mergeCell ref="F198:I198"/>
    <mergeCell ref="L198:M198"/>
    <mergeCell ref="N198:Q198"/>
    <mergeCell ref="F199:I199"/>
    <mergeCell ref="F200:I200"/>
    <mergeCell ref="F201:I201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206:I206"/>
    <mergeCell ref="F207:I207"/>
    <mergeCell ref="F208:I208"/>
    <mergeCell ref="L208:M208"/>
    <mergeCell ref="N208:Q208"/>
    <mergeCell ref="F209:I209"/>
    <mergeCell ref="F210:I210"/>
    <mergeCell ref="F211:I211"/>
    <mergeCell ref="L211:M211"/>
    <mergeCell ref="N211:Q211"/>
    <mergeCell ref="F212:I212"/>
    <mergeCell ref="L212:M212"/>
    <mergeCell ref="N212:Q212"/>
    <mergeCell ref="F213:I213"/>
    <mergeCell ref="F214:I214"/>
    <mergeCell ref="F215:I215"/>
    <mergeCell ref="L215:M215"/>
    <mergeCell ref="N215:Q215"/>
    <mergeCell ref="F216:I216"/>
    <mergeCell ref="F217:I217"/>
    <mergeCell ref="F218:I218"/>
    <mergeCell ref="L218:M218"/>
    <mergeCell ref="N218:Q218"/>
    <mergeCell ref="F219:I219"/>
    <mergeCell ref="F220:I220"/>
    <mergeCell ref="F221:I221"/>
    <mergeCell ref="L221:M221"/>
    <mergeCell ref="N221:Q221"/>
    <mergeCell ref="F222:I222"/>
    <mergeCell ref="F223:I223"/>
    <mergeCell ref="F224:I224"/>
    <mergeCell ref="F225:I225"/>
    <mergeCell ref="L225:M225"/>
    <mergeCell ref="N225:Q225"/>
    <mergeCell ref="F226:I226"/>
    <mergeCell ref="L226:M226"/>
    <mergeCell ref="N226:Q226"/>
    <mergeCell ref="F227:I227"/>
    <mergeCell ref="L227:M227"/>
    <mergeCell ref="N227:Q227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31:I231"/>
    <mergeCell ref="L231:M231"/>
    <mergeCell ref="N231:Q231"/>
    <mergeCell ref="F232:I232"/>
    <mergeCell ref="L232:M232"/>
    <mergeCell ref="N232:Q232"/>
    <mergeCell ref="F233:I233"/>
    <mergeCell ref="L233:M233"/>
    <mergeCell ref="N233:Q233"/>
    <mergeCell ref="F234:I234"/>
    <mergeCell ref="F235:I235"/>
    <mergeCell ref="F236:I236"/>
    <mergeCell ref="L236:M236"/>
    <mergeCell ref="N236:Q236"/>
    <mergeCell ref="F237:I237"/>
    <mergeCell ref="L237:M237"/>
    <mergeCell ref="N237:Q237"/>
    <mergeCell ref="F238:I238"/>
    <mergeCell ref="L238:M238"/>
    <mergeCell ref="N238:Q238"/>
    <mergeCell ref="F239:I239"/>
    <mergeCell ref="L239:M239"/>
    <mergeCell ref="N239:Q239"/>
    <mergeCell ref="F240:I240"/>
    <mergeCell ref="L240:M240"/>
    <mergeCell ref="N240:Q240"/>
    <mergeCell ref="F242:I242"/>
    <mergeCell ref="L242:M242"/>
    <mergeCell ref="N242:Q242"/>
    <mergeCell ref="F243:I243"/>
    <mergeCell ref="L243:M243"/>
    <mergeCell ref="N243:Q243"/>
    <mergeCell ref="F244:I244"/>
    <mergeCell ref="F245:I245"/>
    <mergeCell ref="F246:I246"/>
    <mergeCell ref="L246:M246"/>
    <mergeCell ref="N246:Q246"/>
    <mergeCell ref="F247:I247"/>
    <mergeCell ref="L247:M247"/>
    <mergeCell ref="N247:Q247"/>
    <mergeCell ref="F248:I248"/>
    <mergeCell ref="F249:I249"/>
    <mergeCell ref="F250:I250"/>
    <mergeCell ref="L250:M250"/>
    <mergeCell ref="N250:Q250"/>
    <mergeCell ref="F251:I251"/>
    <mergeCell ref="F252:I252"/>
    <mergeCell ref="F253:I253"/>
    <mergeCell ref="L253:M253"/>
    <mergeCell ref="N253:Q253"/>
    <mergeCell ref="F254:I254"/>
    <mergeCell ref="F255:I255"/>
    <mergeCell ref="F256:I256"/>
    <mergeCell ref="L256:M256"/>
    <mergeCell ref="N256:Q256"/>
    <mergeCell ref="F257:I257"/>
    <mergeCell ref="F258:I258"/>
    <mergeCell ref="F259:I259"/>
    <mergeCell ref="L259:M259"/>
    <mergeCell ref="N259:Q259"/>
    <mergeCell ref="F260:I260"/>
    <mergeCell ref="F261:I261"/>
    <mergeCell ref="F262:I262"/>
    <mergeCell ref="L262:M262"/>
    <mergeCell ref="N262:Q262"/>
    <mergeCell ref="F263:I263"/>
    <mergeCell ref="F264:I264"/>
    <mergeCell ref="F265:I265"/>
    <mergeCell ref="L265:M265"/>
    <mergeCell ref="N265:Q265"/>
    <mergeCell ref="F266:I266"/>
    <mergeCell ref="F267:I267"/>
    <mergeCell ref="F268:I268"/>
    <mergeCell ref="L268:M268"/>
    <mergeCell ref="N268:Q268"/>
    <mergeCell ref="F269:I269"/>
    <mergeCell ref="L269:M269"/>
    <mergeCell ref="N269:Q269"/>
    <mergeCell ref="F270:I270"/>
    <mergeCell ref="L270:M270"/>
    <mergeCell ref="N270:Q270"/>
    <mergeCell ref="F271:I271"/>
    <mergeCell ref="F272:I272"/>
    <mergeCell ref="F273:I273"/>
    <mergeCell ref="F274:I274"/>
    <mergeCell ref="F275:I275"/>
    <mergeCell ref="L275:M275"/>
    <mergeCell ref="N275:Q275"/>
    <mergeCell ref="F276:I276"/>
    <mergeCell ref="L276:M276"/>
    <mergeCell ref="N276:Q276"/>
    <mergeCell ref="F277:I277"/>
    <mergeCell ref="F278:I278"/>
    <mergeCell ref="F279:I279"/>
    <mergeCell ref="L279:M279"/>
    <mergeCell ref="N279:Q279"/>
    <mergeCell ref="F280:I280"/>
    <mergeCell ref="F281:I281"/>
    <mergeCell ref="F282:I282"/>
    <mergeCell ref="L282:M282"/>
    <mergeCell ref="N282:Q282"/>
    <mergeCell ref="F283:I283"/>
    <mergeCell ref="F284:I284"/>
    <mergeCell ref="F285:I285"/>
    <mergeCell ref="F286:I286"/>
    <mergeCell ref="L286:M286"/>
    <mergeCell ref="N286:Q286"/>
    <mergeCell ref="F287:I287"/>
    <mergeCell ref="F288:I288"/>
    <mergeCell ref="F289:I289"/>
    <mergeCell ref="L289:M289"/>
    <mergeCell ref="N289:Q289"/>
    <mergeCell ref="F290:I290"/>
    <mergeCell ref="L290:M290"/>
    <mergeCell ref="N290:Q290"/>
    <mergeCell ref="F291:I291"/>
    <mergeCell ref="L291:M291"/>
    <mergeCell ref="N291:Q291"/>
    <mergeCell ref="F292:I292"/>
    <mergeCell ref="F293:I293"/>
    <mergeCell ref="F294:I294"/>
    <mergeCell ref="L294:M294"/>
    <mergeCell ref="N294:Q294"/>
    <mergeCell ref="F295:I295"/>
    <mergeCell ref="F296:I296"/>
    <mergeCell ref="F297:I297"/>
    <mergeCell ref="L297:M297"/>
    <mergeCell ref="N297:Q297"/>
    <mergeCell ref="F298:I298"/>
    <mergeCell ref="F299:I299"/>
    <mergeCell ref="F300:I300"/>
    <mergeCell ref="L300:M300"/>
    <mergeCell ref="N300:Q300"/>
    <mergeCell ref="F301:I301"/>
    <mergeCell ref="F302:I302"/>
    <mergeCell ref="F303:I303"/>
    <mergeCell ref="L303:M303"/>
    <mergeCell ref="N303:Q303"/>
    <mergeCell ref="F304:I304"/>
    <mergeCell ref="L304:M304"/>
    <mergeCell ref="N304:Q304"/>
    <mergeCell ref="F305:I305"/>
    <mergeCell ref="F306:I306"/>
    <mergeCell ref="F307:I307"/>
    <mergeCell ref="L307:M307"/>
    <mergeCell ref="N307:Q307"/>
    <mergeCell ref="F308:I308"/>
    <mergeCell ref="F309:I309"/>
    <mergeCell ref="F310:I310"/>
    <mergeCell ref="L310:M310"/>
    <mergeCell ref="N310:Q310"/>
    <mergeCell ref="F311:I311"/>
    <mergeCell ref="F312:I312"/>
    <mergeCell ref="F313:I313"/>
    <mergeCell ref="L313:M313"/>
    <mergeCell ref="N313:Q313"/>
    <mergeCell ref="F314:I314"/>
    <mergeCell ref="F315:I315"/>
    <mergeCell ref="F316:I316"/>
    <mergeCell ref="L316:M316"/>
    <mergeCell ref="N316:Q316"/>
    <mergeCell ref="F317:I317"/>
    <mergeCell ref="F318:I318"/>
    <mergeCell ref="F319:I319"/>
    <mergeCell ref="L319:M319"/>
    <mergeCell ref="N319:Q319"/>
    <mergeCell ref="F320:I320"/>
    <mergeCell ref="F321:I321"/>
    <mergeCell ref="F322:I322"/>
    <mergeCell ref="L322:M322"/>
    <mergeCell ref="N322:Q322"/>
    <mergeCell ref="L323:M323"/>
    <mergeCell ref="N323:Q323"/>
    <mergeCell ref="F324:I324"/>
    <mergeCell ref="L324:M324"/>
    <mergeCell ref="N324:Q324"/>
    <mergeCell ref="F325:I325"/>
    <mergeCell ref="F326:I326"/>
    <mergeCell ref="F327:I327"/>
    <mergeCell ref="L327:M327"/>
    <mergeCell ref="N327:Q327"/>
    <mergeCell ref="H1:K1"/>
    <mergeCell ref="F341:I341"/>
    <mergeCell ref="L341:M341"/>
    <mergeCell ref="N341:Q341"/>
    <mergeCell ref="F342:I342"/>
    <mergeCell ref="L342:M342"/>
    <mergeCell ref="N342:Q342"/>
    <mergeCell ref="F343:I343"/>
    <mergeCell ref="L343:M343"/>
    <mergeCell ref="N343:Q343"/>
    <mergeCell ref="F337:I337"/>
    <mergeCell ref="L337:M337"/>
    <mergeCell ref="N337:Q337"/>
    <mergeCell ref="F338:I338"/>
    <mergeCell ref="L338:M338"/>
    <mergeCell ref="N338:Q338"/>
    <mergeCell ref="F340:I340"/>
    <mergeCell ref="L340:M340"/>
    <mergeCell ref="N340:Q340"/>
    <mergeCell ref="F334:I334"/>
    <mergeCell ref="L334:M334"/>
    <mergeCell ref="N334:Q334"/>
    <mergeCell ref="F335:I335"/>
    <mergeCell ref="L335:M335"/>
    <mergeCell ref="S2:AC2"/>
    <mergeCell ref="F344:I344"/>
    <mergeCell ref="L344:M344"/>
    <mergeCell ref="N344:Q344"/>
    <mergeCell ref="N121:Q121"/>
    <mergeCell ref="N122:Q122"/>
    <mergeCell ref="N184:Q184"/>
    <mergeCell ref="N241:Q241"/>
    <mergeCell ref="N339:Q339"/>
    <mergeCell ref="N335:Q335"/>
    <mergeCell ref="F336:I336"/>
    <mergeCell ref="L336:M336"/>
    <mergeCell ref="N336:Q336"/>
    <mergeCell ref="F328:I328"/>
    <mergeCell ref="F329:I329"/>
    <mergeCell ref="F330:I330"/>
    <mergeCell ref="L330:M330"/>
    <mergeCell ref="N330:Q330"/>
    <mergeCell ref="F331:I331"/>
    <mergeCell ref="F332:I332"/>
    <mergeCell ref="F333:I333"/>
    <mergeCell ref="L333:M333"/>
    <mergeCell ref="N333:Q333"/>
    <mergeCell ref="F323:I323"/>
  </mergeCells>
  <dataValidations count="2">
    <dataValidation type="list" allowBlank="1" showInputMessage="1" showErrorMessage="1" error="Povoleny jsou hodnoty K, M." sqref="D340:D345">
      <formula1>"K, M"</formula1>
    </dataValidation>
    <dataValidation type="list" allowBlank="1" showInputMessage="1" showErrorMessage="1" error="Povoleny jsou hodnoty základní, snížená, zákl. přenesená, sníž. přenesená, nulová." sqref="U340:U345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7" display="2) Rekapitulace rozpočtu"/>
    <hyperlink ref="L1" location="C120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54"/>
  <sheetViews>
    <sheetView showGridLines="0" workbookViewId="0" topLeftCell="A1">
      <pane ySplit="1" topLeftCell="A130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7" width="9.5" style="0" customWidth="1"/>
    <col min="8" max="8" width="10.66015625" style="0" customWidth="1"/>
    <col min="9" max="9" width="6" style="0" customWidth="1"/>
    <col min="10" max="10" width="4.5" style="0" customWidth="1"/>
    <col min="11" max="11" width="9.83203125" style="0" customWidth="1"/>
    <col min="12" max="12" width="10.33203125" style="0" customWidth="1"/>
    <col min="13" max="14" width="5.16015625" style="0" customWidth="1"/>
    <col min="15" max="15" width="1.66796875" style="0" customWidth="1"/>
    <col min="16" max="16" width="10.66015625" style="0" customWidth="1"/>
    <col min="17" max="17" width="3.5" style="0" customWidth="1"/>
    <col min="18" max="18" width="1.5" style="0" customWidth="1"/>
    <col min="19" max="19" width="7" style="0" customWidth="1"/>
    <col min="20" max="20" width="25.5" style="0" hidden="1" customWidth="1"/>
    <col min="21" max="21" width="14" style="0" hidden="1" customWidth="1"/>
    <col min="22" max="22" width="10.5" style="0" hidden="1" customWidth="1"/>
    <col min="23" max="23" width="14" style="0" hidden="1" customWidth="1"/>
    <col min="24" max="24" width="10.5" style="0" hidden="1" customWidth="1"/>
    <col min="25" max="25" width="12.83203125" style="0" hidden="1" customWidth="1"/>
    <col min="26" max="26" width="9.5" style="0" hidden="1" customWidth="1"/>
    <col min="27" max="27" width="12.83203125" style="0" hidden="1" customWidth="1"/>
    <col min="28" max="28" width="14" style="0" hidden="1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66" ht="21.75" customHeight="1">
      <c r="A1" s="126"/>
      <c r="B1" s="16"/>
      <c r="C1" s="16"/>
      <c r="D1" s="17" t="s">
        <v>1</v>
      </c>
      <c r="E1" s="16"/>
      <c r="F1" s="18" t="s">
        <v>132</v>
      </c>
      <c r="G1" s="18"/>
      <c r="H1" s="281" t="s">
        <v>133</v>
      </c>
      <c r="I1" s="281"/>
      <c r="J1" s="281"/>
      <c r="K1" s="281"/>
      <c r="L1" s="18" t="s">
        <v>134</v>
      </c>
      <c r="M1" s="16"/>
      <c r="N1" s="16"/>
      <c r="O1" s="17" t="s">
        <v>135</v>
      </c>
      <c r="P1" s="16"/>
      <c r="Q1" s="16"/>
      <c r="R1" s="16"/>
      <c r="S1" s="18" t="s">
        <v>136</v>
      </c>
      <c r="T1" s="18"/>
      <c r="U1" s="126"/>
      <c r="V1" s="126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3:46" ht="36.95" customHeight="1">
      <c r="C2" s="268" t="s">
        <v>7</v>
      </c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S2" s="234" t="s">
        <v>8</v>
      </c>
      <c r="T2" s="235"/>
      <c r="U2" s="235"/>
      <c r="V2" s="235"/>
      <c r="W2" s="235"/>
      <c r="X2" s="235"/>
      <c r="Y2" s="235"/>
      <c r="Z2" s="235"/>
      <c r="AA2" s="235"/>
      <c r="AB2" s="235"/>
      <c r="AC2" s="235"/>
      <c r="AT2" s="22" t="s">
        <v>120</v>
      </c>
    </row>
    <row r="3" spans="2:46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95</v>
      </c>
    </row>
    <row r="4" spans="2:46" ht="36.95" customHeight="1">
      <c r="B4" s="26"/>
      <c r="C4" s="242" t="s">
        <v>137</v>
      </c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7"/>
      <c r="T4" s="28" t="s">
        <v>13</v>
      </c>
      <c r="AT4" s="22" t="s">
        <v>6</v>
      </c>
    </row>
    <row r="5" spans="2:18" ht="6.95" customHeight="1">
      <c r="B5" s="26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7"/>
    </row>
    <row r="6" spans="2:18" ht="25.35" customHeight="1">
      <c r="B6" s="26"/>
      <c r="C6" s="30"/>
      <c r="D6" s="34" t="s">
        <v>19</v>
      </c>
      <c r="E6" s="30"/>
      <c r="F6" s="310" t="str">
        <f>'Rekapitulace stavby'!K6</f>
        <v>Rekonstrukce komunikace - ul. Vančurova v Šumperku - II. etapa, CÚ 2017</v>
      </c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0"/>
      <c r="R6" s="27"/>
    </row>
    <row r="7" spans="2:18" s="1" customFormat="1" ht="32.85" customHeight="1">
      <c r="B7" s="39"/>
      <c r="C7" s="40"/>
      <c r="D7" s="33" t="s">
        <v>138</v>
      </c>
      <c r="E7" s="40"/>
      <c r="F7" s="274" t="s">
        <v>1161</v>
      </c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40"/>
      <c r="R7" s="41"/>
    </row>
    <row r="8" spans="2:18" s="1" customFormat="1" ht="14.45" customHeight="1">
      <c r="B8" s="39"/>
      <c r="C8" s="40"/>
      <c r="D8" s="34" t="s">
        <v>21</v>
      </c>
      <c r="E8" s="40"/>
      <c r="F8" s="32" t="s">
        <v>5</v>
      </c>
      <c r="G8" s="40"/>
      <c r="H8" s="40"/>
      <c r="I8" s="40"/>
      <c r="J8" s="40"/>
      <c r="K8" s="40"/>
      <c r="L8" s="40"/>
      <c r="M8" s="34" t="s">
        <v>22</v>
      </c>
      <c r="N8" s="40"/>
      <c r="O8" s="32" t="s">
        <v>5</v>
      </c>
      <c r="P8" s="40"/>
      <c r="Q8" s="40"/>
      <c r="R8" s="41"/>
    </row>
    <row r="9" spans="2:18" s="1" customFormat="1" ht="14.45" customHeight="1">
      <c r="B9" s="39"/>
      <c r="C9" s="40"/>
      <c r="D9" s="34" t="s">
        <v>23</v>
      </c>
      <c r="E9" s="40"/>
      <c r="F9" s="32" t="s">
        <v>24</v>
      </c>
      <c r="G9" s="40"/>
      <c r="H9" s="40"/>
      <c r="I9" s="40"/>
      <c r="J9" s="40"/>
      <c r="K9" s="40"/>
      <c r="L9" s="40"/>
      <c r="M9" s="34" t="s">
        <v>25</v>
      </c>
      <c r="N9" s="40"/>
      <c r="O9" s="330" t="str">
        <f>'Rekapitulace stavby'!AN8</f>
        <v>14. 4. 2017</v>
      </c>
      <c r="P9" s="313"/>
      <c r="Q9" s="40"/>
      <c r="R9" s="41"/>
    </row>
    <row r="10" spans="2:18" s="1" customFormat="1" ht="10.9" customHeight="1"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1"/>
    </row>
    <row r="11" spans="2:18" s="1" customFormat="1" ht="14.45" customHeight="1">
      <c r="B11" s="39"/>
      <c r="C11" s="40"/>
      <c r="D11" s="34" t="s">
        <v>27</v>
      </c>
      <c r="E11" s="40"/>
      <c r="F11" s="40"/>
      <c r="G11" s="40"/>
      <c r="H11" s="40"/>
      <c r="I11" s="40"/>
      <c r="J11" s="40"/>
      <c r="K11" s="40"/>
      <c r="L11" s="40"/>
      <c r="M11" s="34" t="s">
        <v>28</v>
      </c>
      <c r="N11" s="40"/>
      <c r="O11" s="272" t="s">
        <v>29</v>
      </c>
      <c r="P11" s="272"/>
      <c r="Q11" s="40"/>
      <c r="R11" s="41"/>
    </row>
    <row r="12" spans="2:18" s="1" customFormat="1" ht="18" customHeight="1">
      <c r="B12" s="39"/>
      <c r="C12" s="40"/>
      <c r="D12" s="40"/>
      <c r="E12" s="32" t="s">
        <v>31</v>
      </c>
      <c r="F12" s="40"/>
      <c r="G12" s="40"/>
      <c r="H12" s="40"/>
      <c r="I12" s="40"/>
      <c r="J12" s="40"/>
      <c r="K12" s="40"/>
      <c r="L12" s="40"/>
      <c r="M12" s="34" t="s">
        <v>32</v>
      </c>
      <c r="N12" s="40"/>
      <c r="O12" s="272" t="s">
        <v>33</v>
      </c>
      <c r="P12" s="272"/>
      <c r="Q12" s="40"/>
      <c r="R12" s="41"/>
    </row>
    <row r="13" spans="2:18" s="1" customFormat="1" ht="6.95" customHeight="1">
      <c r="B13" s="39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1"/>
    </row>
    <row r="14" spans="2:18" s="1" customFormat="1" ht="14.45" customHeight="1">
      <c r="B14" s="39"/>
      <c r="C14" s="40"/>
      <c r="D14" s="34" t="s">
        <v>34</v>
      </c>
      <c r="E14" s="40"/>
      <c r="F14" s="40"/>
      <c r="G14" s="40"/>
      <c r="H14" s="40"/>
      <c r="I14" s="40"/>
      <c r="J14" s="40"/>
      <c r="K14" s="40"/>
      <c r="L14" s="40"/>
      <c r="M14" s="34" t="s">
        <v>28</v>
      </c>
      <c r="N14" s="40"/>
      <c r="O14" s="328" t="str">
        <f>IF('Rekapitulace stavby'!AN13="","",'Rekapitulace stavby'!AN13)</f>
        <v>Vyplň údaj</v>
      </c>
      <c r="P14" s="272"/>
      <c r="Q14" s="40"/>
      <c r="R14" s="41"/>
    </row>
    <row r="15" spans="2:18" s="1" customFormat="1" ht="18" customHeight="1">
      <c r="B15" s="39"/>
      <c r="C15" s="40"/>
      <c r="D15" s="40"/>
      <c r="E15" s="328" t="str">
        <f>IF('Rekapitulace stavby'!E14="","",'Rekapitulace stavby'!E14)</f>
        <v>Vyplň údaj</v>
      </c>
      <c r="F15" s="329"/>
      <c r="G15" s="329"/>
      <c r="H15" s="329"/>
      <c r="I15" s="329"/>
      <c r="J15" s="329"/>
      <c r="K15" s="329"/>
      <c r="L15" s="329"/>
      <c r="M15" s="34" t="s">
        <v>32</v>
      </c>
      <c r="N15" s="40"/>
      <c r="O15" s="328" t="str">
        <f>IF('Rekapitulace stavby'!AN14="","",'Rekapitulace stavby'!AN14)</f>
        <v>Vyplň údaj</v>
      </c>
      <c r="P15" s="272"/>
      <c r="Q15" s="40"/>
      <c r="R15" s="41"/>
    </row>
    <row r="16" spans="2:18" s="1" customFormat="1" ht="6.95" customHeight="1"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1"/>
    </row>
    <row r="17" spans="2:18" s="1" customFormat="1" ht="14.45" customHeight="1">
      <c r="B17" s="39"/>
      <c r="C17" s="40"/>
      <c r="D17" s="34" t="s">
        <v>36</v>
      </c>
      <c r="E17" s="40"/>
      <c r="F17" s="40"/>
      <c r="G17" s="40"/>
      <c r="H17" s="40"/>
      <c r="I17" s="40"/>
      <c r="J17" s="40"/>
      <c r="K17" s="40"/>
      <c r="L17" s="40"/>
      <c r="M17" s="34" t="s">
        <v>28</v>
      </c>
      <c r="N17" s="40"/>
      <c r="O17" s="272" t="s">
        <v>37</v>
      </c>
      <c r="P17" s="272"/>
      <c r="Q17" s="40"/>
      <c r="R17" s="41"/>
    </row>
    <row r="18" spans="2:18" s="1" customFormat="1" ht="18" customHeight="1">
      <c r="B18" s="39"/>
      <c r="C18" s="40"/>
      <c r="D18" s="40"/>
      <c r="E18" s="32" t="s">
        <v>38</v>
      </c>
      <c r="F18" s="40"/>
      <c r="G18" s="40"/>
      <c r="H18" s="40"/>
      <c r="I18" s="40"/>
      <c r="J18" s="40"/>
      <c r="K18" s="40"/>
      <c r="L18" s="40"/>
      <c r="M18" s="34" t="s">
        <v>32</v>
      </c>
      <c r="N18" s="40"/>
      <c r="O18" s="272" t="s">
        <v>39</v>
      </c>
      <c r="P18" s="272"/>
      <c r="Q18" s="40"/>
      <c r="R18" s="41"/>
    </row>
    <row r="19" spans="2:18" s="1" customFormat="1" ht="6.95" customHeight="1"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1"/>
    </row>
    <row r="20" spans="2:18" s="1" customFormat="1" ht="14.45" customHeight="1">
      <c r="B20" s="39"/>
      <c r="C20" s="40"/>
      <c r="D20" s="34" t="s">
        <v>41</v>
      </c>
      <c r="E20" s="40"/>
      <c r="F20" s="40"/>
      <c r="G20" s="40"/>
      <c r="H20" s="40"/>
      <c r="I20" s="40"/>
      <c r="J20" s="40"/>
      <c r="K20" s="40"/>
      <c r="L20" s="40"/>
      <c r="M20" s="34" t="s">
        <v>28</v>
      </c>
      <c r="N20" s="40"/>
      <c r="O20" s="272" t="s">
        <v>5</v>
      </c>
      <c r="P20" s="272"/>
      <c r="Q20" s="40"/>
      <c r="R20" s="41"/>
    </row>
    <row r="21" spans="2:18" s="1" customFormat="1" ht="18" customHeight="1">
      <c r="B21" s="39"/>
      <c r="C21" s="40"/>
      <c r="D21" s="40"/>
      <c r="E21" s="32" t="s">
        <v>42</v>
      </c>
      <c r="F21" s="40"/>
      <c r="G21" s="40"/>
      <c r="H21" s="40"/>
      <c r="I21" s="40"/>
      <c r="J21" s="40"/>
      <c r="K21" s="40"/>
      <c r="L21" s="40"/>
      <c r="M21" s="34" t="s">
        <v>32</v>
      </c>
      <c r="N21" s="40"/>
      <c r="O21" s="272" t="s">
        <v>5</v>
      </c>
      <c r="P21" s="272"/>
      <c r="Q21" s="40"/>
      <c r="R21" s="41"/>
    </row>
    <row r="22" spans="2:18" s="1" customFormat="1" ht="6.95" customHeight="1">
      <c r="B22" s="39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1"/>
    </row>
    <row r="23" spans="2:18" s="1" customFormat="1" ht="14.45" customHeight="1">
      <c r="B23" s="39"/>
      <c r="C23" s="40"/>
      <c r="D23" s="34" t="s">
        <v>43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1"/>
    </row>
    <row r="24" spans="2:18" s="1" customFormat="1" ht="20.45" customHeight="1">
      <c r="B24" s="39"/>
      <c r="C24" s="40"/>
      <c r="D24" s="40"/>
      <c r="E24" s="277" t="s">
        <v>5</v>
      </c>
      <c r="F24" s="277"/>
      <c r="G24" s="277"/>
      <c r="H24" s="277"/>
      <c r="I24" s="277"/>
      <c r="J24" s="277"/>
      <c r="K24" s="277"/>
      <c r="L24" s="277"/>
      <c r="M24" s="40"/>
      <c r="N24" s="40"/>
      <c r="O24" s="40"/>
      <c r="P24" s="40"/>
      <c r="Q24" s="40"/>
      <c r="R24" s="41"/>
    </row>
    <row r="25" spans="2:18" s="1" customFormat="1" ht="6.95" customHeight="1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1"/>
    </row>
    <row r="26" spans="2:18" s="1" customFormat="1" ht="6.95" customHeight="1">
      <c r="B26" s="39"/>
      <c r="C26" s="40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40"/>
      <c r="R26" s="41"/>
    </row>
    <row r="27" spans="2:18" s="1" customFormat="1" ht="14.45" customHeight="1">
      <c r="B27" s="39"/>
      <c r="C27" s="40"/>
      <c r="D27" s="127" t="s">
        <v>142</v>
      </c>
      <c r="E27" s="40"/>
      <c r="F27" s="40"/>
      <c r="G27" s="40"/>
      <c r="H27" s="40"/>
      <c r="I27" s="40"/>
      <c r="J27" s="40"/>
      <c r="K27" s="40"/>
      <c r="L27" s="40"/>
      <c r="M27" s="278">
        <f>N88</f>
        <v>0</v>
      </c>
      <c r="N27" s="278"/>
      <c r="O27" s="278"/>
      <c r="P27" s="278"/>
      <c r="Q27" s="40"/>
      <c r="R27" s="41"/>
    </row>
    <row r="28" spans="2:18" s="1" customFormat="1" ht="14.45" customHeight="1">
      <c r="B28" s="39"/>
      <c r="C28" s="40"/>
      <c r="D28" s="38" t="s">
        <v>119</v>
      </c>
      <c r="E28" s="40"/>
      <c r="F28" s="40"/>
      <c r="G28" s="40"/>
      <c r="H28" s="40"/>
      <c r="I28" s="40"/>
      <c r="J28" s="40"/>
      <c r="K28" s="40"/>
      <c r="L28" s="40"/>
      <c r="M28" s="278">
        <f>N93</f>
        <v>0</v>
      </c>
      <c r="N28" s="278"/>
      <c r="O28" s="278"/>
      <c r="P28" s="278"/>
      <c r="Q28" s="40"/>
      <c r="R28" s="41"/>
    </row>
    <row r="29" spans="2:18" s="1" customFormat="1" ht="6.95" customHeight="1">
      <c r="B29" s="39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1"/>
    </row>
    <row r="30" spans="2:18" s="1" customFormat="1" ht="25.35" customHeight="1">
      <c r="B30" s="39"/>
      <c r="C30" s="40"/>
      <c r="D30" s="128" t="s">
        <v>46</v>
      </c>
      <c r="E30" s="40"/>
      <c r="F30" s="40"/>
      <c r="G30" s="40"/>
      <c r="H30" s="40"/>
      <c r="I30" s="40"/>
      <c r="J30" s="40"/>
      <c r="K30" s="40"/>
      <c r="L30" s="40"/>
      <c r="M30" s="327">
        <f>ROUND(M27+M28,2)</f>
        <v>0</v>
      </c>
      <c r="N30" s="312"/>
      <c r="O30" s="312"/>
      <c r="P30" s="312"/>
      <c r="Q30" s="40"/>
      <c r="R30" s="41"/>
    </row>
    <row r="31" spans="2:18" s="1" customFormat="1" ht="6.95" customHeight="1">
      <c r="B31" s="39"/>
      <c r="C31" s="40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40"/>
      <c r="R31" s="41"/>
    </row>
    <row r="32" spans="2:18" s="1" customFormat="1" ht="14.45" customHeight="1">
      <c r="B32" s="39"/>
      <c r="C32" s="40"/>
      <c r="D32" s="46" t="s">
        <v>47</v>
      </c>
      <c r="E32" s="46" t="s">
        <v>48</v>
      </c>
      <c r="F32" s="47">
        <v>0.21</v>
      </c>
      <c r="G32" s="129" t="s">
        <v>49</v>
      </c>
      <c r="H32" s="324">
        <f>ROUND((((SUM(BE93:BE100)+SUM(BE118:BE147))+SUM(BE149:BE153))),2)</f>
        <v>0</v>
      </c>
      <c r="I32" s="312"/>
      <c r="J32" s="312"/>
      <c r="K32" s="40"/>
      <c r="L32" s="40"/>
      <c r="M32" s="324">
        <f>ROUND(((ROUND((SUM(BE93:BE100)+SUM(BE118:BE147)),2)*F32)+SUM(BE149:BE153)*F32),2)</f>
        <v>0</v>
      </c>
      <c r="N32" s="312"/>
      <c r="O32" s="312"/>
      <c r="P32" s="312"/>
      <c r="Q32" s="40"/>
      <c r="R32" s="41"/>
    </row>
    <row r="33" spans="2:18" s="1" customFormat="1" ht="14.45" customHeight="1">
      <c r="B33" s="39"/>
      <c r="C33" s="40"/>
      <c r="D33" s="40"/>
      <c r="E33" s="46" t="s">
        <v>50</v>
      </c>
      <c r="F33" s="47">
        <v>0.15</v>
      </c>
      <c r="G33" s="129" t="s">
        <v>49</v>
      </c>
      <c r="H33" s="324">
        <f>ROUND((((SUM(BF93:BF100)+SUM(BF118:BF147))+SUM(BF149:BF153))),2)</f>
        <v>0</v>
      </c>
      <c r="I33" s="312"/>
      <c r="J33" s="312"/>
      <c r="K33" s="40"/>
      <c r="L33" s="40"/>
      <c r="M33" s="324">
        <f>ROUND(((ROUND((SUM(BF93:BF100)+SUM(BF118:BF147)),2)*F33)+SUM(BF149:BF153)*F33),2)</f>
        <v>0</v>
      </c>
      <c r="N33" s="312"/>
      <c r="O33" s="312"/>
      <c r="P33" s="312"/>
      <c r="Q33" s="40"/>
      <c r="R33" s="41"/>
    </row>
    <row r="34" spans="2:18" s="1" customFormat="1" ht="14.45" customHeight="1" hidden="1">
      <c r="B34" s="39"/>
      <c r="C34" s="40"/>
      <c r="D34" s="40"/>
      <c r="E34" s="46" t="s">
        <v>51</v>
      </c>
      <c r="F34" s="47">
        <v>0.21</v>
      </c>
      <c r="G34" s="129" t="s">
        <v>49</v>
      </c>
      <c r="H34" s="324">
        <f>ROUND((((SUM(BG93:BG100)+SUM(BG118:BG147))+SUM(BG149:BG153))),2)</f>
        <v>0</v>
      </c>
      <c r="I34" s="312"/>
      <c r="J34" s="312"/>
      <c r="K34" s="40"/>
      <c r="L34" s="40"/>
      <c r="M34" s="324">
        <v>0</v>
      </c>
      <c r="N34" s="312"/>
      <c r="O34" s="312"/>
      <c r="P34" s="312"/>
      <c r="Q34" s="40"/>
      <c r="R34" s="41"/>
    </row>
    <row r="35" spans="2:18" s="1" customFormat="1" ht="14.45" customHeight="1" hidden="1">
      <c r="B35" s="39"/>
      <c r="C35" s="40"/>
      <c r="D35" s="40"/>
      <c r="E35" s="46" t="s">
        <v>52</v>
      </c>
      <c r="F35" s="47">
        <v>0.15</v>
      </c>
      <c r="G35" s="129" t="s">
        <v>49</v>
      </c>
      <c r="H35" s="324">
        <f>ROUND((((SUM(BH93:BH100)+SUM(BH118:BH147))+SUM(BH149:BH153))),2)</f>
        <v>0</v>
      </c>
      <c r="I35" s="312"/>
      <c r="J35" s="312"/>
      <c r="K35" s="40"/>
      <c r="L35" s="40"/>
      <c r="M35" s="324">
        <v>0</v>
      </c>
      <c r="N35" s="312"/>
      <c r="O35" s="312"/>
      <c r="P35" s="312"/>
      <c r="Q35" s="40"/>
      <c r="R35" s="41"/>
    </row>
    <row r="36" spans="2:18" s="1" customFormat="1" ht="14.45" customHeight="1" hidden="1">
      <c r="B36" s="39"/>
      <c r="C36" s="40"/>
      <c r="D36" s="40"/>
      <c r="E36" s="46" t="s">
        <v>53</v>
      </c>
      <c r="F36" s="47">
        <v>0</v>
      </c>
      <c r="G36" s="129" t="s">
        <v>49</v>
      </c>
      <c r="H36" s="324">
        <f>ROUND((((SUM(BI93:BI100)+SUM(BI118:BI147))+SUM(BI149:BI153))),2)</f>
        <v>0</v>
      </c>
      <c r="I36" s="312"/>
      <c r="J36" s="312"/>
      <c r="K36" s="40"/>
      <c r="L36" s="40"/>
      <c r="M36" s="324">
        <v>0</v>
      </c>
      <c r="N36" s="312"/>
      <c r="O36" s="312"/>
      <c r="P36" s="312"/>
      <c r="Q36" s="40"/>
      <c r="R36" s="41"/>
    </row>
    <row r="37" spans="2:18" s="1" customFormat="1" ht="6.95" customHeight="1"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1"/>
    </row>
    <row r="38" spans="2:18" s="1" customFormat="1" ht="25.35" customHeight="1">
      <c r="B38" s="39"/>
      <c r="C38" s="125"/>
      <c r="D38" s="130" t="s">
        <v>54</v>
      </c>
      <c r="E38" s="79"/>
      <c r="F38" s="79"/>
      <c r="G38" s="131" t="s">
        <v>55</v>
      </c>
      <c r="H38" s="132" t="s">
        <v>56</v>
      </c>
      <c r="I38" s="79"/>
      <c r="J38" s="79"/>
      <c r="K38" s="79"/>
      <c r="L38" s="325">
        <f>SUM(M30:M36)</f>
        <v>0</v>
      </c>
      <c r="M38" s="325"/>
      <c r="N38" s="325"/>
      <c r="O38" s="325"/>
      <c r="P38" s="326"/>
      <c r="Q38" s="125"/>
      <c r="R38" s="41"/>
    </row>
    <row r="39" spans="2:18" s="1" customFormat="1" ht="14.45" customHeight="1">
      <c r="B39" s="39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1"/>
    </row>
    <row r="40" spans="2:18" s="1" customFormat="1" ht="14.45" customHeight="1"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2:18" ht="13.5">
      <c r="B41" s="26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27"/>
    </row>
    <row r="42" spans="2:18" ht="13.5">
      <c r="B42" s="26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7"/>
    </row>
    <row r="43" spans="2:18" ht="13.5">
      <c r="B43" s="26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7"/>
    </row>
    <row r="44" spans="2:18" ht="13.5">
      <c r="B44" s="26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7"/>
    </row>
    <row r="45" spans="2:18" ht="13.5">
      <c r="B45" s="26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7"/>
    </row>
    <row r="46" spans="2:18" ht="13.5">
      <c r="B46" s="26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7"/>
    </row>
    <row r="47" spans="2:18" ht="13.5">
      <c r="B47" s="26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7"/>
    </row>
    <row r="48" spans="2:18" ht="13.5">
      <c r="B48" s="26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7"/>
    </row>
    <row r="49" spans="2:18" ht="13.5">
      <c r="B49" s="26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7"/>
    </row>
    <row r="50" spans="2:18" s="1" customFormat="1" ht="15">
      <c r="B50" s="39"/>
      <c r="C50" s="40"/>
      <c r="D50" s="54" t="s">
        <v>57</v>
      </c>
      <c r="E50" s="55"/>
      <c r="F50" s="55"/>
      <c r="G50" s="55"/>
      <c r="H50" s="56"/>
      <c r="I50" s="40"/>
      <c r="J50" s="54" t="s">
        <v>58</v>
      </c>
      <c r="K50" s="55"/>
      <c r="L50" s="55"/>
      <c r="M50" s="55"/>
      <c r="N50" s="55"/>
      <c r="O50" s="55"/>
      <c r="P50" s="56"/>
      <c r="Q50" s="40"/>
      <c r="R50" s="41"/>
    </row>
    <row r="51" spans="2:18" ht="13.5">
      <c r="B51" s="26"/>
      <c r="C51" s="30"/>
      <c r="D51" s="57"/>
      <c r="E51" s="30"/>
      <c r="F51" s="30"/>
      <c r="G51" s="30"/>
      <c r="H51" s="58"/>
      <c r="I51" s="30"/>
      <c r="J51" s="57"/>
      <c r="K51" s="30"/>
      <c r="L51" s="30"/>
      <c r="M51" s="30"/>
      <c r="N51" s="30"/>
      <c r="O51" s="30"/>
      <c r="P51" s="58"/>
      <c r="Q51" s="30"/>
      <c r="R51" s="27"/>
    </row>
    <row r="52" spans="2:18" ht="13.5">
      <c r="B52" s="26"/>
      <c r="C52" s="30"/>
      <c r="D52" s="57"/>
      <c r="E52" s="30"/>
      <c r="F52" s="30"/>
      <c r="G52" s="30"/>
      <c r="H52" s="58"/>
      <c r="I52" s="30"/>
      <c r="J52" s="57"/>
      <c r="K52" s="30"/>
      <c r="L52" s="30"/>
      <c r="M52" s="30"/>
      <c r="N52" s="30"/>
      <c r="O52" s="30"/>
      <c r="P52" s="58"/>
      <c r="Q52" s="30"/>
      <c r="R52" s="27"/>
    </row>
    <row r="53" spans="2:18" ht="13.5">
      <c r="B53" s="26"/>
      <c r="C53" s="30"/>
      <c r="D53" s="57"/>
      <c r="E53" s="30"/>
      <c r="F53" s="30"/>
      <c r="G53" s="30"/>
      <c r="H53" s="58"/>
      <c r="I53" s="30"/>
      <c r="J53" s="57"/>
      <c r="K53" s="30"/>
      <c r="L53" s="30"/>
      <c r="M53" s="30"/>
      <c r="N53" s="30"/>
      <c r="O53" s="30"/>
      <c r="P53" s="58"/>
      <c r="Q53" s="30"/>
      <c r="R53" s="27"/>
    </row>
    <row r="54" spans="2:18" ht="13.5">
      <c r="B54" s="26"/>
      <c r="C54" s="30"/>
      <c r="D54" s="57"/>
      <c r="E54" s="30"/>
      <c r="F54" s="30"/>
      <c r="G54" s="30"/>
      <c r="H54" s="58"/>
      <c r="I54" s="30"/>
      <c r="J54" s="57"/>
      <c r="K54" s="30"/>
      <c r="L54" s="30"/>
      <c r="M54" s="30"/>
      <c r="N54" s="30"/>
      <c r="O54" s="30"/>
      <c r="P54" s="58"/>
      <c r="Q54" s="30"/>
      <c r="R54" s="27"/>
    </row>
    <row r="55" spans="2:18" ht="13.5">
      <c r="B55" s="26"/>
      <c r="C55" s="30"/>
      <c r="D55" s="57"/>
      <c r="E55" s="30"/>
      <c r="F55" s="30"/>
      <c r="G55" s="30"/>
      <c r="H55" s="58"/>
      <c r="I55" s="30"/>
      <c r="J55" s="57"/>
      <c r="K55" s="30"/>
      <c r="L55" s="30"/>
      <c r="M55" s="30"/>
      <c r="N55" s="30"/>
      <c r="O55" s="30"/>
      <c r="P55" s="58"/>
      <c r="Q55" s="30"/>
      <c r="R55" s="27"/>
    </row>
    <row r="56" spans="2:18" ht="13.5">
      <c r="B56" s="26"/>
      <c r="C56" s="30"/>
      <c r="D56" s="57"/>
      <c r="E56" s="30"/>
      <c r="F56" s="30"/>
      <c r="G56" s="30"/>
      <c r="H56" s="58"/>
      <c r="I56" s="30"/>
      <c r="J56" s="57"/>
      <c r="K56" s="30"/>
      <c r="L56" s="30"/>
      <c r="M56" s="30"/>
      <c r="N56" s="30"/>
      <c r="O56" s="30"/>
      <c r="P56" s="58"/>
      <c r="Q56" s="30"/>
      <c r="R56" s="27"/>
    </row>
    <row r="57" spans="2:18" ht="13.5">
      <c r="B57" s="26"/>
      <c r="C57" s="30"/>
      <c r="D57" s="57"/>
      <c r="E57" s="30"/>
      <c r="F57" s="30"/>
      <c r="G57" s="30"/>
      <c r="H57" s="58"/>
      <c r="I57" s="30"/>
      <c r="J57" s="57"/>
      <c r="K57" s="30"/>
      <c r="L57" s="30"/>
      <c r="M57" s="30"/>
      <c r="N57" s="30"/>
      <c r="O57" s="30"/>
      <c r="P57" s="58"/>
      <c r="Q57" s="30"/>
      <c r="R57" s="27"/>
    </row>
    <row r="58" spans="2:18" ht="13.5">
      <c r="B58" s="26"/>
      <c r="C58" s="30"/>
      <c r="D58" s="57"/>
      <c r="E58" s="30"/>
      <c r="F58" s="30"/>
      <c r="G58" s="30"/>
      <c r="H58" s="58"/>
      <c r="I58" s="30"/>
      <c r="J58" s="57"/>
      <c r="K58" s="30"/>
      <c r="L58" s="30"/>
      <c r="M58" s="30"/>
      <c r="N58" s="30"/>
      <c r="O58" s="30"/>
      <c r="P58" s="58"/>
      <c r="Q58" s="30"/>
      <c r="R58" s="27"/>
    </row>
    <row r="59" spans="2:18" s="1" customFormat="1" ht="15">
      <c r="B59" s="39"/>
      <c r="C59" s="40"/>
      <c r="D59" s="59" t="s">
        <v>59</v>
      </c>
      <c r="E59" s="60"/>
      <c r="F59" s="60"/>
      <c r="G59" s="61" t="s">
        <v>60</v>
      </c>
      <c r="H59" s="62"/>
      <c r="I59" s="40"/>
      <c r="J59" s="59" t="s">
        <v>59</v>
      </c>
      <c r="K59" s="60"/>
      <c r="L59" s="60"/>
      <c r="M59" s="60"/>
      <c r="N59" s="61" t="s">
        <v>60</v>
      </c>
      <c r="O59" s="60"/>
      <c r="P59" s="62"/>
      <c r="Q59" s="40"/>
      <c r="R59" s="41"/>
    </row>
    <row r="60" spans="2:18" ht="13.5">
      <c r="B60" s="26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7"/>
    </row>
    <row r="61" spans="2:18" s="1" customFormat="1" ht="15">
      <c r="B61" s="39"/>
      <c r="C61" s="40"/>
      <c r="D61" s="54" t="s">
        <v>61</v>
      </c>
      <c r="E61" s="55"/>
      <c r="F61" s="55"/>
      <c r="G61" s="55"/>
      <c r="H61" s="56"/>
      <c r="I61" s="40"/>
      <c r="J61" s="54" t="s">
        <v>62</v>
      </c>
      <c r="K61" s="55"/>
      <c r="L61" s="55"/>
      <c r="M61" s="55"/>
      <c r="N61" s="55"/>
      <c r="O61" s="55"/>
      <c r="P61" s="56"/>
      <c r="Q61" s="40"/>
      <c r="R61" s="41"/>
    </row>
    <row r="62" spans="2:18" ht="13.5">
      <c r="B62" s="26"/>
      <c r="C62" s="30"/>
      <c r="D62" s="57"/>
      <c r="E62" s="30"/>
      <c r="F62" s="30"/>
      <c r="G62" s="30"/>
      <c r="H62" s="58"/>
      <c r="I62" s="30"/>
      <c r="J62" s="57"/>
      <c r="K62" s="30"/>
      <c r="L62" s="30"/>
      <c r="M62" s="30"/>
      <c r="N62" s="30"/>
      <c r="O62" s="30"/>
      <c r="P62" s="58"/>
      <c r="Q62" s="30"/>
      <c r="R62" s="27"/>
    </row>
    <row r="63" spans="2:18" ht="13.5">
      <c r="B63" s="26"/>
      <c r="C63" s="30"/>
      <c r="D63" s="57"/>
      <c r="E63" s="30"/>
      <c r="F63" s="30"/>
      <c r="G63" s="30"/>
      <c r="H63" s="58"/>
      <c r="I63" s="30"/>
      <c r="J63" s="57"/>
      <c r="K63" s="30"/>
      <c r="L63" s="30"/>
      <c r="M63" s="30"/>
      <c r="N63" s="30"/>
      <c r="O63" s="30"/>
      <c r="P63" s="58"/>
      <c r="Q63" s="30"/>
      <c r="R63" s="27"/>
    </row>
    <row r="64" spans="2:18" ht="13.5">
      <c r="B64" s="26"/>
      <c r="C64" s="30"/>
      <c r="D64" s="57"/>
      <c r="E64" s="30"/>
      <c r="F64" s="30"/>
      <c r="G64" s="30"/>
      <c r="H64" s="58"/>
      <c r="I64" s="30"/>
      <c r="J64" s="57"/>
      <c r="K64" s="30"/>
      <c r="L64" s="30"/>
      <c r="M64" s="30"/>
      <c r="N64" s="30"/>
      <c r="O64" s="30"/>
      <c r="P64" s="58"/>
      <c r="Q64" s="30"/>
      <c r="R64" s="27"/>
    </row>
    <row r="65" spans="2:18" ht="13.5">
      <c r="B65" s="26"/>
      <c r="C65" s="30"/>
      <c r="D65" s="57"/>
      <c r="E65" s="30"/>
      <c r="F65" s="30"/>
      <c r="G65" s="30"/>
      <c r="H65" s="58"/>
      <c r="I65" s="30"/>
      <c r="J65" s="57"/>
      <c r="K65" s="30"/>
      <c r="L65" s="30"/>
      <c r="M65" s="30"/>
      <c r="N65" s="30"/>
      <c r="O65" s="30"/>
      <c r="P65" s="58"/>
      <c r="Q65" s="30"/>
      <c r="R65" s="27"/>
    </row>
    <row r="66" spans="2:18" ht="13.5">
      <c r="B66" s="26"/>
      <c r="C66" s="30"/>
      <c r="D66" s="57"/>
      <c r="E66" s="30"/>
      <c r="F66" s="30"/>
      <c r="G66" s="30"/>
      <c r="H66" s="58"/>
      <c r="I66" s="30"/>
      <c r="J66" s="57"/>
      <c r="K66" s="30"/>
      <c r="L66" s="30"/>
      <c r="M66" s="30"/>
      <c r="N66" s="30"/>
      <c r="O66" s="30"/>
      <c r="P66" s="58"/>
      <c r="Q66" s="30"/>
      <c r="R66" s="27"/>
    </row>
    <row r="67" spans="2:18" ht="13.5">
      <c r="B67" s="26"/>
      <c r="C67" s="30"/>
      <c r="D67" s="57"/>
      <c r="E67" s="30"/>
      <c r="F67" s="30"/>
      <c r="G67" s="30"/>
      <c r="H67" s="58"/>
      <c r="I67" s="30"/>
      <c r="J67" s="57"/>
      <c r="K67" s="30"/>
      <c r="L67" s="30"/>
      <c r="M67" s="30"/>
      <c r="N67" s="30"/>
      <c r="O67" s="30"/>
      <c r="P67" s="58"/>
      <c r="Q67" s="30"/>
      <c r="R67" s="27"/>
    </row>
    <row r="68" spans="2:18" ht="13.5">
      <c r="B68" s="26"/>
      <c r="C68" s="30"/>
      <c r="D68" s="57"/>
      <c r="E68" s="30"/>
      <c r="F68" s="30"/>
      <c r="G68" s="30"/>
      <c r="H68" s="58"/>
      <c r="I68" s="30"/>
      <c r="J68" s="57"/>
      <c r="K68" s="30"/>
      <c r="L68" s="30"/>
      <c r="M68" s="30"/>
      <c r="N68" s="30"/>
      <c r="O68" s="30"/>
      <c r="P68" s="58"/>
      <c r="Q68" s="30"/>
      <c r="R68" s="27"/>
    </row>
    <row r="69" spans="2:18" ht="13.5">
      <c r="B69" s="26"/>
      <c r="C69" s="30"/>
      <c r="D69" s="57"/>
      <c r="E69" s="30"/>
      <c r="F69" s="30"/>
      <c r="G69" s="30"/>
      <c r="H69" s="58"/>
      <c r="I69" s="30"/>
      <c r="J69" s="57"/>
      <c r="K69" s="30"/>
      <c r="L69" s="30"/>
      <c r="M69" s="30"/>
      <c r="N69" s="30"/>
      <c r="O69" s="30"/>
      <c r="P69" s="58"/>
      <c r="Q69" s="30"/>
      <c r="R69" s="27"/>
    </row>
    <row r="70" spans="2:18" s="1" customFormat="1" ht="15">
      <c r="B70" s="39"/>
      <c r="C70" s="40"/>
      <c r="D70" s="59" t="s">
        <v>59</v>
      </c>
      <c r="E70" s="60"/>
      <c r="F70" s="60"/>
      <c r="G70" s="61" t="s">
        <v>60</v>
      </c>
      <c r="H70" s="62"/>
      <c r="I70" s="40"/>
      <c r="J70" s="59" t="s">
        <v>59</v>
      </c>
      <c r="K70" s="60"/>
      <c r="L70" s="60"/>
      <c r="M70" s="60"/>
      <c r="N70" s="61" t="s">
        <v>60</v>
      </c>
      <c r="O70" s="60"/>
      <c r="P70" s="62"/>
      <c r="Q70" s="40"/>
      <c r="R70" s="41"/>
    </row>
    <row r="71" spans="2:18" s="1" customFormat="1" ht="14.45" customHeight="1"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</row>
    <row r="75" spans="2:18" s="1" customFormat="1" ht="6.95" customHeight="1">
      <c r="B75" s="66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8"/>
    </row>
    <row r="76" spans="2:18" s="1" customFormat="1" ht="36.95" customHeight="1">
      <c r="B76" s="39"/>
      <c r="C76" s="242" t="s">
        <v>143</v>
      </c>
      <c r="D76" s="243"/>
      <c r="E76" s="243"/>
      <c r="F76" s="243"/>
      <c r="G76" s="243"/>
      <c r="H76" s="243"/>
      <c r="I76" s="243"/>
      <c r="J76" s="243"/>
      <c r="K76" s="243"/>
      <c r="L76" s="243"/>
      <c r="M76" s="243"/>
      <c r="N76" s="243"/>
      <c r="O76" s="243"/>
      <c r="P76" s="243"/>
      <c r="Q76" s="243"/>
      <c r="R76" s="41"/>
    </row>
    <row r="77" spans="2:18" s="1" customFormat="1" ht="6.95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1"/>
    </row>
    <row r="78" spans="2:18" s="1" customFormat="1" ht="30" customHeight="1">
      <c r="B78" s="39"/>
      <c r="C78" s="34" t="s">
        <v>19</v>
      </c>
      <c r="D78" s="40"/>
      <c r="E78" s="40"/>
      <c r="F78" s="310" t="str">
        <f>F6</f>
        <v>Rekonstrukce komunikace - ul. Vančurova v Šumperku - II. etapa, CÚ 2017</v>
      </c>
      <c r="G78" s="311"/>
      <c r="H78" s="311"/>
      <c r="I78" s="311"/>
      <c r="J78" s="311"/>
      <c r="K78" s="311"/>
      <c r="L78" s="311"/>
      <c r="M78" s="311"/>
      <c r="N78" s="311"/>
      <c r="O78" s="311"/>
      <c r="P78" s="311"/>
      <c r="Q78" s="40"/>
      <c r="R78" s="41"/>
    </row>
    <row r="79" spans="2:18" s="1" customFormat="1" ht="36.95" customHeight="1">
      <c r="B79" s="39"/>
      <c r="C79" s="73" t="s">
        <v>138</v>
      </c>
      <c r="D79" s="40"/>
      <c r="E79" s="40"/>
      <c r="F79" s="254" t="str">
        <f>F7</f>
        <v>1000 - Ostatní náklady</v>
      </c>
      <c r="G79" s="312"/>
      <c r="H79" s="312"/>
      <c r="I79" s="312"/>
      <c r="J79" s="312"/>
      <c r="K79" s="312"/>
      <c r="L79" s="312"/>
      <c r="M79" s="312"/>
      <c r="N79" s="312"/>
      <c r="O79" s="312"/>
      <c r="P79" s="312"/>
      <c r="Q79" s="40"/>
      <c r="R79" s="41"/>
    </row>
    <row r="80" spans="2:18" s="1" customFormat="1" ht="6.95" customHeight="1"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1"/>
    </row>
    <row r="81" spans="2:18" s="1" customFormat="1" ht="18" customHeight="1">
      <c r="B81" s="39"/>
      <c r="C81" s="34" t="s">
        <v>23</v>
      </c>
      <c r="D81" s="40"/>
      <c r="E81" s="40"/>
      <c r="F81" s="32" t="str">
        <f>F9</f>
        <v>Šumperk</v>
      </c>
      <c r="G81" s="40"/>
      <c r="H81" s="40"/>
      <c r="I81" s="40"/>
      <c r="J81" s="40"/>
      <c r="K81" s="34" t="s">
        <v>25</v>
      </c>
      <c r="L81" s="40"/>
      <c r="M81" s="313" t="str">
        <f>IF(O9="","",O9)</f>
        <v>14. 4. 2017</v>
      </c>
      <c r="N81" s="313"/>
      <c r="O81" s="313"/>
      <c r="P81" s="313"/>
      <c r="Q81" s="40"/>
      <c r="R81" s="41"/>
    </row>
    <row r="82" spans="2:18" s="1" customFormat="1" ht="6.95" customHeight="1"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1"/>
    </row>
    <row r="83" spans="2:18" s="1" customFormat="1" ht="15">
      <c r="B83" s="39"/>
      <c r="C83" s="34" t="s">
        <v>27</v>
      </c>
      <c r="D83" s="40"/>
      <c r="E83" s="40"/>
      <c r="F83" s="32" t="str">
        <f>E12</f>
        <v>Město Šumperk, nám. Míru 1, 787 01 Šumperk</v>
      </c>
      <c r="G83" s="40"/>
      <c r="H83" s="40"/>
      <c r="I83" s="40"/>
      <c r="J83" s="40"/>
      <c r="K83" s="34" t="s">
        <v>36</v>
      </c>
      <c r="L83" s="40"/>
      <c r="M83" s="272" t="str">
        <f>E18</f>
        <v>Cekr CZ s.r.o. , Mazalova 57/2, Šumperk</v>
      </c>
      <c r="N83" s="272"/>
      <c r="O83" s="272"/>
      <c r="P83" s="272"/>
      <c r="Q83" s="272"/>
      <c r="R83" s="41"/>
    </row>
    <row r="84" spans="2:18" s="1" customFormat="1" ht="14.45" customHeight="1">
      <c r="B84" s="39"/>
      <c r="C84" s="34" t="s">
        <v>34</v>
      </c>
      <c r="D84" s="40"/>
      <c r="E84" s="40"/>
      <c r="F84" s="32" t="str">
        <f>IF(E15="","",E15)</f>
        <v>Vyplň údaj</v>
      </c>
      <c r="G84" s="40"/>
      <c r="H84" s="40"/>
      <c r="I84" s="40"/>
      <c r="J84" s="40"/>
      <c r="K84" s="34" t="s">
        <v>41</v>
      </c>
      <c r="L84" s="40"/>
      <c r="M84" s="272" t="str">
        <f>E21</f>
        <v>Sv. Čech</v>
      </c>
      <c r="N84" s="272"/>
      <c r="O84" s="272"/>
      <c r="P84" s="272"/>
      <c r="Q84" s="272"/>
      <c r="R84" s="41"/>
    </row>
    <row r="85" spans="2:18" s="1" customFormat="1" ht="10.35" customHeight="1"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1"/>
    </row>
    <row r="86" spans="2:18" s="1" customFormat="1" ht="29.25" customHeight="1">
      <c r="B86" s="39"/>
      <c r="C86" s="322" t="s">
        <v>144</v>
      </c>
      <c r="D86" s="323"/>
      <c r="E86" s="323"/>
      <c r="F86" s="323"/>
      <c r="G86" s="323"/>
      <c r="H86" s="125"/>
      <c r="I86" s="125"/>
      <c r="J86" s="125"/>
      <c r="K86" s="125"/>
      <c r="L86" s="125"/>
      <c r="M86" s="125"/>
      <c r="N86" s="322" t="s">
        <v>145</v>
      </c>
      <c r="O86" s="323"/>
      <c r="P86" s="323"/>
      <c r="Q86" s="323"/>
      <c r="R86" s="41"/>
    </row>
    <row r="87" spans="2:18" s="1" customFormat="1" ht="10.35" customHeight="1"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1"/>
    </row>
    <row r="88" spans="2:47" s="1" customFormat="1" ht="29.25" customHeight="1">
      <c r="B88" s="39"/>
      <c r="C88" s="133" t="s">
        <v>146</v>
      </c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247">
        <f>N118</f>
        <v>0</v>
      </c>
      <c r="O88" s="320"/>
      <c r="P88" s="320"/>
      <c r="Q88" s="320"/>
      <c r="R88" s="41"/>
      <c r="AU88" s="22" t="s">
        <v>147</v>
      </c>
    </row>
    <row r="89" spans="2:18" s="7" customFormat="1" ht="24.95" customHeight="1">
      <c r="B89" s="134"/>
      <c r="C89" s="135"/>
      <c r="D89" s="136" t="s">
        <v>1162</v>
      </c>
      <c r="E89" s="135"/>
      <c r="F89" s="135"/>
      <c r="G89" s="135"/>
      <c r="H89" s="135"/>
      <c r="I89" s="135"/>
      <c r="J89" s="135"/>
      <c r="K89" s="135"/>
      <c r="L89" s="135"/>
      <c r="M89" s="135"/>
      <c r="N89" s="285">
        <f>N119</f>
        <v>0</v>
      </c>
      <c r="O89" s="319"/>
      <c r="P89" s="319"/>
      <c r="Q89" s="319"/>
      <c r="R89" s="137"/>
    </row>
    <row r="90" spans="2:18" s="8" customFormat="1" ht="19.9" customHeight="1">
      <c r="B90" s="138"/>
      <c r="C90" s="103"/>
      <c r="D90" s="114" t="s">
        <v>1163</v>
      </c>
      <c r="E90" s="103"/>
      <c r="F90" s="103"/>
      <c r="G90" s="103"/>
      <c r="H90" s="103"/>
      <c r="I90" s="103"/>
      <c r="J90" s="103"/>
      <c r="K90" s="103"/>
      <c r="L90" s="103"/>
      <c r="M90" s="103"/>
      <c r="N90" s="237">
        <f>N120</f>
        <v>0</v>
      </c>
      <c r="O90" s="241"/>
      <c r="P90" s="241"/>
      <c r="Q90" s="241"/>
      <c r="R90" s="139"/>
    </row>
    <row r="91" spans="2:18" s="7" customFormat="1" ht="21.75" customHeight="1">
      <c r="B91" s="134"/>
      <c r="C91" s="135"/>
      <c r="D91" s="136" t="s">
        <v>157</v>
      </c>
      <c r="E91" s="135"/>
      <c r="F91" s="135"/>
      <c r="G91" s="135"/>
      <c r="H91" s="135"/>
      <c r="I91" s="135"/>
      <c r="J91" s="135"/>
      <c r="K91" s="135"/>
      <c r="L91" s="135"/>
      <c r="M91" s="135"/>
      <c r="N91" s="284">
        <f>N148</f>
        <v>0</v>
      </c>
      <c r="O91" s="319"/>
      <c r="P91" s="319"/>
      <c r="Q91" s="319"/>
      <c r="R91" s="137"/>
    </row>
    <row r="92" spans="2:18" s="1" customFormat="1" ht="21.75" customHeight="1"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1"/>
    </row>
    <row r="93" spans="2:21" s="1" customFormat="1" ht="29.25" customHeight="1">
      <c r="B93" s="39"/>
      <c r="C93" s="133" t="s">
        <v>158</v>
      </c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320">
        <f>ROUND(N94+N95+N96+N97+N98+N99,2)</f>
        <v>0</v>
      </c>
      <c r="O93" s="321"/>
      <c r="P93" s="321"/>
      <c r="Q93" s="321"/>
      <c r="R93" s="41"/>
      <c r="T93" s="140"/>
      <c r="U93" s="141" t="s">
        <v>47</v>
      </c>
    </row>
    <row r="94" spans="2:65" s="1" customFormat="1" ht="18" customHeight="1">
      <c r="B94" s="142"/>
      <c r="C94" s="143"/>
      <c r="D94" s="244" t="s">
        <v>159</v>
      </c>
      <c r="E94" s="317"/>
      <c r="F94" s="317"/>
      <c r="G94" s="317"/>
      <c r="H94" s="317"/>
      <c r="I94" s="143"/>
      <c r="J94" s="143"/>
      <c r="K94" s="143"/>
      <c r="L94" s="143"/>
      <c r="M94" s="143"/>
      <c r="N94" s="236">
        <f>ROUND(N88*T94,2)</f>
        <v>0</v>
      </c>
      <c r="O94" s="318"/>
      <c r="P94" s="318"/>
      <c r="Q94" s="318"/>
      <c r="R94" s="145"/>
      <c r="S94" s="143"/>
      <c r="T94" s="146"/>
      <c r="U94" s="147" t="s">
        <v>48</v>
      </c>
      <c r="V94" s="148"/>
      <c r="W94" s="148"/>
      <c r="X94" s="148"/>
      <c r="Y94" s="148"/>
      <c r="Z94" s="148"/>
      <c r="AA94" s="148"/>
      <c r="AB94" s="148"/>
      <c r="AC94" s="148"/>
      <c r="AD94" s="148"/>
      <c r="AE94" s="148"/>
      <c r="AF94" s="148"/>
      <c r="AG94" s="148"/>
      <c r="AH94" s="148"/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8"/>
      <c r="AW94" s="148"/>
      <c r="AX94" s="148"/>
      <c r="AY94" s="149" t="s">
        <v>122</v>
      </c>
      <c r="AZ94" s="148"/>
      <c r="BA94" s="148"/>
      <c r="BB94" s="148"/>
      <c r="BC94" s="148"/>
      <c r="BD94" s="148"/>
      <c r="BE94" s="150">
        <f aca="true" t="shared" si="0" ref="BE94:BE99">IF(U94="základní",N94,0)</f>
        <v>0</v>
      </c>
      <c r="BF94" s="150">
        <f aca="true" t="shared" si="1" ref="BF94:BF99">IF(U94="snížená",N94,0)</f>
        <v>0</v>
      </c>
      <c r="BG94" s="150">
        <f aca="true" t="shared" si="2" ref="BG94:BG99">IF(U94="zákl. přenesená",N94,0)</f>
        <v>0</v>
      </c>
      <c r="BH94" s="150">
        <f aca="true" t="shared" si="3" ref="BH94:BH99">IF(U94="sníž. přenesená",N94,0)</f>
        <v>0</v>
      </c>
      <c r="BI94" s="150">
        <f aca="true" t="shared" si="4" ref="BI94:BI99">IF(U94="nulová",N94,0)</f>
        <v>0</v>
      </c>
      <c r="BJ94" s="149" t="s">
        <v>90</v>
      </c>
      <c r="BK94" s="148"/>
      <c r="BL94" s="148"/>
      <c r="BM94" s="148"/>
    </row>
    <row r="95" spans="2:65" s="1" customFormat="1" ht="18" customHeight="1">
      <c r="B95" s="142"/>
      <c r="C95" s="143"/>
      <c r="D95" s="244" t="s">
        <v>160</v>
      </c>
      <c r="E95" s="317"/>
      <c r="F95" s="317"/>
      <c r="G95" s="317"/>
      <c r="H95" s="317"/>
      <c r="I95" s="143"/>
      <c r="J95" s="143"/>
      <c r="K95" s="143"/>
      <c r="L95" s="143"/>
      <c r="M95" s="143"/>
      <c r="N95" s="236">
        <f>ROUND(N88*T95,2)</f>
        <v>0</v>
      </c>
      <c r="O95" s="318"/>
      <c r="P95" s="318"/>
      <c r="Q95" s="318"/>
      <c r="R95" s="145"/>
      <c r="S95" s="143"/>
      <c r="T95" s="146"/>
      <c r="U95" s="147" t="s">
        <v>48</v>
      </c>
      <c r="V95" s="148"/>
      <c r="W95" s="148"/>
      <c r="X95" s="148"/>
      <c r="Y95" s="148"/>
      <c r="Z95" s="148"/>
      <c r="AA95" s="148"/>
      <c r="AB95" s="148"/>
      <c r="AC95" s="148"/>
      <c r="AD95" s="148"/>
      <c r="AE95" s="148"/>
      <c r="AF95" s="148"/>
      <c r="AG95" s="148"/>
      <c r="AH95" s="148"/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48"/>
      <c r="AU95" s="148"/>
      <c r="AV95" s="148"/>
      <c r="AW95" s="148"/>
      <c r="AX95" s="148"/>
      <c r="AY95" s="149" t="s">
        <v>122</v>
      </c>
      <c r="AZ95" s="148"/>
      <c r="BA95" s="148"/>
      <c r="BB95" s="148"/>
      <c r="BC95" s="148"/>
      <c r="BD95" s="148"/>
      <c r="BE95" s="150">
        <f t="shared" si="0"/>
        <v>0</v>
      </c>
      <c r="BF95" s="150">
        <f t="shared" si="1"/>
        <v>0</v>
      </c>
      <c r="BG95" s="150">
        <f t="shared" si="2"/>
        <v>0</v>
      </c>
      <c r="BH95" s="150">
        <f t="shared" si="3"/>
        <v>0</v>
      </c>
      <c r="BI95" s="150">
        <f t="shared" si="4"/>
        <v>0</v>
      </c>
      <c r="BJ95" s="149" t="s">
        <v>90</v>
      </c>
      <c r="BK95" s="148"/>
      <c r="BL95" s="148"/>
      <c r="BM95" s="148"/>
    </row>
    <row r="96" spans="2:65" s="1" customFormat="1" ht="18" customHeight="1">
      <c r="B96" s="142"/>
      <c r="C96" s="143"/>
      <c r="D96" s="244" t="s">
        <v>161</v>
      </c>
      <c r="E96" s="317"/>
      <c r="F96" s="317"/>
      <c r="G96" s="317"/>
      <c r="H96" s="317"/>
      <c r="I96" s="143"/>
      <c r="J96" s="143"/>
      <c r="K96" s="143"/>
      <c r="L96" s="143"/>
      <c r="M96" s="143"/>
      <c r="N96" s="236">
        <f>ROUND(N88*T96,2)</f>
        <v>0</v>
      </c>
      <c r="O96" s="318"/>
      <c r="P96" s="318"/>
      <c r="Q96" s="318"/>
      <c r="R96" s="145"/>
      <c r="S96" s="143"/>
      <c r="T96" s="146"/>
      <c r="U96" s="147" t="s">
        <v>48</v>
      </c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  <c r="AF96" s="148"/>
      <c r="AG96" s="148"/>
      <c r="AH96" s="148"/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  <c r="AV96" s="148"/>
      <c r="AW96" s="148"/>
      <c r="AX96" s="148"/>
      <c r="AY96" s="149" t="s">
        <v>122</v>
      </c>
      <c r="AZ96" s="148"/>
      <c r="BA96" s="148"/>
      <c r="BB96" s="148"/>
      <c r="BC96" s="148"/>
      <c r="BD96" s="148"/>
      <c r="BE96" s="150">
        <f t="shared" si="0"/>
        <v>0</v>
      </c>
      <c r="BF96" s="150">
        <f t="shared" si="1"/>
        <v>0</v>
      </c>
      <c r="BG96" s="150">
        <f t="shared" si="2"/>
        <v>0</v>
      </c>
      <c r="BH96" s="150">
        <f t="shared" si="3"/>
        <v>0</v>
      </c>
      <c r="BI96" s="150">
        <f t="shared" si="4"/>
        <v>0</v>
      </c>
      <c r="BJ96" s="149" t="s">
        <v>90</v>
      </c>
      <c r="BK96" s="148"/>
      <c r="BL96" s="148"/>
      <c r="BM96" s="148"/>
    </row>
    <row r="97" spans="2:65" s="1" customFormat="1" ht="18" customHeight="1">
      <c r="B97" s="142"/>
      <c r="C97" s="143"/>
      <c r="D97" s="244" t="s">
        <v>162</v>
      </c>
      <c r="E97" s="317"/>
      <c r="F97" s="317"/>
      <c r="G97" s="317"/>
      <c r="H97" s="317"/>
      <c r="I97" s="143"/>
      <c r="J97" s="143"/>
      <c r="K97" s="143"/>
      <c r="L97" s="143"/>
      <c r="M97" s="143"/>
      <c r="N97" s="236">
        <f>ROUND(N88*T97,2)</f>
        <v>0</v>
      </c>
      <c r="O97" s="318"/>
      <c r="P97" s="318"/>
      <c r="Q97" s="318"/>
      <c r="R97" s="145"/>
      <c r="S97" s="143"/>
      <c r="T97" s="146"/>
      <c r="U97" s="147" t="s">
        <v>48</v>
      </c>
      <c r="V97" s="148"/>
      <c r="W97" s="148"/>
      <c r="X97" s="148"/>
      <c r="Y97" s="148"/>
      <c r="Z97" s="148"/>
      <c r="AA97" s="148"/>
      <c r="AB97" s="148"/>
      <c r="AC97" s="148"/>
      <c r="AD97" s="148"/>
      <c r="AE97" s="148"/>
      <c r="AF97" s="148"/>
      <c r="AG97" s="148"/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49" t="s">
        <v>122</v>
      </c>
      <c r="AZ97" s="148"/>
      <c r="BA97" s="148"/>
      <c r="BB97" s="148"/>
      <c r="BC97" s="148"/>
      <c r="BD97" s="148"/>
      <c r="BE97" s="150">
        <f t="shared" si="0"/>
        <v>0</v>
      </c>
      <c r="BF97" s="150">
        <f t="shared" si="1"/>
        <v>0</v>
      </c>
      <c r="BG97" s="150">
        <f t="shared" si="2"/>
        <v>0</v>
      </c>
      <c r="BH97" s="150">
        <f t="shared" si="3"/>
        <v>0</v>
      </c>
      <c r="BI97" s="150">
        <f t="shared" si="4"/>
        <v>0</v>
      </c>
      <c r="BJ97" s="149" t="s">
        <v>90</v>
      </c>
      <c r="BK97" s="148"/>
      <c r="BL97" s="148"/>
      <c r="BM97" s="148"/>
    </row>
    <row r="98" spans="2:65" s="1" customFormat="1" ht="18" customHeight="1">
      <c r="B98" s="142"/>
      <c r="C98" s="143"/>
      <c r="D98" s="244" t="s">
        <v>163</v>
      </c>
      <c r="E98" s="317"/>
      <c r="F98" s="317"/>
      <c r="G98" s="317"/>
      <c r="H98" s="317"/>
      <c r="I98" s="143"/>
      <c r="J98" s="143"/>
      <c r="K98" s="143"/>
      <c r="L98" s="143"/>
      <c r="M98" s="143"/>
      <c r="N98" s="236">
        <f>ROUND(N88*T98,2)</f>
        <v>0</v>
      </c>
      <c r="O98" s="318"/>
      <c r="P98" s="318"/>
      <c r="Q98" s="318"/>
      <c r="R98" s="145"/>
      <c r="S98" s="143"/>
      <c r="T98" s="146"/>
      <c r="U98" s="147" t="s">
        <v>48</v>
      </c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F98" s="148"/>
      <c r="AG98" s="148"/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49" t="s">
        <v>122</v>
      </c>
      <c r="AZ98" s="148"/>
      <c r="BA98" s="148"/>
      <c r="BB98" s="148"/>
      <c r="BC98" s="148"/>
      <c r="BD98" s="148"/>
      <c r="BE98" s="150">
        <f t="shared" si="0"/>
        <v>0</v>
      </c>
      <c r="BF98" s="150">
        <f t="shared" si="1"/>
        <v>0</v>
      </c>
      <c r="BG98" s="150">
        <f t="shared" si="2"/>
        <v>0</v>
      </c>
      <c r="BH98" s="150">
        <f t="shared" si="3"/>
        <v>0</v>
      </c>
      <c r="BI98" s="150">
        <f t="shared" si="4"/>
        <v>0</v>
      </c>
      <c r="BJ98" s="149" t="s">
        <v>90</v>
      </c>
      <c r="BK98" s="148"/>
      <c r="BL98" s="148"/>
      <c r="BM98" s="148"/>
    </row>
    <row r="99" spans="2:65" s="1" customFormat="1" ht="18" customHeight="1">
      <c r="B99" s="142"/>
      <c r="C99" s="143"/>
      <c r="D99" s="144" t="s">
        <v>164</v>
      </c>
      <c r="E99" s="143"/>
      <c r="F99" s="143"/>
      <c r="G99" s="143"/>
      <c r="H99" s="143"/>
      <c r="I99" s="143"/>
      <c r="J99" s="143"/>
      <c r="K99" s="143"/>
      <c r="L99" s="143"/>
      <c r="M99" s="143"/>
      <c r="N99" s="236">
        <f>ROUND(N88*T99,2)</f>
        <v>0</v>
      </c>
      <c r="O99" s="318"/>
      <c r="P99" s="318"/>
      <c r="Q99" s="318"/>
      <c r="R99" s="145"/>
      <c r="S99" s="143"/>
      <c r="T99" s="151"/>
      <c r="U99" s="152" t="s">
        <v>48</v>
      </c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F99" s="148"/>
      <c r="AG99" s="148"/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49" t="s">
        <v>165</v>
      </c>
      <c r="AZ99" s="148"/>
      <c r="BA99" s="148"/>
      <c r="BB99" s="148"/>
      <c r="BC99" s="148"/>
      <c r="BD99" s="148"/>
      <c r="BE99" s="150">
        <f t="shared" si="0"/>
        <v>0</v>
      </c>
      <c r="BF99" s="150">
        <f t="shared" si="1"/>
        <v>0</v>
      </c>
      <c r="BG99" s="150">
        <f t="shared" si="2"/>
        <v>0</v>
      </c>
      <c r="BH99" s="150">
        <f t="shared" si="3"/>
        <v>0</v>
      </c>
      <c r="BI99" s="150">
        <f t="shared" si="4"/>
        <v>0</v>
      </c>
      <c r="BJ99" s="149" t="s">
        <v>90</v>
      </c>
      <c r="BK99" s="148"/>
      <c r="BL99" s="148"/>
      <c r="BM99" s="148"/>
    </row>
    <row r="100" spans="2:18" s="1" customFormat="1" ht="13.5">
      <c r="B100" s="39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1"/>
    </row>
    <row r="101" spans="2:18" s="1" customFormat="1" ht="29.25" customHeight="1">
      <c r="B101" s="39"/>
      <c r="C101" s="124" t="s">
        <v>131</v>
      </c>
      <c r="D101" s="125"/>
      <c r="E101" s="125"/>
      <c r="F101" s="125"/>
      <c r="G101" s="125"/>
      <c r="H101" s="125"/>
      <c r="I101" s="125"/>
      <c r="J101" s="125"/>
      <c r="K101" s="125"/>
      <c r="L101" s="233">
        <f>ROUND(SUM(N88+N93),2)</f>
        <v>0</v>
      </c>
      <c r="M101" s="233"/>
      <c r="N101" s="233"/>
      <c r="O101" s="233"/>
      <c r="P101" s="233"/>
      <c r="Q101" s="233"/>
      <c r="R101" s="41"/>
    </row>
    <row r="102" spans="2:18" s="1" customFormat="1" ht="6.95" customHeight="1">
      <c r="B102" s="63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5"/>
    </row>
    <row r="106" spans="2:18" s="1" customFormat="1" ht="6.95" customHeight="1">
      <c r="B106" s="66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8"/>
    </row>
    <row r="107" spans="2:18" s="1" customFormat="1" ht="36.95" customHeight="1">
      <c r="B107" s="39"/>
      <c r="C107" s="242" t="s">
        <v>166</v>
      </c>
      <c r="D107" s="312"/>
      <c r="E107" s="312"/>
      <c r="F107" s="312"/>
      <c r="G107" s="312"/>
      <c r="H107" s="312"/>
      <c r="I107" s="312"/>
      <c r="J107" s="312"/>
      <c r="K107" s="312"/>
      <c r="L107" s="312"/>
      <c r="M107" s="312"/>
      <c r="N107" s="312"/>
      <c r="O107" s="312"/>
      <c r="P107" s="312"/>
      <c r="Q107" s="312"/>
      <c r="R107" s="41"/>
    </row>
    <row r="108" spans="2:18" s="1" customFormat="1" ht="6.95" customHeight="1"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1"/>
    </row>
    <row r="109" spans="2:18" s="1" customFormat="1" ht="30" customHeight="1">
      <c r="B109" s="39"/>
      <c r="C109" s="34" t="s">
        <v>19</v>
      </c>
      <c r="D109" s="40"/>
      <c r="E109" s="40"/>
      <c r="F109" s="310" t="str">
        <f>F6</f>
        <v>Rekonstrukce komunikace - ul. Vančurova v Šumperku - II. etapa, CÚ 2017</v>
      </c>
      <c r="G109" s="311"/>
      <c r="H109" s="311"/>
      <c r="I109" s="311"/>
      <c r="J109" s="311"/>
      <c r="K109" s="311"/>
      <c r="L109" s="311"/>
      <c r="M109" s="311"/>
      <c r="N109" s="311"/>
      <c r="O109" s="311"/>
      <c r="P109" s="311"/>
      <c r="Q109" s="40"/>
      <c r="R109" s="41"/>
    </row>
    <row r="110" spans="2:18" s="1" customFormat="1" ht="36.95" customHeight="1">
      <c r="B110" s="39"/>
      <c r="C110" s="73" t="s">
        <v>138</v>
      </c>
      <c r="D110" s="40"/>
      <c r="E110" s="40"/>
      <c r="F110" s="254" t="str">
        <f>F7</f>
        <v>1000 - Ostatní náklady</v>
      </c>
      <c r="G110" s="312"/>
      <c r="H110" s="312"/>
      <c r="I110" s="312"/>
      <c r="J110" s="312"/>
      <c r="K110" s="312"/>
      <c r="L110" s="312"/>
      <c r="M110" s="312"/>
      <c r="N110" s="312"/>
      <c r="O110" s="312"/>
      <c r="P110" s="312"/>
      <c r="Q110" s="40"/>
      <c r="R110" s="41"/>
    </row>
    <row r="111" spans="2:18" s="1" customFormat="1" ht="6.95" customHeight="1"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1"/>
    </row>
    <row r="112" spans="2:18" s="1" customFormat="1" ht="18" customHeight="1">
      <c r="B112" s="39"/>
      <c r="C112" s="34" t="s">
        <v>23</v>
      </c>
      <c r="D112" s="40"/>
      <c r="E112" s="40"/>
      <c r="F112" s="32" t="str">
        <f>F9</f>
        <v>Šumperk</v>
      </c>
      <c r="G112" s="40"/>
      <c r="H112" s="40"/>
      <c r="I112" s="40"/>
      <c r="J112" s="40"/>
      <c r="K112" s="34" t="s">
        <v>25</v>
      </c>
      <c r="L112" s="40"/>
      <c r="M112" s="313" t="str">
        <f>IF(O9="","",O9)</f>
        <v>14. 4. 2017</v>
      </c>
      <c r="N112" s="313"/>
      <c r="O112" s="313"/>
      <c r="P112" s="313"/>
      <c r="Q112" s="40"/>
      <c r="R112" s="41"/>
    </row>
    <row r="113" spans="2:18" s="1" customFormat="1" ht="6.95" customHeight="1"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1"/>
    </row>
    <row r="114" spans="2:18" s="1" customFormat="1" ht="15">
      <c r="B114" s="39"/>
      <c r="C114" s="34" t="s">
        <v>27</v>
      </c>
      <c r="D114" s="40"/>
      <c r="E114" s="40"/>
      <c r="F114" s="32" t="str">
        <f>E12</f>
        <v>Město Šumperk, nám. Míru 1, 787 01 Šumperk</v>
      </c>
      <c r="G114" s="40"/>
      <c r="H114" s="40"/>
      <c r="I114" s="40"/>
      <c r="J114" s="40"/>
      <c r="K114" s="34" t="s">
        <v>36</v>
      </c>
      <c r="L114" s="40"/>
      <c r="M114" s="272" t="str">
        <f>E18</f>
        <v>Cekr CZ s.r.o. , Mazalova 57/2, Šumperk</v>
      </c>
      <c r="N114" s="272"/>
      <c r="O114" s="272"/>
      <c r="P114" s="272"/>
      <c r="Q114" s="272"/>
      <c r="R114" s="41"/>
    </row>
    <row r="115" spans="2:18" s="1" customFormat="1" ht="14.45" customHeight="1">
      <c r="B115" s="39"/>
      <c r="C115" s="34" t="s">
        <v>34</v>
      </c>
      <c r="D115" s="40"/>
      <c r="E115" s="40"/>
      <c r="F115" s="32" t="str">
        <f>IF(E15="","",E15)</f>
        <v>Vyplň údaj</v>
      </c>
      <c r="G115" s="40"/>
      <c r="H115" s="40"/>
      <c r="I115" s="40"/>
      <c r="J115" s="40"/>
      <c r="K115" s="34" t="s">
        <v>41</v>
      </c>
      <c r="L115" s="40"/>
      <c r="M115" s="272" t="str">
        <f>E21</f>
        <v>Sv. Čech</v>
      </c>
      <c r="N115" s="272"/>
      <c r="O115" s="272"/>
      <c r="P115" s="272"/>
      <c r="Q115" s="272"/>
      <c r="R115" s="41"/>
    </row>
    <row r="116" spans="2:18" s="1" customFormat="1" ht="10.35" customHeight="1"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1"/>
    </row>
    <row r="117" spans="2:27" s="9" customFormat="1" ht="29.25" customHeight="1">
      <c r="B117" s="153"/>
      <c r="C117" s="154" t="s">
        <v>167</v>
      </c>
      <c r="D117" s="155" t="s">
        <v>168</v>
      </c>
      <c r="E117" s="155" t="s">
        <v>65</v>
      </c>
      <c r="F117" s="314" t="s">
        <v>169</v>
      </c>
      <c r="G117" s="314"/>
      <c r="H117" s="314"/>
      <c r="I117" s="314"/>
      <c r="J117" s="155" t="s">
        <v>170</v>
      </c>
      <c r="K117" s="155" t="s">
        <v>171</v>
      </c>
      <c r="L117" s="315" t="s">
        <v>172</v>
      </c>
      <c r="M117" s="315"/>
      <c r="N117" s="314" t="s">
        <v>145</v>
      </c>
      <c r="O117" s="314"/>
      <c r="P117" s="314"/>
      <c r="Q117" s="316"/>
      <c r="R117" s="156"/>
      <c r="T117" s="80" t="s">
        <v>173</v>
      </c>
      <c r="U117" s="81" t="s">
        <v>47</v>
      </c>
      <c r="V117" s="81" t="s">
        <v>174</v>
      </c>
      <c r="W117" s="81" t="s">
        <v>175</v>
      </c>
      <c r="X117" s="81" t="s">
        <v>176</v>
      </c>
      <c r="Y117" s="81" t="s">
        <v>177</v>
      </c>
      <c r="Z117" s="81" t="s">
        <v>178</v>
      </c>
      <c r="AA117" s="82" t="s">
        <v>179</v>
      </c>
    </row>
    <row r="118" spans="2:63" s="1" customFormat="1" ht="29.25" customHeight="1">
      <c r="B118" s="39"/>
      <c r="C118" s="84" t="s">
        <v>142</v>
      </c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282">
        <f>BK118</f>
        <v>0</v>
      </c>
      <c r="O118" s="283"/>
      <c r="P118" s="283"/>
      <c r="Q118" s="283"/>
      <c r="R118" s="41"/>
      <c r="T118" s="83"/>
      <c r="U118" s="55"/>
      <c r="V118" s="55"/>
      <c r="W118" s="157">
        <f>W119+W148</f>
        <v>0</v>
      </c>
      <c r="X118" s="55"/>
      <c r="Y118" s="157">
        <f>Y119+Y148</f>
        <v>0</v>
      </c>
      <c r="Z118" s="55"/>
      <c r="AA118" s="158">
        <f>AA119+AA148</f>
        <v>0</v>
      </c>
      <c r="AT118" s="22" t="s">
        <v>82</v>
      </c>
      <c r="AU118" s="22" t="s">
        <v>147</v>
      </c>
      <c r="BK118" s="159">
        <f>BK119+BK148</f>
        <v>0</v>
      </c>
    </row>
    <row r="119" spans="2:63" s="10" customFormat="1" ht="37.35" customHeight="1">
      <c r="B119" s="160"/>
      <c r="C119" s="161"/>
      <c r="D119" s="162" t="s">
        <v>1162</v>
      </c>
      <c r="E119" s="162"/>
      <c r="F119" s="162"/>
      <c r="G119" s="162"/>
      <c r="H119" s="162"/>
      <c r="I119" s="162"/>
      <c r="J119" s="162"/>
      <c r="K119" s="162"/>
      <c r="L119" s="162"/>
      <c r="M119" s="162"/>
      <c r="N119" s="284">
        <f>BK119</f>
        <v>0</v>
      </c>
      <c r="O119" s="285"/>
      <c r="P119" s="285"/>
      <c r="Q119" s="285"/>
      <c r="R119" s="163"/>
      <c r="T119" s="164"/>
      <c r="U119" s="161"/>
      <c r="V119" s="161"/>
      <c r="W119" s="165">
        <f>W120</f>
        <v>0</v>
      </c>
      <c r="X119" s="161"/>
      <c r="Y119" s="165">
        <f>Y120</f>
        <v>0</v>
      </c>
      <c r="Z119" s="161"/>
      <c r="AA119" s="166">
        <f>AA120</f>
        <v>0</v>
      </c>
      <c r="AR119" s="167" t="s">
        <v>185</v>
      </c>
      <c r="AT119" s="168" t="s">
        <v>82</v>
      </c>
      <c r="AU119" s="168" t="s">
        <v>83</v>
      </c>
      <c r="AY119" s="167" t="s">
        <v>180</v>
      </c>
      <c r="BK119" s="169">
        <f>BK120</f>
        <v>0</v>
      </c>
    </row>
    <row r="120" spans="2:63" s="10" customFormat="1" ht="19.9" customHeight="1">
      <c r="B120" s="160"/>
      <c r="C120" s="161"/>
      <c r="D120" s="170" t="s">
        <v>1163</v>
      </c>
      <c r="E120" s="170"/>
      <c r="F120" s="170"/>
      <c r="G120" s="170"/>
      <c r="H120" s="170"/>
      <c r="I120" s="170"/>
      <c r="J120" s="170"/>
      <c r="K120" s="170"/>
      <c r="L120" s="170"/>
      <c r="M120" s="170"/>
      <c r="N120" s="286">
        <f>BK120</f>
        <v>0</v>
      </c>
      <c r="O120" s="287"/>
      <c r="P120" s="287"/>
      <c r="Q120" s="287"/>
      <c r="R120" s="163"/>
      <c r="T120" s="164"/>
      <c r="U120" s="161"/>
      <c r="V120" s="161"/>
      <c r="W120" s="165">
        <f>SUM(W121:W147)</f>
        <v>0</v>
      </c>
      <c r="X120" s="161"/>
      <c r="Y120" s="165">
        <f>SUM(Y121:Y147)</f>
        <v>0</v>
      </c>
      <c r="Z120" s="161"/>
      <c r="AA120" s="166">
        <f>SUM(AA121:AA147)</f>
        <v>0</v>
      </c>
      <c r="AR120" s="167" t="s">
        <v>185</v>
      </c>
      <c r="AT120" s="168" t="s">
        <v>82</v>
      </c>
      <c r="AU120" s="168" t="s">
        <v>90</v>
      </c>
      <c r="AY120" s="167" t="s">
        <v>180</v>
      </c>
      <c r="BK120" s="169">
        <f>SUM(BK121:BK147)</f>
        <v>0</v>
      </c>
    </row>
    <row r="121" spans="2:65" s="1" customFormat="1" ht="20.45" customHeight="1">
      <c r="B121" s="142"/>
      <c r="C121" s="171" t="s">
        <v>95</v>
      </c>
      <c r="D121" s="171" t="s">
        <v>181</v>
      </c>
      <c r="E121" s="172" t="s">
        <v>1164</v>
      </c>
      <c r="F121" s="294" t="s">
        <v>1165</v>
      </c>
      <c r="G121" s="294"/>
      <c r="H121" s="294"/>
      <c r="I121" s="294"/>
      <c r="J121" s="173" t="s">
        <v>348</v>
      </c>
      <c r="K121" s="174">
        <v>1</v>
      </c>
      <c r="L121" s="295">
        <v>0</v>
      </c>
      <c r="M121" s="295"/>
      <c r="N121" s="296">
        <f>ROUND(L121*K121,2)</f>
        <v>0</v>
      </c>
      <c r="O121" s="296"/>
      <c r="P121" s="296"/>
      <c r="Q121" s="296"/>
      <c r="R121" s="145"/>
      <c r="T121" s="175" t="s">
        <v>5</v>
      </c>
      <c r="U121" s="48" t="s">
        <v>48</v>
      </c>
      <c r="V121" s="40"/>
      <c r="W121" s="176">
        <f>V121*K121</f>
        <v>0</v>
      </c>
      <c r="X121" s="176">
        <v>0</v>
      </c>
      <c r="Y121" s="176">
        <f>X121*K121</f>
        <v>0</v>
      </c>
      <c r="Z121" s="176">
        <v>0</v>
      </c>
      <c r="AA121" s="177">
        <f>Z121*K121</f>
        <v>0</v>
      </c>
      <c r="AR121" s="22" t="s">
        <v>1166</v>
      </c>
      <c r="AT121" s="22" t="s">
        <v>181</v>
      </c>
      <c r="AU121" s="22" t="s">
        <v>95</v>
      </c>
      <c r="AY121" s="22" t="s">
        <v>180</v>
      </c>
      <c r="BE121" s="118">
        <f>IF(U121="základní",N121,0)</f>
        <v>0</v>
      </c>
      <c r="BF121" s="118">
        <f>IF(U121="snížená",N121,0)</f>
        <v>0</v>
      </c>
      <c r="BG121" s="118">
        <f>IF(U121="zákl. přenesená",N121,0)</f>
        <v>0</v>
      </c>
      <c r="BH121" s="118">
        <f>IF(U121="sníž. přenesená",N121,0)</f>
        <v>0</v>
      </c>
      <c r="BI121" s="118">
        <f>IF(U121="nulová",N121,0)</f>
        <v>0</v>
      </c>
      <c r="BJ121" s="22" t="s">
        <v>90</v>
      </c>
      <c r="BK121" s="118">
        <f>ROUND(L121*K121,2)</f>
        <v>0</v>
      </c>
      <c r="BL121" s="22" t="s">
        <v>1166</v>
      </c>
      <c r="BM121" s="22" t="s">
        <v>1167</v>
      </c>
    </row>
    <row r="122" spans="2:65" s="1" customFormat="1" ht="20.45" customHeight="1">
      <c r="B122" s="142"/>
      <c r="C122" s="171" t="s">
        <v>196</v>
      </c>
      <c r="D122" s="171" t="s">
        <v>181</v>
      </c>
      <c r="E122" s="172" t="s">
        <v>1168</v>
      </c>
      <c r="F122" s="294" t="s">
        <v>1169</v>
      </c>
      <c r="G122" s="294"/>
      <c r="H122" s="294"/>
      <c r="I122" s="294"/>
      <c r="J122" s="173" t="s">
        <v>348</v>
      </c>
      <c r="K122" s="174">
        <v>1</v>
      </c>
      <c r="L122" s="295">
        <v>0</v>
      </c>
      <c r="M122" s="295"/>
      <c r="N122" s="296">
        <f>ROUND(L122*K122,2)</f>
        <v>0</v>
      </c>
      <c r="O122" s="296"/>
      <c r="P122" s="296"/>
      <c r="Q122" s="296"/>
      <c r="R122" s="145"/>
      <c r="T122" s="175" t="s">
        <v>5</v>
      </c>
      <c r="U122" s="48" t="s">
        <v>48</v>
      </c>
      <c r="V122" s="40"/>
      <c r="W122" s="176">
        <f>V122*K122</f>
        <v>0</v>
      </c>
      <c r="X122" s="176">
        <v>0</v>
      </c>
      <c r="Y122" s="176">
        <f>X122*K122</f>
        <v>0</v>
      </c>
      <c r="Z122" s="176">
        <v>0</v>
      </c>
      <c r="AA122" s="177">
        <f>Z122*K122</f>
        <v>0</v>
      </c>
      <c r="AR122" s="22" t="s">
        <v>1166</v>
      </c>
      <c r="AT122" s="22" t="s">
        <v>181</v>
      </c>
      <c r="AU122" s="22" t="s">
        <v>95</v>
      </c>
      <c r="AY122" s="22" t="s">
        <v>180</v>
      </c>
      <c r="BE122" s="118">
        <f>IF(U122="základní",N122,0)</f>
        <v>0</v>
      </c>
      <c r="BF122" s="118">
        <f>IF(U122="snížená",N122,0)</f>
        <v>0</v>
      </c>
      <c r="BG122" s="118">
        <f>IF(U122="zákl. přenesená",N122,0)</f>
        <v>0</v>
      </c>
      <c r="BH122" s="118">
        <f>IF(U122="sníž. přenesená",N122,0)</f>
        <v>0</v>
      </c>
      <c r="BI122" s="118">
        <f>IF(U122="nulová",N122,0)</f>
        <v>0</v>
      </c>
      <c r="BJ122" s="22" t="s">
        <v>90</v>
      </c>
      <c r="BK122" s="118">
        <f>ROUND(L122*K122,2)</f>
        <v>0</v>
      </c>
      <c r="BL122" s="22" t="s">
        <v>1166</v>
      </c>
      <c r="BM122" s="22" t="s">
        <v>1170</v>
      </c>
    </row>
    <row r="123" spans="2:51" s="11" customFormat="1" ht="40.15" customHeight="1">
      <c r="B123" s="178"/>
      <c r="C123" s="179"/>
      <c r="D123" s="179"/>
      <c r="E123" s="180" t="s">
        <v>5</v>
      </c>
      <c r="F123" s="288" t="s">
        <v>1171</v>
      </c>
      <c r="G123" s="289"/>
      <c r="H123" s="289"/>
      <c r="I123" s="289"/>
      <c r="J123" s="179"/>
      <c r="K123" s="181" t="s">
        <v>5</v>
      </c>
      <c r="L123" s="179"/>
      <c r="M123" s="179"/>
      <c r="N123" s="179"/>
      <c r="O123" s="179"/>
      <c r="P123" s="179"/>
      <c r="Q123" s="179"/>
      <c r="R123" s="182"/>
      <c r="T123" s="183"/>
      <c r="U123" s="179"/>
      <c r="V123" s="179"/>
      <c r="W123" s="179"/>
      <c r="X123" s="179"/>
      <c r="Y123" s="179"/>
      <c r="Z123" s="179"/>
      <c r="AA123" s="184"/>
      <c r="AT123" s="185" t="s">
        <v>188</v>
      </c>
      <c r="AU123" s="185" t="s">
        <v>95</v>
      </c>
      <c r="AV123" s="11" t="s">
        <v>90</v>
      </c>
      <c r="AW123" s="11" t="s">
        <v>40</v>
      </c>
      <c r="AX123" s="11" t="s">
        <v>83</v>
      </c>
      <c r="AY123" s="185" t="s">
        <v>180</v>
      </c>
    </row>
    <row r="124" spans="2:51" s="12" customFormat="1" ht="20.45" customHeight="1">
      <c r="B124" s="186"/>
      <c r="C124" s="187"/>
      <c r="D124" s="187"/>
      <c r="E124" s="188" t="s">
        <v>5</v>
      </c>
      <c r="F124" s="290" t="s">
        <v>90</v>
      </c>
      <c r="G124" s="291"/>
      <c r="H124" s="291"/>
      <c r="I124" s="291"/>
      <c r="J124" s="187"/>
      <c r="K124" s="189">
        <v>1</v>
      </c>
      <c r="L124" s="187"/>
      <c r="M124" s="187"/>
      <c r="N124" s="187"/>
      <c r="O124" s="187"/>
      <c r="P124" s="187"/>
      <c r="Q124" s="187"/>
      <c r="R124" s="190"/>
      <c r="T124" s="191"/>
      <c r="U124" s="187"/>
      <c r="V124" s="187"/>
      <c r="W124" s="187"/>
      <c r="X124" s="187"/>
      <c r="Y124" s="187"/>
      <c r="Z124" s="187"/>
      <c r="AA124" s="192"/>
      <c r="AT124" s="193" t="s">
        <v>188</v>
      </c>
      <c r="AU124" s="193" t="s">
        <v>95</v>
      </c>
      <c r="AV124" s="12" t="s">
        <v>95</v>
      </c>
      <c r="AW124" s="12" t="s">
        <v>40</v>
      </c>
      <c r="AX124" s="12" t="s">
        <v>90</v>
      </c>
      <c r="AY124" s="193" t="s">
        <v>180</v>
      </c>
    </row>
    <row r="125" spans="2:65" s="1" customFormat="1" ht="28.9" customHeight="1">
      <c r="B125" s="142"/>
      <c r="C125" s="171" t="s">
        <v>185</v>
      </c>
      <c r="D125" s="171" t="s">
        <v>181</v>
      </c>
      <c r="E125" s="172" t="s">
        <v>1172</v>
      </c>
      <c r="F125" s="294" t="s">
        <v>1173</v>
      </c>
      <c r="G125" s="294"/>
      <c r="H125" s="294"/>
      <c r="I125" s="294"/>
      <c r="J125" s="173" t="s">
        <v>348</v>
      </c>
      <c r="K125" s="174">
        <v>1</v>
      </c>
      <c r="L125" s="295">
        <v>0</v>
      </c>
      <c r="M125" s="295"/>
      <c r="N125" s="296">
        <f>ROUND(L125*K125,2)</f>
        <v>0</v>
      </c>
      <c r="O125" s="296"/>
      <c r="P125" s="296"/>
      <c r="Q125" s="296"/>
      <c r="R125" s="145"/>
      <c r="T125" s="175" t="s">
        <v>5</v>
      </c>
      <c r="U125" s="48" t="s">
        <v>48</v>
      </c>
      <c r="V125" s="40"/>
      <c r="W125" s="176">
        <f>V125*K125</f>
        <v>0</v>
      </c>
      <c r="X125" s="176">
        <v>0</v>
      </c>
      <c r="Y125" s="176">
        <f>X125*K125</f>
        <v>0</v>
      </c>
      <c r="Z125" s="176">
        <v>0</v>
      </c>
      <c r="AA125" s="177">
        <f>Z125*K125</f>
        <v>0</v>
      </c>
      <c r="AR125" s="22" t="s">
        <v>1166</v>
      </c>
      <c r="AT125" s="22" t="s">
        <v>181</v>
      </c>
      <c r="AU125" s="22" t="s">
        <v>95</v>
      </c>
      <c r="AY125" s="22" t="s">
        <v>180</v>
      </c>
      <c r="BE125" s="118">
        <f>IF(U125="základní",N125,0)</f>
        <v>0</v>
      </c>
      <c r="BF125" s="118">
        <f>IF(U125="snížená",N125,0)</f>
        <v>0</v>
      </c>
      <c r="BG125" s="118">
        <f>IF(U125="zákl. přenesená",N125,0)</f>
        <v>0</v>
      </c>
      <c r="BH125" s="118">
        <f>IF(U125="sníž. přenesená",N125,0)</f>
        <v>0</v>
      </c>
      <c r="BI125" s="118">
        <f>IF(U125="nulová",N125,0)</f>
        <v>0</v>
      </c>
      <c r="BJ125" s="22" t="s">
        <v>90</v>
      </c>
      <c r="BK125" s="118">
        <f>ROUND(L125*K125,2)</f>
        <v>0</v>
      </c>
      <c r="BL125" s="22" t="s">
        <v>1166</v>
      </c>
      <c r="BM125" s="22" t="s">
        <v>1174</v>
      </c>
    </row>
    <row r="126" spans="2:51" s="11" customFormat="1" ht="40.15" customHeight="1">
      <c r="B126" s="178"/>
      <c r="C126" s="179"/>
      <c r="D126" s="179"/>
      <c r="E126" s="180" t="s">
        <v>5</v>
      </c>
      <c r="F126" s="288" t="s">
        <v>1175</v>
      </c>
      <c r="G126" s="289"/>
      <c r="H126" s="289"/>
      <c r="I126" s="289"/>
      <c r="J126" s="179"/>
      <c r="K126" s="181" t="s">
        <v>5</v>
      </c>
      <c r="L126" s="179"/>
      <c r="M126" s="179"/>
      <c r="N126" s="179"/>
      <c r="O126" s="179"/>
      <c r="P126" s="179"/>
      <c r="Q126" s="179"/>
      <c r="R126" s="182"/>
      <c r="T126" s="183"/>
      <c r="U126" s="179"/>
      <c r="V126" s="179"/>
      <c r="W126" s="179"/>
      <c r="X126" s="179"/>
      <c r="Y126" s="179"/>
      <c r="Z126" s="179"/>
      <c r="AA126" s="184"/>
      <c r="AT126" s="185" t="s">
        <v>188</v>
      </c>
      <c r="AU126" s="185" t="s">
        <v>95</v>
      </c>
      <c r="AV126" s="11" t="s">
        <v>90</v>
      </c>
      <c r="AW126" s="11" t="s">
        <v>40</v>
      </c>
      <c r="AX126" s="11" t="s">
        <v>83</v>
      </c>
      <c r="AY126" s="185" t="s">
        <v>180</v>
      </c>
    </row>
    <row r="127" spans="2:51" s="11" customFormat="1" ht="40.15" customHeight="1">
      <c r="B127" s="178"/>
      <c r="C127" s="179"/>
      <c r="D127" s="179"/>
      <c r="E127" s="180" t="s">
        <v>5</v>
      </c>
      <c r="F127" s="303" t="s">
        <v>1176</v>
      </c>
      <c r="G127" s="304"/>
      <c r="H127" s="304"/>
      <c r="I127" s="304"/>
      <c r="J127" s="179"/>
      <c r="K127" s="181" t="s">
        <v>5</v>
      </c>
      <c r="L127" s="179"/>
      <c r="M127" s="179"/>
      <c r="N127" s="179"/>
      <c r="O127" s="179"/>
      <c r="P127" s="179"/>
      <c r="Q127" s="179"/>
      <c r="R127" s="182"/>
      <c r="T127" s="183"/>
      <c r="U127" s="179"/>
      <c r="V127" s="179"/>
      <c r="W127" s="179"/>
      <c r="X127" s="179"/>
      <c r="Y127" s="179"/>
      <c r="Z127" s="179"/>
      <c r="AA127" s="184"/>
      <c r="AT127" s="185" t="s">
        <v>188</v>
      </c>
      <c r="AU127" s="185" t="s">
        <v>95</v>
      </c>
      <c r="AV127" s="11" t="s">
        <v>90</v>
      </c>
      <c r="AW127" s="11" t="s">
        <v>40</v>
      </c>
      <c r="AX127" s="11" t="s">
        <v>83</v>
      </c>
      <c r="AY127" s="185" t="s">
        <v>180</v>
      </c>
    </row>
    <row r="128" spans="2:51" s="12" customFormat="1" ht="20.45" customHeight="1">
      <c r="B128" s="186"/>
      <c r="C128" s="187"/>
      <c r="D128" s="187"/>
      <c r="E128" s="188" t="s">
        <v>5</v>
      </c>
      <c r="F128" s="290" t="s">
        <v>90</v>
      </c>
      <c r="G128" s="291"/>
      <c r="H128" s="291"/>
      <c r="I128" s="291"/>
      <c r="J128" s="187"/>
      <c r="K128" s="189">
        <v>1</v>
      </c>
      <c r="L128" s="187"/>
      <c r="M128" s="187"/>
      <c r="N128" s="187"/>
      <c r="O128" s="187"/>
      <c r="P128" s="187"/>
      <c r="Q128" s="187"/>
      <c r="R128" s="190"/>
      <c r="T128" s="191"/>
      <c r="U128" s="187"/>
      <c r="V128" s="187"/>
      <c r="W128" s="187"/>
      <c r="X128" s="187"/>
      <c r="Y128" s="187"/>
      <c r="Z128" s="187"/>
      <c r="AA128" s="192"/>
      <c r="AT128" s="193" t="s">
        <v>188</v>
      </c>
      <c r="AU128" s="193" t="s">
        <v>95</v>
      </c>
      <c r="AV128" s="12" t="s">
        <v>95</v>
      </c>
      <c r="AW128" s="12" t="s">
        <v>40</v>
      </c>
      <c r="AX128" s="12" t="s">
        <v>90</v>
      </c>
      <c r="AY128" s="193" t="s">
        <v>180</v>
      </c>
    </row>
    <row r="129" spans="2:65" s="1" customFormat="1" ht="20.45" customHeight="1">
      <c r="B129" s="142"/>
      <c r="C129" s="171" t="s">
        <v>207</v>
      </c>
      <c r="D129" s="171" t="s">
        <v>181</v>
      </c>
      <c r="E129" s="172" t="s">
        <v>1177</v>
      </c>
      <c r="F129" s="294" t="s">
        <v>1178</v>
      </c>
      <c r="G129" s="294"/>
      <c r="H129" s="294"/>
      <c r="I129" s="294"/>
      <c r="J129" s="173" t="s">
        <v>348</v>
      </c>
      <c r="K129" s="174">
        <v>1</v>
      </c>
      <c r="L129" s="295">
        <v>0</v>
      </c>
      <c r="M129" s="295"/>
      <c r="N129" s="296">
        <f>ROUND(L129*K129,2)</f>
        <v>0</v>
      </c>
      <c r="O129" s="296"/>
      <c r="P129" s="296"/>
      <c r="Q129" s="296"/>
      <c r="R129" s="145"/>
      <c r="T129" s="175" t="s">
        <v>5</v>
      </c>
      <c r="U129" s="48" t="s">
        <v>48</v>
      </c>
      <c r="V129" s="40"/>
      <c r="W129" s="176">
        <f>V129*K129</f>
        <v>0</v>
      </c>
      <c r="X129" s="176">
        <v>0</v>
      </c>
      <c r="Y129" s="176">
        <f>X129*K129</f>
        <v>0</v>
      </c>
      <c r="Z129" s="176">
        <v>0</v>
      </c>
      <c r="AA129" s="177">
        <f>Z129*K129</f>
        <v>0</v>
      </c>
      <c r="AR129" s="22" t="s">
        <v>1166</v>
      </c>
      <c r="AT129" s="22" t="s">
        <v>181</v>
      </c>
      <c r="AU129" s="22" t="s">
        <v>95</v>
      </c>
      <c r="AY129" s="22" t="s">
        <v>180</v>
      </c>
      <c r="BE129" s="118">
        <f>IF(U129="základní",N129,0)</f>
        <v>0</v>
      </c>
      <c r="BF129" s="118">
        <f>IF(U129="snížená",N129,0)</f>
        <v>0</v>
      </c>
      <c r="BG129" s="118">
        <f>IF(U129="zákl. přenesená",N129,0)</f>
        <v>0</v>
      </c>
      <c r="BH129" s="118">
        <f>IF(U129="sníž. přenesená",N129,0)</f>
        <v>0</v>
      </c>
      <c r="BI129" s="118">
        <f>IF(U129="nulová",N129,0)</f>
        <v>0</v>
      </c>
      <c r="BJ129" s="22" t="s">
        <v>90</v>
      </c>
      <c r="BK129" s="118">
        <f>ROUND(L129*K129,2)</f>
        <v>0</v>
      </c>
      <c r="BL129" s="22" t="s">
        <v>1166</v>
      </c>
      <c r="BM129" s="22" t="s">
        <v>1179</v>
      </c>
    </row>
    <row r="130" spans="2:51" s="11" customFormat="1" ht="40.15" customHeight="1">
      <c r="B130" s="178"/>
      <c r="C130" s="179"/>
      <c r="D130" s="179"/>
      <c r="E130" s="180" t="s">
        <v>5</v>
      </c>
      <c r="F130" s="288" t="s">
        <v>1180</v>
      </c>
      <c r="G130" s="289"/>
      <c r="H130" s="289"/>
      <c r="I130" s="289"/>
      <c r="J130" s="179"/>
      <c r="K130" s="181" t="s">
        <v>5</v>
      </c>
      <c r="L130" s="179"/>
      <c r="M130" s="179"/>
      <c r="N130" s="179"/>
      <c r="O130" s="179"/>
      <c r="P130" s="179"/>
      <c r="Q130" s="179"/>
      <c r="R130" s="182"/>
      <c r="T130" s="183"/>
      <c r="U130" s="179"/>
      <c r="V130" s="179"/>
      <c r="W130" s="179"/>
      <c r="X130" s="179"/>
      <c r="Y130" s="179"/>
      <c r="Z130" s="179"/>
      <c r="AA130" s="184"/>
      <c r="AT130" s="185" t="s">
        <v>188</v>
      </c>
      <c r="AU130" s="185" t="s">
        <v>95</v>
      </c>
      <c r="AV130" s="11" t="s">
        <v>90</v>
      </c>
      <c r="AW130" s="11" t="s">
        <v>40</v>
      </c>
      <c r="AX130" s="11" t="s">
        <v>83</v>
      </c>
      <c r="AY130" s="185" t="s">
        <v>180</v>
      </c>
    </row>
    <row r="131" spans="2:51" s="11" customFormat="1" ht="28.9" customHeight="1">
      <c r="B131" s="178"/>
      <c r="C131" s="179"/>
      <c r="D131" s="179"/>
      <c r="E131" s="180" t="s">
        <v>5</v>
      </c>
      <c r="F131" s="303" t="s">
        <v>1181</v>
      </c>
      <c r="G131" s="304"/>
      <c r="H131" s="304"/>
      <c r="I131" s="304"/>
      <c r="J131" s="179"/>
      <c r="K131" s="181" t="s">
        <v>5</v>
      </c>
      <c r="L131" s="179"/>
      <c r="M131" s="179"/>
      <c r="N131" s="179"/>
      <c r="O131" s="179"/>
      <c r="P131" s="179"/>
      <c r="Q131" s="179"/>
      <c r="R131" s="182"/>
      <c r="T131" s="183"/>
      <c r="U131" s="179"/>
      <c r="V131" s="179"/>
      <c r="W131" s="179"/>
      <c r="X131" s="179"/>
      <c r="Y131" s="179"/>
      <c r="Z131" s="179"/>
      <c r="AA131" s="184"/>
      <c r="AT131" s="185" t="s">
        <v>188</v>
      </c>
      <c r="AU131" s="185" t="s">
        <v>95</v>
      </c>
      <c r="AV131" s="11" t="s">
        <v>90</v>
      </c>
      <c r="AW131" s="11" t="s">
        <v>40</v>
      </c>
      <c r="AX131" s="11" t="s">
        <v>83</v>
      </c>
      <c r="AY131" s="185" t="s">
        <v>180</v>
      </c>
    </row>
    <row r="132" spans="2:51" s="12" customFormat="1" ht="20.45" customHeight="1">
      <c r="B132" s="186"/>
      <c r="C132" s="187"/>
      <c r="D132" s="187"/>
      <c r="E132" s="188" t="s">
        <v>5</v>
      </c>
      <c r="F132" s="290" t="s">
        <v>90</v>
      </c>
      <c r="G132" s="291"/>
      <c r="H132" s="291"/>
      <c r="I132" s="291"/>
      <c r="J132" s="187"/>
      <c r="K132" s="189">
        <v>1</v>
      </c>
      <c r="L132" s="187"/>
      <c r="M132" s="187"/>
      <c r="N132" s="187"/>
      <c r="O132" s="187"/>
      <c r="P132" s="187"/>
      <c r="Q132" s="187"/>
      <c r="R132" s="190"/>
      <c r="T132" s="191"/>
      <c r="U132" s="187"/>
      <c r="V132" s="187"/>
      <c r="W132" s="187"/>
      <c r="X132" s="187"/>
      <c r="Y132" s="187"/>
      <c r="Z132" s="187"/>
      <c r="AA132" s="192"/>
      <c r="AT132" s="193" t="s">
        <v>188</v>
      </c>
      <c r="AU132" s="193" t="s">
        <v>95</v>
      </c>
      <c r="AV132" s="12" t="s">
        <v>95</v>
      </c>
      <c r="AW132" s="12" t="s">
        <v>40</v>
      </c>
      <c r="AX132" s="12" t="s">
        <v>90</v>
      </c>
      <c r="AY132" s="193" t="s">
        <v>180</v>
      </c>
    </row>
    <row r="133" spans="2:65" s="1" customFormat="1" ht="20.45" customHeight="1">
      <c r="B133" s="142"/>
      <c r="C133" s="171" t="s">
        <v>213</v>
      </c>
      <c r="D133" s="171" t="s">
        <v>181</v>
      </c>
      <c r="E133" s="172" t="s">
        <v>1182</v>
      </c>
      <c r="F133" s="294" t="s">
        <v>1183</v>
      </c>
      <c r="G133" s="294"/>
      <c r="H133" s="294"/>
      <c r="I133" s="294"/>
      <c r="J133" s="173" t="s">
        <v>348</v>
      </c>
      <c r="K133" s="174">
        <v>1</v>
      </c>
      <c r="L133" s="295">
        <v>0</v>
      </c>
      <c r="M133" s="295"/>
      <c r="N133" s="296">
        <f>ROUND(L133*K133,2)</f>
        <v>0</v>
      </c>
      <c r="O133" s="296"/>
      <c r="P133" s="296"/>
      <c r="Q133" s="296"/>
      <c r="R133" s="145"/>
      <c r="T133" s="175" t="s">
        <v>5</v>
      </c>
      <c r="U133" s="48" t="s">
        <v>48</v>
      </c>
      <c r="V133" s="40"/>
      <c r="W133" s="176">
        <f>V133*K133</f>
        <v>0</v>
      </c>
      <c r="X133" s="176">
        <v>0</v>
      </c>
      <c r="Y133" s="176">
        <f>X133*K133</f>
        <v>0</v>
      </c>
      <c r="Z133" s="176">
        <v>0</v>
      </c>
      <c r="AA133" s="177">
        <f>Z133*K133</f>
        <v>0</v>
      </c>
      <c r="AR133" s="22" t="s">
        <v>1166</v>
      </c>
      <c r="AT133" s="22" t="s">
        <v>181</v>
      </c>
      <c r="AU133" s="22" t="s">
        <v>95</v>
      </c>
      <c r="AY133" s="22" t="s">
        <v>180</v>
      </c>
      <c r="BE133" s="118">
        <f>IF(U133="základní",N133,0)</f>
        <v>0</v>
      </c>
      <c r="BF133" s="118">
        <f>IF(U133="snížená",N133,0)</f>
        <v>0</v>
      </c>
      <c r="BG133" s="118">
        <f>IF(U133="zákl. přenesená",N133,0)</f>
        <v>0</v>
      </c>
      <c r="BH133" s="118">
        <f>IF(U133="sníž. přenesená",N133,0)</f>
        <v>0</v>
      </c>
      <c r="BI133" s="118">
        <f>IF(U133="nulová",N133,0)</f>
        <v>0</v>
      </c>
      <c r="BJ133" s="22" t="s">
        <v>90</v>
      </c>
      <c r="BK133" s="118">
        <f>ROUND(L133*K133,2)</f>
        <v>0</v>
      </c>
      <c r="BL133" s="22" t="s">
        <v>1166</v>
      </c>
      <c r="BM133" s="22" t="s">
        <v>1184</v>
      </c>
    </row>
    <row r="134" spans="2:51" s="11" customFormat="1" ht="40.15" customHeight="1">
      <c r="B134" s="178"/>
      <c r="C134" s="179"/>
      <c r="D134" s="179"/>
      <c r="E134" s="180" t="s">
        <v>5</v>
      </c>
      <c r="F134" s="288" t="s">
        <v>1185</v>
      </c>
      <c r="G134" s="289"/>
      <c r="H134" s="289"/>
      <c r="I134" s="289"/>
      <c r="J134" s="179"/>
      <c r="K134" s="181" t="s">
        <v>5</v>
      </c>
      <c r="L134" s="179"/>
      <c r="M134" s="179"/>
      <c r="N134" s="179"/>
      <c r="O134" s="179"/>
      <c r="P134" s="179"/>
      <c r="Q134" s="179"/>
      <c r="R134" s="182"/>
      <c r="T134" s="183"/>
      <c r="U134" s="179"/>
      <c r="V134" s="179"/>
      <c r="W134" s="179"/>
      <c r="X134" s="179"/>
      <c r="Y134" s="179"/>
      <c r="Z134" s="179"/>
      <c r="AA134" s="184"/>
      <c r="AT134" s="185" t="s">
        <v>188</v>
      </c>
      <c r="AU134" s="185" t="s">
        <v>95</v>
      </c>
      <c r="AV134" s="11" t="s">
        <v>90</v>
      </c>
      <c r="AW134" s="11" t="s">
        <v>40</v>
      </c>
      <c r="AX134" s="11" t="s">
        <v>83</v>
      </c>
      <c r="AY134" s="185" t="s">
        <v>180</v>
      </c>
    </row>
    <row r="135" spans="2:51" s="11" customFormat="1" ht="28.9" customHeight="1">
      <c r="B135" s="178"/>
      <c r="C135" s="179"/>
      <c r="D135" s="179"/>
      <c r="E135" s="180" t="s">
        <v>5</v>
      </c>
      <c r="F135" s="303" t="s">
        <v>1181</v>
      </c>
      <c r="G135" s="304"/>
      <c r="H135" s="304"/>
      <c r="I135" s="304"/>
      <c r="J135" s="179"/>
      <c r="K135" s="181" t="s">
        <v>5</v>
      </c>
      <c r="L135" s="179"/>
      <c r="M135" s="179"/>
      <c r="N135" s="179"/>
      <c r="O135" s="179"/>
      <c r="P135" s="179"/>
      <c r="Q135" s="179"/>
      <c r="R135" s="182"/>
      <c r="T135" s="183"/>
      <c r="U135" s="179"/>
      <c r="V135" s="179"/>
      <c r="W135" s="179"/>
      <c r="X135" s="179"/>
      <c r="Y135" s="179"/>
      <c r="Z135" s="179"/>
      <c r="AA135" s="184"/>
      <c r="AT135" s="185" t="s">
        <v>188</v>
      </c>
      <c r="AU135" s="185" t="s">
        <v>95</v>
      </c>
      <c r="AV135" s="11" t="s">
        <v>90</v>
      </c>
      <c r="AW135" s="11" t="s">
        <v>40</v>
      </c>
      <c r="AX135" s="11" t="s">
        <v>83</v>
      </c>
      <c r="AY135" s="185" t="s">
        <v>180</v>
      </c>
    </row>
    <row r="136" spans="2:51" s="11" customFormat="1" ht="28.9" customHeight="1">
      <c r="B136" s="178"/>
      <c r="C136" s="179"/>
      <c r="D136" s="179"/>
      <c r="E136" s="180" t="s">
        <v>5</v>
      </c>
      <c r="F136" s="303" t="s">
        <v>1186</v>
      </c>
      <c r="G136" s="304"/>
      <c r="H136" s="304"/>
      <c r="I136" s="304"/>
      <c r="J136" s="179"/>
      <c r="K136" s="181" t="s">
        <v>5</v>
      </c>
      <c r="L136" s="179"/>
      <c r="M136" s="179"/>
      <c r="N136" s="179"/>
      <c r="O136" s="179"/>
      <c r="P136" s="179"/>
      <c r="Q136" s="179"/>
      <c r="R136" s="182"/>
      <c r="T136" s="183"/>
      <c r="U136" s="179"/>
      <c r="V136" s="179"/>
      <c r="W136" s="179"/>
      <c r="X136" s="179"/>
      <c r="Y136" s="179"/>
      <c r="Z136" s="179"/>
      <c r="AA136" s="184"/>
      <c r="AT136" s="185" t="s">
        <v>188</v>
      </c>
      <c r="AU136" s="185" t="s">
        <v>95</v>
      </c>
      <c r="AV136" s="11" t="s">
        <v>90</v>
      </c>
      <c r="AW136" s="11" t="s">
        <v>40</v>
      </c>
      <c r="AX136" s="11" t="s">
        <v>83</v>
      </c>
      <c r="AY136" s="185" t="s">
        <v>180</v>
      </c>
    </row>
    <row r="137" spans="2:51" s="12" customFormat="1" ht="20.45" customHeight="1">
      <c r="B137" s="186"/>
      <c r="C137" s="187"/>
      <c r="D137" s="187"/>
      <c r="E137" s="188" t="s">
        <v>5</v>
      </c>
      <c r="F137" s="290" t="s">
        <v>90</v>
      </c>
      <c r="G137" s="291"/>
      <c r="H137" s="291"/>
      <c r="I137" s="291"/>
      <c r="J137" s="187"/>
      <c r="K137" s="189">
        <v>1</v>
      </c>
      <c r="L137" s="187"/>
      <c r="M137" s="187"/>
      <c r="N137" s="187"/>
      <c r="O137" s="187"/>
      <c r="P137" s="187"/>
      <c r="Q137" s="187"/>
      <c r="R137" s="190"/>
      <c r="T137" s="191"/>
      <c r="U137" s="187"/>
      <c r="V137" s="187"/>
      <c r="W137" s="187"/>
      <c r="X137" s="187"/>
      <c r="Y137" s="187"/>
      <c r="Z137" s="187"/>
      <c r="AA137" s="192"/>
      <c r="AT137" s="193" t="s">
        <v>188</v>
      </c>
      <c r="AU137" s="193" t="s">
        <v>95</v>
      </c>
      <c r="AV137" s="12" t="s">
        <v>95</v>
      </c>
      <c r="AW137" s="12" t="s">
        <v>40</v>
      </c>
      <c r="AX137" s="12" t="s">
        <v>90</v>
      </c>
      <c r="AY137" s="193" t="s">
        <v>180</v>
      </c>
    </row>
    <row r="138" spans="2:65" s="1" customFormat="1" ht="20.45" customHeight="1">
      <c r="B138" s="142"/>
      <c r="C138" s="171" t="s">
        <v>222</v>
      </c>
      <c r="D138" s="171" t="s">
        <v>181</v>
      </c>
      <c r="E138" s="172" t="s">
        <v>1187</v>
      </c>
      <c r="F138" s="294" t="s">
        <v>1188</v>
      </c>
      <c r="G138" s="294"/>
      <c r="H138" s="294"/>
      <c r="I138" s="294"/>
      <c r="J138" s="173" t="s">
        <v>348</v>
      </c>
      <c r="K138" s="174">
        <v>1</v>
      </c>
      <c r="L138" s="295">
        <v>0</v>
      </c>
      <c r="M138" s="295"/>
      <c r="N138" s="296">
        <f>ROUND(L138*K138,2)</f>
        <v>0</v>
      </c>
      <c r="O138" s="296"/>
      <c r="P138" s="296"/>
      <c r="Q138" s="296"/>
      <c r="R138" s="145"/>
      <c r="T138" s="175" t="s">
        <v>5</v>
      </c>
      <c r="U138" s="48" t="s">
        <v>48</v>
      </c>
      <c r="V138" s="40"/>
      <c r="W138" s="176">
        <f>V138*K138</f>
        <v>0</v>
      </c>
      <c r="X138" s="176">
        <v>0</v>
      </c>
      <c r="Y138" s="176">
        <f>X138*K138</f>
        <v>0</v>
      </c>
      <c r="Z138" s="176">
        <v>0</v>
      </c>
      <c r="AA138" s="177">
        <f>Z138*K138</f>
        <v>0</v>
      </c>
      <c r="AR138" s="22" t="s">
        <v>1166</v>
      </c>
      <c r="AT138" s="22" t="s">
        <v>181</v>
      </c>
      <c r="AU138" s="22" t="s">
        <v>95</v>
      </c>
      <c r="AY138" s="22" t="s">
        <v>180</v>
      </c>
      <c r="BE138" s="118">
        <f>IF(U138="základní",N138,0)</f>
        <v>0</v>
      </c>
      <c r="BF138" s="118">
        <f>IF(U138="snížená",N138,0)</f>
        <v>0</v>
      </c>
      <c r="BG138" s="118">
        <f>IF(U138="zákl. přenesená",N138,0)</f>
        <v>0</v>
      </c>
      <c r="BH138" s="118">
        <f>IF(U138="sníž. přenesená",N138,0)</f>
        <v>0</v>
      </c>
      <c r="BI138" s="118">
        <f>IF(U138="nulová",N138,0)</f>
        <v>0</v>
      </c>
      <c r="BJ138" s="22" t="s">
        <v>90</v>
      </c>
      <c r="BK138" s="118">
        <f>ROUND(L138*K138,2)</f>
        <v>0</v>
      </c>
      <c r="BL138" s="22" t="s">
        <v>1166</v>
      </c>
      <c r="BM138" s="22" t="s">
        <v>1189</v>
      </c>
    </row>
    <row r="139" spans="2:65" s="1" customFormat="1" ht="20.45" customHeight="1">
      <c r="B139" s="142"/>
      <c r="C139" s="171" t="s">
        <v>228</v>
      </c>
      <c r="D139" s="171" t="s">
        <v>181</v>
      </c>
      <c r="E139" s="172" t="s">
        <v>1190</v>
      </c>
      <c r="F139" s="294" t="s">
        <v>1191</v>
      </c>
      <c r="G139" s="294"/>
      <c r="H139" s="294"/>
      <c r="I139" s="294"/>
      <c r="J139" s="173" t="s">
        <v>348</v>
      </c>
      <c r="K139" s="174">
        <v>1</v>
      </c>
      <c r="L139" s="295">
        <v>0</v>
      </c>
      <c r="M139" s="295"/>
      <c r="N139" s="296">
        <f>ROUND(L139*K139,2)</f>
        <v>0</v>
      </c>
      <c r="O139" s="296"/>
      <c r="P139" s="296"/>
      <c r="Q139" s="296"/>
      <c r="R139" s="145"/>
      <c r="T139" s="175" t="s">
        <v>5</v>
      </c>
      <c r="U139" s="48" t="s">
        <v>48</v>
      </c>
      <c r="V139" s="40"/>
      <c r="W139" s="176">
        <f>V139*K139</f>
        <v>0</v>
      </c>
      <c r="X139" s="176">
        <v>0</v>
      </c>
      <c r="Y139" s="176">
        <f>X139*K139</f>
        <v>0</v>
      </c>
      <c r="Z139" s="176">
        <v>0</v>
      </c>
      <c r="AA139" s="177">
        <f>Z139*K139</f>
        <v>0</v>
      </c>
      <c r="AR139" s="22" t="s">
        <v>1166</v>
      </c>
      <c r="AT139" s="22" t="s">
        <v>181</v>
      </c>
      <c r="AU139" s="22" t="s">
        <v>95</v>
      </c>
      <c r="AY139" s="22" t="s">
        <v>180</v>
      </c>
      <c r="BE139" s="118">
        <f>IF(U139="základní",N139,0)</f>
        <v>0</v>
      </c>
      <c r="BF139" s="118">
        <f>IF(U139="snížená",N139,0)</f>
        <v>0</v>
      </c>
      <c r="BG139" s="118">
        <f>IF(U139="zákl. přenesená",N139,0)</f>
        <v>0</v>
      </c>
      <c r="BH139" s="118">
        <f>IF(U139="sníž. přenesená",N139,0)</f>
        <v>0</v>
      </c>
      <c r="BI139" s="118">
        <f>IF(U139="nulová",N139,0)</f>
        <v>0</v>
      </c>
      <c r="BJ139" s="22" t="s">
        <v>90</v>
      </c>
      <c r="BK139" s="118">
        <f>ROUND(L139*K139,2)</f>
        <v>0</v>
      </c>
      <c r="BL139" s="22" t="s">
        <v>1166</v>
      </c>
      <c r="BM139" s="22" t="s">
        <v>1192</v>
      </c>
    </row>
    <row r="140" spans="2:65" s="1" customFormat="1" ht="20.45" customHeight="1">
      <c r="B140" s="142"/>
      <c r="C140" s="171" t="s">
        <v>238</v>
      </c>
      <c r="D140" s="171" t="s">
        <v>181</v>
      </c>
      <c r="E140" s="172" t="s">
        <v>1193</v>
      </c>
      <c r="F140" s="294" t="s">
        <v>1194</v>
      </c>
      <c r="G140" s="294"/>
      <c r="H140" s="294"/>
      <c r="I140" s="294"/>
      <c r="J140" s="173" t="s">
        <v>348</v>
      </c>
      <c r="K140" s="174">
        <v>1</v>
      </c>
      <c r="L140" s="295">
        <v>0</v>
      </c>
      <c r="M140" s="295"/>
      <c r="N140" s="296">
        <f>ROUND(L140*K140,2)</f>
        <v>0</v>
      </c>
      <c r="O140" s="296"/>
      <c r="P140" s="296"/>
      <c r="Q140" s="296"/>
      <c r="R140" s="145"/>
      <c r="T140" s="175" t="s">
        <v>5</v>
      </c>
      <c r="U140" s="48" t="s">
        <v>48</v>
      </c>
      <c r="V140" s="40"/>
      <c r="W140" s="176">
        <f>V140*K140</f>
        <v>0</v>
      </c>
      <c r="X140" s="176">
        <v>0</v>
      </c>
      <c r="Y140" s="176">
        <f>X140*K140</f>
        <v>0</v>
      </c>
      <c r="Z140" s="176">
        <v>0</v>
      </c>
      <c r="AA140" s="177">
        <f>Z140*K140</f>
        <v>0</v>
      </c>
      <c r="AR140" s="22" t="s">
        <v>1166</v>
      </c>
      <c r="AT140" s="22" t="s">
        <v>181</v>
      </c>
      <c r="AU140" s="22" t="s">
        <v>95</v>
      </c>
      <c r="AY140" s="22" t="s">
        <v>180</v>
      </c>
      <c r="BE140" s="118">
        <f>IF(U140="základní",N140,0)</f>
        <v>0</v>
      </c>
      <c r="BF140" s="118">
        <f>IF(U140="snížená",N140,0)</f>
        <v>0</v>
      </c>
      <c r="BG140" s="118">
        <f>IF(U140="zákl. přenesená",N140,0)</f>
        <v>0</v>
      </c>
      <c r="BH140" s="118">
        <f>IF(U140="sníž. přenesená",N140,0)</f>
        <v>0</v>
      </c>
      <c r="BI140" s="118">
        <f>IF(U140="nulová",N140,0)</f>
        <v>0</v>
      </c>
      <c r="BJ140" s="22" t="s">
        <v>90</v>
      </c>
      <c r="BK140" s="118">
        <f>ROUND(L140*K140,2)</f>
        <v>0</v>
      </c>
      <c r="BL140" s="22" t="s">
        <v>1166</v>
      </c>
      <c r="BM140" s="22" t="s">
        <v>1195</v>
      </c>
    </row>
    <row r="141" spans="2:51" s="11" customFormat="1" ht="40.15" customHeight="1">
      <c r="B141" s="178"/>
      <c r="C141" s="179"/>
      <c r="D141" s="179"/>
      <c r="E141" s="180" t="s">
        <v>5</v>
      </c>
      <c r="F141" s="288" t="s">
        <v>1196</v>
      </c>
      <c r="G141" s="289"/>
      <c r="H141" s="289"/>
      <c r="I141" s="289"/>
      <c r="J141" s="179"/>
      <c r="K141" s="181" t="s">
        <v>5</v>
      </c>
      <c r="L141" s="179"/>
      <c r="M141" s="179"/>
      <c r="N141" s="179"/>
      <c r="O141" s="179"/>
      <c r="P141" s="179"/>
      <c r="Q141" s="179"/>
      <c r="R141" s="182"/>
      <c r="T141" s="183"/>
      <c r="U141" s="179"/>
      <c r="V141" s="179"/>
      <c r="W141" s="179"/>
      <c r="X141" s="179"/>
      <c r="Y141" s="179"/>
      <c r="Z141" s="179"/>
      <c r="AA141" s="184"/>
      <c r="AT141" s="185" t="s">
        <v>188</v>
      </c>
      <c r="AU141" s="185" t="s">
        <v>95</v>
      </c>
      <c r="AV141" s="11" t="s">
        <v>90</v>
      </c>
      <c r="AW141" s="11" t="s">
        <v>40</v>
      </c>
      <c r="AX141" s="11" t="s">
        <v>83</v>
      </c>
      <c r="AY141" s="185" t="s">
        <v>180</v>
      </c>
    </row>
    <row r="142" spans="2:51" s="12" customFormat="1" ht="20.45" customHeight="1">
      <c r="B142" s="186"/>
      <c r="C142" s="187"/>
      <c r="D142" s="187"/>
      <c r="E142" s="188" t="s">
        <v>5</v>
      </c>
      <c r="F142" s="290" t="s">
        <v>90</v>
      </c>
      <c r="G142" s="291"/>
      <c r="H142" s="291"/>
      <c r="I142" s="291"/>
      <c r="J142" s="187"/>
      <c r="K142" s="189">
        <v>1</v>
      </c>
      <c r="L142" s="187"/>
      <c r="M142" s="187"/>
      <c r="N142" s="187"/>
      <c r="O142" s="187"/>
      <c r="P142" s="187"/>
      <c r="Q142" s="187"/>
      <c r="R142" s="190"/>
      <c r="T142" s="191"/>
      <c r="U142" s="187"/>
      <c r="V142" s="187"/>
      <c r="W142" s="187"/>
      <c r="X142" s="187"/>
      <c r="Y142" s="187"/>
      <c r="Z142" s="187"/>
      <c r="AA142" s="192"/>
      <c r="AT142" s="193" t="s">
        <v>188</v>
      </c>
      <c r="AU142" s="193" t="s">
        <v>95</v>
      </c>
      <c r="AV142" s="12" t="s">
        <v>95</v>
      </c>
      <c r="AW142" s="12" t="s">
        <v>40</v>
      </c>
      <c r="AX142" s="12" t="s">
        <v>90</v>
      </c>
      <c r="AY142" s="193" t="s">
        <v>180</v>
      </c>
    </row>
    <row r="143" spans="2:65" s="1" customFormat="1" ht="20.45" customHeight="1">
      <c r="B143" s="142"/>
      <c r="C143" s="171" t="s">
        <v>246</v>
      </c>
      <c r="D143" s="171" t="s">
        <v>181</v>
      </c>
      <c r="E143" s="172" t="s">
        <v>1197</v>
      </c>
      <c r="F143" s="294" t="s">
        <v>1198</v>
      </c>
      <c r="G143" s="294"/>
      <c r="H143" s="294"/>
      <c r="I143" s="294"/>
      <c r="J143" s="173" t="s">
        <v>348</v>
      </c>
      <c r="K143" s="174">
        <v>1</v>
      </c>
      <c r="L143" s="295">
        <v>0</v>
      </c>
      <c r="M143" s="295"/>
      <c r="N143" s="296">
        <f>ROUND(L143*K143,2)</f>
        <v>0</v>
      </c>
      <c r="O143" s="296"/>
      <c r="P143" s="296"/>
      <c r="Q143" s="296"/>
      <c r="R143" s="145"/>
      <c r="T143" s="175" t="s">
        <v>5</v>
      </c>
      <c r="U143" s="48" t="s">
        <v>48</v>
      </c>
      <c r="V143" s="40"/>
      <c r="W143" s="176">
        <f>V143*K143</f>
        <v>0</v>
      </c>
      <c r="X143" s="176">
        <v>0</v>
      </c>
      <c r="Y143" s="176">
        <f>X143*K143</f>
        <v>0</v>
      </c>
      <c r="Z143" s="176">
        <v>0</v>
      </c>
      <c r="AA143" s="177">
        <f>Z143*K143</f>
        <v>0</v>
      </c>
      <c r="AR143" s="22" t="s">
        <v>1166</v>
      </c>
      <c r="AT143" s="22" t="s">
        <v>181</v>
      </c>
      <c r="AU143" s="22" t="s">
        <v>95</v>
      </c>
      <c r="AY143" s="22" t="s">
        <v>180</v>
      </c>
      <c r="BE143" s="118">
        <f>IF(U143="základní",N143,0)</f>
        <v>0</v>
      </c>
      <c r="BF143" s="118">
        <f>IF(U143="snížená",N143,0)</f>
        <v>0</v>
      </c>
      <c r="BG143" s="118">
        <f>IF(U143="zákl. přenesená",N143,0)</f>
        <v>0</v>
      </c>
      <c r="BH143" s="118">
        <f>IF(U143="sníž. přenesená",N143,0)</f>
        <v>0</v>
      </c>
      <c r="BI143" s="118">
        <f>IF(U143="nulová",N143,0)</f>
        <v>0</v>
      </c>
      <c r="BJ143" s="22" t="s">
        <v>90</v>
      </c>
      <c r="BK143" s="118">
        <f>ROUND(L143*K143,2)</f>
        <v>0</v>
      </c>
      <c r="BL143" s="22" t="s">
        <v>1166</v>
      </c>
      <c r="BM143" s="22" t="s">
        <v>1199</v>
      </c>
    </row>
    <row r="144" spans="2:51" s="11" customFormat="1" ht="40.15" customHeight="1">
      <c r="B144" s="178"/>
      <c r="C144" s="179"/>
      <c r="D144" s="179"/>
      <c r="E144" s="180" t="s">
        <v>5</v>
      </c>
      <c r="F144" s="288" t="s">
        <v>1200</v>
      </c>
      <c r="G144" s="289"/>
      <c r="H144" s="289"/>
      <c r="I144" s="289"/>
      <c r="J144" s="179"/>
      <c r="K144" s="181" t="s">
        <v>5</v>
      </c>
      <c r="L144" s="179"/>
      <c r="M144" s="179"/>
      <c r="N144" s="179"/>
      <c r="O144" s="179"/>
      <c r="P144" s="179"/>
      <c r="Q144" s="179"/>
      <c r="R144" s="182"/>
      <c r="T144" s="183"/>
      <c r="U144" s="179"/>
      <c r="V144" s="179"/>
      <c r="W144" s="179"/>
      <c r="X144" s="179"/>
      <c r="Y144" s="179"/>
      <c r="Z144" s="179"/>
      <c r="AA144" s="184"/>
      <c r="AT144" s="185" t="s">
        <v>188</v>
      </c>
      <c r="AU144" s="185" t="s">
        <v>95</v>
      </c>
      <c r="AV144" s="11" t="s">
        <v>90</v>
      </c>
      <c r="AW144" s="11" t="s">
        <v>40</v>
      </c>
      <c r="AX144" s="11" t="s">
        <v>83</v>
      </c>
      <c r="AY144" s="185" t="s">
        <v>180</v>
      </c>
    </row>
    <row r="145" spans="2:51" s="11" customFormat="1" ht="40.15" customHeight="1">
      <c r="B145" s="178"/>
      <c r="C145" s="179"/>
      <c r="D145" s="179"/>
      <c r="E145" s="180" t="s">
        <v>5</v>
      </c>
      <c r="F145" s="303" t="s">
        <v>1201</v>
      </c>
      <c r="G145" s="304"/>
      <c r="H145" s="304"/>
      <c r="I145" s="304"/>
      <c r="J145" s="179"/>
      <c r="K145" s="181" t="s">
        <v>5</v>
      </c>
      <c r="L145" s="179"/>
      <c r="M145" s="179"/>
      <c r="N145" s="179"/>
      <c r="O145" s="179"/>
      <c r="P145" s="179"/>
      <c r="Q145" s="179"/>
      <c r="R145" s="182"/>
      <c r="T145" s="183"/>
      <c r="U145" s="179"/>
      <c r="V145" s="179"/>
      <c r="W145" s="179"/>
      <c r="X145" s="179"/>
      <c r="Y145" s="179"/>
      <c r="Z145" s="179"/>
      <c r="AA145" s="184"/>
      <c r="AT145" s="185" t="s">
        <v>188</v>
      </c>
      <c r="AU145" s="185" t="s">
        <v>95</v>
      </c>
      <c r="AV145" s="11" t="s">
        <v>90</v>
      </c>
      <c r="AW145" s="11" t="s">
        <v>40</v>
      </c>
      <c r="AX145" s="11" t="s">
        <v>83</v>
      </c>
      <c r="AY145" s="185" t="s">
        <v>180</v>
      </c>
    </row>
    <row r="146" spans="2:51" s="11" customFormat="1" ht="28.9" customHeight="1">
      <c r="B146" s="178"/>
      <c r="C146" s="179"/>
      <c r="D146" s="179"/>
      <c r="E146" s="180" t="s">
        <v>5</v>
      </c>
      <c r="F146" s="303" t="s">
        <v>1202</v>
      </c>
      <c r="G146" s="304"/>
      <c r="H146" s="304"/>
      <c r="I146" s="304"/>
      <c r="J146" s="179"/>
      <c r="K146" s="181" t="s">
        <v>5</v>
      </c>
      <c r="L146" s="179"/>
      <c r="M146" s="179"/>
      <c r="N146" s="179"/>
      <c r="O146" s="179"/>
      <c r="P146" s="179"/>
      <c r="Q146" s="179"/>
      <c r="R146" s="182"/>
      <c r="T146" s="183"/>
      <c r="U146" s="179"/>
      <c r="V146" s="179"/>
      <c r="W146" s="179"/>
      <c r="X146" s="179"/>
      <c r="Y146" s="179"/>
      <c r="Z146" s="179"/>
      <c r="AA146" s="184"/>
      <c r="AT146" s="185" t="s">
        <v>188</v>
      </c>
      <c r="AU146" s="185" t="s">
        <v>95</v>
      </c>
      <c r="AV146" s="11" t="s">
        <v>90</v>
      </c>
      <c r="AW146" s="11" t="s">
        <v>40</v>
      </c>
      <c r="AX146" s="11" t="s">
        <v>83</v>
      </c>
      <c r="AY146" s="185" t="s">
        <v>180</v>
      </c>
    </row>
    <row r="147" spans="2:51" s="12" customFormat="1" ht="20.45" customHeight="1">
      <c r="B147" s="186"/>
      <c r="C147" s="187"/>
      <c r="D147" s="187"/>
      <c r="E147" s="188" t="s">
        <v>5</v>
      </c>
      <c r="F147" s="290" t="s">
        <v>90</v>
      </c>
      <c r="G147" s="291"/>
      <c r="H147" s="291"/>
      <c r="I147" s="291"/>
      <c r="J147" s="187"/>
      <c r="K147" s="189">
        <v>1</v>
      </c>
      <c r="L147" s="187"/>
      <c r="M147" s="187"/>
      <c r="N147" s="187"/>
      <c r="O147" s="187"/>
      <c r="P147" s="187"/>
      <c r="Q147" s="187"/>
      <c r="R147" s="190"/>
      <c r="T147" s="191"/>
      <c r="U147" s="187"/>
      <c r="V147" s="187"/>
      <c r="W147" s="187"/>
      <c r="X147" s="187"/>
      <c r="Y147" s="187"/>
      <c r="Z147" s="187"/>
      <c r="AA147" s="192"/>
      <c r="AT147" s="193" t="s">
        <v>188</v>
      </c>
      <c r="AU147" s="193" t="s">
        <v>95</v>
      </c>
      <c r="AV147" s="12" t="s">
        <v>95</v>
      </c>
      <c r="AW147" s="12" t="s">
        <v>40</v>
      </c>
      <c r="AX147" s="12" t="s">
        <v>90</v>
      </c>
      <c r="AY147" s="193" t="s">
        <v>180</v>
      </c>
    </row>
    <row r="148" spans="2:63" s="1" customFormat="1" ht="49.9" customHeight="1">
      <c r="B148" s="39"/>
      <c r="C148" s="40"/>
      <c r="D148" s="162" t="s">
        <v>491</v>
      </c>
      <c r="E148" s="40"/>
      <c r="F148" s="40"/>
      <c r="G148" s="40"/>
      <c r="H148" s="40"/>
      <c r="I148" s="40"/>
      <c r="J148" s="40"/>
      <c r="K148" s="40"/>
      <c r="L148" s="40"/>
      <c r="M148" s="40"/>
      <c r="N148" s="336">
        <f aca="true" t="shared" si="5" ref="N148:N153">BK148</f>
        <v>0</v>
      </c>
      <c r="O148" s="337"/>
      <c r="P148" s="337"/>
      <c r="Q148" s="337"/>
      <c r="R148" s="41"/>
      <c r="T148" s="214"/>
      <c r="U148" s="40"/>
      <c r="V148" s="40"/>
      <c r="W148" s="40"/>
      <c r="X148" s="40"/>
      <c r="Y148" s="40"/>
      <c r="Z148" s="40"/>
      <c r="AA148" s="78"/>
      <c r="AT148" s="22" t="s">
        <v>82</v>
      </c>
      <c r="AU148" s="22" t="s">
        <v>83</v>
      </c>
      <c r="AY148" s="22" t="s">
        <v>492</v>
      </c>
      <c r="BK148" s="118">
        <f>SUM(BK149:BK153)</f>
        <v>0</v>
      </c>
    </row>
    <row r="149" spans="2:63" s="1" customFormat="1" ht="22.35" customHeight="1">
      <c r="B149" s="39"/>
      <c r="C149" s="215" t="s">
        <v>5</v>
      </c>
      <c r="D149" s="215" t="s">
        <v>181</v>
      </c>
      <c r="E149" s="216" t="s">
        <v>5</v>
      </c>
      <c r="F149" s="299" t="s">
        <v>5</v>
      </c>
      <c r="G149" s="299"/>
      <c r="H149" s="299"/>
      <c r="I149" s="299"/>
      <c r="J149" s="217" t="s">
        <v>5</v>
      </c>
      <c r="K149" s="218"/>
      <c r="L149" s="295"/>
      <c r="M149" s="300"/>
      <c r="N149" s="300">
        <f t="shared" si="5"/>
        <v>0</v>
      </c>
      <c r="O149" s="300"/>
      <c r="P149" s="300"/>
      <c r="Q149" s="300"/>
      <c r="R149" s="41"/>
      <c r="T149" s="175" t="s">
        <v>5</v>
      </c>
      <c r="U149" s="219" t="s">
        <v>48</v>
      </c>
      <c r="V149" s="40"/>
      <c r="W149" s="40"/>
      <c r="X149" s="40"/>
      <c r="Y149" s="40"/>
      <c r="Z149" s="40"/>
      <c r="AA149" s="78"/>
      <c r="AT149" s="22" t="s">
        <v>492</v>
      </c>
      <c r="AU149" s="22" t="s">
        <v>90</v>
      </c>
      <c r="AY149" s="22" t="s">
        <v>492</v>
      </c>
      <c r="BE149" s="118">
        <f>IF(U149="základní",N149,0)</f>
        <v>0</v>
      </c>
      <c r="BF149" s="118">
        <f>IF(U149="snížená",N149,0)</f>
        <v>0</v>
      </c>
      <c r="BG149" s="118">
        <f>IF(U149="zákl. přenesená",N149,0)</f>
        <v>0</v>
      </c>
      <c r="BH149" s="118">
        <f>IF(U149="sníž. přenesená",N149,0)</f>
        <v>0</v>
      </c>
      <c r="BI149" s="118">
        <f>IF(U149="nulová",N149,0)</f>
        <v>0</v>
      </c>
      <c r="BJ149" s="22" t="s">
        <v>90</v>
      </c>
      <c r="BK149" s="118">
        <f>L149*K149</f>
        <v>0</v>
      </c>
    </row>
    <row r="150" spans="2:63" s="1" customFormat="1" ht="22.35" customHeight="1">
      <c r="B150" s="39"/>
      <c r="C150" s="215" t="s">
        <v>5</v>
      </c>
      <c r="D150" s="215" t="s">
        <v>181</v>
      </c>
      <c r="E150" s="216" t="s">
        <v>5</v>
      </c>
      <c r="F150" s="299" t="s">
        <v>5</v>
      </c>
      <c r="G150" s="299"/>
      <c r="H150" s="299"/>
      <c r="I150" s="299"/>
      <c r="J150" s="217" t="s">
        <v>5</v>
      </c>
      <c r="K150" s="218"/>
      <c r="L150" s="295"/>
      <c r="M150" s="300"/>
      <c r="N150" s="300">
        <f t="shared" si="5"/>
        <v>0</v>
      </c>
      <c r="O150" s="300"/>
      <c r="P150" s="300"/>
      <c r="Q150" s="300"/>
      <c r="R150" s="41"/>
      <c r="T150" s="175" t="s">
        <v>5</v>
      </c>
      <c r="U150" s="219" t="s">
        <v>48</v>
      </c>
      <c r="V150" s="40"/>
      <c r="W150" s="40"/>
      <c r="X150" s="40"/>
      <c r="Y150" s="40"/>
      <c r="Z150" s="40"/>
      <c r="AA150" s="78"/>
      <c r="AT150" s="22" t="s">
        <v>492</v>
      </c>
      <c r="AU150" s="22" t="s">
        <v>90</v>
      </c>
      <c r="AY150" s="22" t="s">
        <v>492</v>
      </c>
      <c r="BE150" s="118">
        <f>IF(U150="základní",N150,0)</f>
        <v>0</v>
      </c>
      <c r="BF150" s="118">
        <f>IF(U150="snížená",N150,0)</f>
        <v>0</v>
      </c>
      <c r="BG150" s="118">
        <f>IF(U150="zákl. přenesená",N150,0)</f>
        <v>0</v>
      </c>
      <c r="BH150" s="118">
        <f>IF(U150="sníž. přenesená",N150,0)</f>
        <v>0</v>
      </c>
      <c r="BI150" s="118">
        <f>IF(U150="nulová",N150,0)</f>
        <v>0</v>
      </c>
      <c r="BJ150" s="22" t="s">
        <v>90</v>
      </c>
      <c r="BK150" s="118">
        <f>L150*K150</f>
        <v>0</v>
      </c>
    </row>
    <row r="151" spans="2:63" s="1" customFormat="1" ht="22.35" customHeight="1">
      <c r="B151" s="39"/>
      <c r="C151" s="215" t="s">
        <v>5</v>
      </c>
      <c r="D151" s="215" t="s">
        <v>181</v>
      </c>
      <c r="E151" s="216" t="s">
        <v>5</v>
      </c>
      <c r="F151" s="299" t="s">
        <v>5</v>
      </c>
      <c r="G151" s="299"/>
      <c r="H151" s="299"/>
      <c r="I151" s="299"/>
      <c r="J151" s="217" t="s">
        <v>5</v>
      </c>
      <c r="K151" s="218"/>
      <c r="L151" s="295"/>
      <c r="M151" s="300"/>
      <c r="N151" s="300">
        <f t="shared" si="5"/>
        <v>0</v>
      </c>
      <c r="O151" s="300"/>
      <c r="P151" s="300"/>
      <c r="Q151" s="300"/>
      <c r="R151" s="41"/>
      <c r="T151" s="175" t="s">
        <v>5</v>
      </c>
      <c r="U151" s="219" t="s">
        <v>48</v>
      </c>
      <c r="V151" s="40"/>
      <c r="W151" s="40"/>
      <c r="X151" s="40"/>
      <c r="Y151" s="40"/>
      <c r="Z151" s="40"/>
      <c r="AA151" s="78"/>
      <c r="AT151" s="22" t="s">
        <v>492</v>
      </c>
      <c r="AU151" s="22" t="s">
        <v>90</v>
      </c>
      <c r="AY151" s="22" t="s">
        <v>492</v>
      </c>
      <c r="BE151" s="118">
        <f>IF(U151="základní",N151,0)</f>
        <v>0</v>
      </c>
      <c r="BF151" s="118">
        <f>IF(U151="snížená",N151,0)</f>
        <v>0</v>
      </c>
      <c r="BG151" s="118">
        <f>IF(U151="zákl. přenesená",N151,0)</f>
        <v>0</v>
      </c>
      <c r="BH151" s="118">
        <f>IF(U151="sníž. přenesená",N151,0)</f>
        <v>0</v>
      </c>
      <c r="BI151" s="118">
        <f>IF(U151="nulová",N151,0)</f>
        <v>0</v>
      </c>
      <c r="BJ151" s="22" t="s">
        <v>90</v>
      </c>
      <c r="BK151" s="118">
        <f>L151*K151</f>
        <v>0</v>
      </c>
    </row>
    <row r="152" spans="2:63" s="1" customFormat="1" ht="22.35" customHeight="1">
      <c r="B152" s="39"/>
      <c r="C152" s="215" t="s">
        <v>5</v>
      </c>
      <c r="D152" s="215" t="s">
        <v>181</v>
      </c>
      <c r="E152" s="216" t="s">
        <v>5</v>
      </c>
      <c r="F152" s="299" t="s">
        <v>5</v>
      </c>
      <c r="G152" s="299"/>
      <c r="H152" s="299"/>
      <c r="I152" s="299"/>
      <c r="J152" s="217" t="s">
        <v>5</v>
      </c>
      <c r="K152" s="218"/>
      <c r="L152" s="295"/>
      <c r="M152" s="300"/>
      <c r="N152" s="300">
        <f t="shared" si="5"/>
        <v>0</v>
      </c>
      <c r="O152" s="300"/>
      <c r="P152" s="300"/>
      <c r="Q152" s="300"/>
      <c r="R152" s="41"/>
      <c r="T152" s="175" t="s">
        <v>5</v>
      </c>
      <c r="U152" s="219" t="s">
        <v>48</v>
      </c>
      <c r="V152" s="40"/>
      <c r="W152" s="40"/>
      <c r="X152" s="40"/>
      <c r="Y152" s="40"/>
      <c r="Z152" s="40"/>
      <c r="AA152" s="78"/>
      <c r="AT152" s="22" t="s">
        <v>492</v>
      </c>
      <c r="AU152" s="22" t="s">
        <v>90</v>
      </c>
      <c r="AY152" s="22" t="s">
        <v>492</v>
      </c>
      <c r="BE152" s="118">
        <f>IF(U152="základní",N152,0)</f>
        <v>0</v>
      </c>
      <c r="BF152" s="118">
        <f>IF(U152="snížená",N152,0)</f>
        <v>0</v>
      </c>
      <c r="BG152" s="118">
        <f>IF(U152="zákl. přenesená",N152,0)</f>
        <v>0</v>
      </c>
      <c r="BH152" s="118">
        <f>IF(U152="sníž. přenesená",N152,0)</f>
        <v>0</v>
      </c>
      <c r="BI152" s="118">
        <f>IF(U152="nulová",N152,0)</f>
        <v>0</v>
      </c>
      <c r="BJ152" s="22" t="s">
        <v>90</v>
      </c>
      <c r="BK152" s="118">
        <f>L152*K152</f>
        <v>0</v>
      </c>
    </row>
    <row r="153" spans="2:63" s="1" customFormat="1" ht="22.35" customHeight="1">
      <c r="B153" s="39"/>
      <c r="C153" s="215" t="s">
        <v>5</v>
      </c>
      <c r="D153" s="215" t="s">
        <v>181</v>
      </c>
      <c r="E153" s="216" t="s">
        <v>5</v>
      </c>
      <c r="F153" s="299" t="s">
        <v>5</v>
      </c>
      <c r="G153" s="299"/>
      <c r="H153" s="299"/>
      <c r="I153" s="299"/>
      <c r="J153" s="217" t="s">
        <v>5</v>
      </c>
      <c r="K153" s="218"/>
      <c r="L153" s="295"/>
      <c r="M153" s="300"/>
      <c r="N153" s="300">
        <f t="shared" si="5"/>
        <v>0</v>
      </c>
      <c r="O153" s="300"/>
      <c r="P153" s="300"/>
      <c r="Q153" s="300"/>
      <c r="R153" s="41"/>
      <c r="T153" s="175" t="s">
        <v>5</v>
      </c>
      <c r="U153" s="219" t="s">
        <v>48</v>
      </c>
      <c r="V153" s="60"/>
      <c r="W153" s="60"/>
      <c r="X153" s="60"/>
      <c r="Y153" s="60"/>
      <c r="Z153" s="60"/>
      <c r="AA153" s="62"/>
      <c r="AT153" s="22" t="s">
        <v>492</v>
      </c>
      <c r="AU153" s="22" t="s">
        <v>90</v>
      </c>
      <c r="AY153" s="22" t="s">
        <v>492</v>
      </c>
      <c r="BE153" s="118">
        <f>IF(U153="základní",N153,0)</f>
        <v>0</v>
      </c>
      <c r="BF153" s="118">
        <f>IF(U153="snížená",N153,0)</f>
        <v>0</v>
      </c>
      <c r="BG153" s="118">
        <f>IF(U153="zákl. přenesená",N153,0)</f>
        <v>0</v>
      </c>
      <c r="BH153" s="118">
        <f>IF(U153="sníž. přenesená",N153,0)</f>
        <v>0</v>
      </c>
      <c r="BI153" s="118">
        <f>IF(U153="nulová",N153,0)</f>
        <v>0</v>
      </c>
      <c r="BJ153" s="22" t="s">
        <v>90</v>
      </c>
      <c r="BK153" s="118">
        <f>L153*K153</f>
        <v>0</v>
      </c>
    </row>
    <row r="154" spans="2:18" s="1" customFormat="1" ht="6.95" customHeight="1">
      <c r="B154" s="63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5"/>
    </row>
  </sheetData>
  <mergeCells count="129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3:Q93"/>
    <mergeCell ref="D94:H94"/>
    <mergeCell ref="N94:Q94"/>
    <mergeCell ref="D95:H95"/>
    <mergeCell ref="N95:Q95"/>
    <mergeCell ref="D96:H96"/>
    <mergeCell ref="N96:Q96"/>
    <mergeCell ref="D97:H97"/>
    <mergeCell ref="N97:Q97"/>
    <mergeCell ref="D98:H98"/>
    <mergeCell ref="N98:Q98"/>
    <mergeCell ref="N99:Q99"/>
    <mergeCell ref="L101:Q101"/>
    <mergeCell ref="C107:Q107"/>
    <mergeCell ref="F109:P109"/>
    <mergeCell ref="F110:P110"/>
    <mergeCell ref="M112:P112"/>
    <mergeCell ref="M114:Q114"/>
    <mergeCell ref="M115:Q115"/>
    <mergeCell ref="F117:I117"/>
    <mergeCell ref="L117:M117"/>
    <mergeCell ref="N117:Q117"/>
    <mergeCell ref="F121:I121"/>
    <mergeCell ref="L121:M121"/>
    <mergeCell ref="N121:Q121"/>
    <mergeCell ref="N118:Q118"/>
    <mergeCell ref="N119:Q119"/>
    <mergeCell ref="N120:Q120"/>
    <mergeCell ref="F122:I122"/>
    <mergeCell ref="L122:M122"/>
    <mergeCell ref="N122:Q122"/>
    <mergeCell ref="F123:I123"/>
    <mergeCell ref="F124:I124"/>
    <mergeCell ref="F125:I125"/>
    <mergeCell ref="L125:M125"/>
    <mergeCell ref="N125:Q125"/>
    <mergeCell ref="F126:I126"/>
    <mergeCell ref="F127:I127"/>
    <mergeCell ref="F128:I128"/>
    <mergeCell ref="F129:I129"/>
    <mergeCell ref="L129:M129"/>
    <mergeCell ref="N129:Q129"/>
    <mergeCell ref="F130:I130"/>
    <mergeCell ref="F131:I131"/>
    <mergeCell ref="F132:I132"/>
    <mergeCell ref="F133:I133"/>
    <mergeCell ref="L133:M133"/>
    <mergeCell ref="N133:Q133"/>
    <mergeCell ref="F141:I141"/>
    <mergeCell ref="F142:I142"/>
    <mergeCell ref="F143:I143"/>
    <mergeCell ref="L143:M143"/>
    <mergeCell ref="N143:Q143"/>
    <mergeCell ref="F144:I144"/>
    <mergeCell ref="F134:I134"/>
    <mergeCell ref="F135:I135"/>
    <mergeCell ref="F136:I136"/>
    <mergeCell ref="F137:I137"/>
    <mergeCell ref="F138:I138"/>
    <mergeCell ref="L138:M138"/>
    <mergeCell ref="N138:Q138"/>
    <mergeCell ref="F139:I139"/>
    <mergeCell ref="L139:M139"/>
    <mergeCell ref="N139:Q139"/>
    <mergeCell ref="H1:K1"/>
    <mergeCell ref="S2:AC2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45:I145"/>
    <mergeCell ref="F146:I146"/>
    <mergeCell ref="F147:I147"/>
    <mergeCell ref="F149:I149"/>
    <mergeCell ref="L149:M149"/>
    <mergeCell ref="N149:Q149"/>
    <mergeCell ref="F150:I150"/>
    <mergeCell ref="L150:M150"/>
    <mergeCell ref="N150:Q150"/>
    <mergeCell ref="N148:Q148"/>
    <mergeCell ref="F140:I140"/>
    <mergeCell ref="L140:M140"/>
    <mergeCell ref="N140:Q140"/>
  </mergeCells>
  <dataValidations count="2">
    <dataValidation type="list" allowBlank="1" showInputMessage="1" showErrorMessage="1" error="Povoleny jsou hodnoty K, M." sqref="D149:D154">
      <formula1>"K, M"</formula1>
    </dataValidation>
    <dataValidation type="list" allowBlank="1" showInputMessage="1" showErrorMessage="1" error="Povoleny jsou hodnoty základní, snížená, zákl. přenesená, sníž. přenesená, nulová." sqref="U149:U154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17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G-PC\Svatopluk</dc:creator>
  <cp:keywords/>
  <dc:description/>
  <cp:lastModifiedBy>cekr</cp:lastModifiedBy>
  <dcterms:created xsi:type="dcterms:W3CDTF">2017-04-19T08:37:01Z</dcterms:created>
  <dcterms:modified xsi:type="dcterms:W3CDTF">2017-04-26T10:39:25Z</dcterms:modified>
  <cp:category/>
  <cp:version/>
  <cp:contentType/>
  <cp:contentStatus/>
</cp:coreProperties>
</file>