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 -..." sheetId="2" r:id="rId2"/>
    <sheet name="SO 002 - Příprava území -..." sheetId="3" r:id="rId3"/>
    <sheet name="SO 101 - Lesní cesta délk..." sheetId="4" r:id="rId4"/>
    <sheet name="SO 102 - Lesní cesta délk..." sheetId="5" r:id="rId5"/>
    <sheet name="SO 192 - Dopravní značení..." sheetId="6" r:id="rId6"/>
    <sheet name="1020 - VRN" sheetId="7" r:id="rId7"/>
    <sheet name="Pokyny pro vyplnění" sheetId="8" r:id="rId8"/>
  </sheets>
  <definedNames>
    <definedName name="_xlnm._FilterDatabase" localSheetId="6" hidden="1">'1020 - VRN'!$C$77:$K$77</definedName>
    <definedName name="_xlnm._FilterDatabase" localSheetId="1" hidden="1">'SO 001 - Příprava území -...'!$C$84:$K$84</definedName>
    <definedName name="_xlnm._FilterDatabase" localSheetId="2" hidden="1">'SO 002 - Příprava území -...'!$C$85:$K$85</definedName>
    <definedName name="_xlnm._FilterDatabase" localSheetId="3" hidden="1">'SO 101 - Lesní cesta délk...'!$C$87:$K$87</definedName>
    <definedName name="_xlnm._FilterDatabase" localSheetId="4" hidden="1">'SO 102 - Lesní cesta délk...'!$C$87:$K$87</definedName>
    <definedName name="_xlnm._FilterDatabase" localSheetId="5" hidden="1">'SO 192 - Dopravní značení...'!$C$89:$K$89</definedName>
    <definedName name="_xlnm.Print_Titles" localSheetId="6">'1020 - VRN'!$77:$77</definedName>
    <definedName name="_xlnm.Print_Titles" localSheetId="0">'Rekapitulace stavby'!$49:$49</definedName>
    <definedName name="_xlnm.Print_Titles" localSheetId="1">'SO 001 - Příprava území -...'!$84:$84</definedName>
    <definedName name="_xlnm.Print_Titles" localSheetId="2">'SO 002 - Příprava území -...'!$85:$85</definedName>
    <definedName name="_xlnm.Print_Titles" localSheetId="3">'SO 101 - Lesní cesta délk...'!$87:$87</definedName>
    <definedName name="_xlnm.Print_Titles" localSheetId="4">'SO 102 - Lesní cesta délk...'!$87:$87</definedName>
    <definedName name="_xlnm.Print_Titles" localSheetId="5">'SO 192 - Dopravní značení...'!$89:$89</definedName>
    <definedName name="_xlnm.Print_Area" localSheetId="6">'1020 - VRN'!$C$4:$J$36,'1020 - VRN'!$C$42:$J$59,'1020 - VRN'!$C$65:$K$84</definedName>
    <definedName name="_xlnm.Print_Area" localSheetId="7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stavby'!$C$39:$AQ$61</definedName>
    <definedName name="_xlnm.Print_Area" localSheetId="1">'SO 001 - Příprava území -...'!$C$4:$J$38,'SO 001 - Příprava území -...'!$C$44:$J$64,'SO 001 - Příprava území -...'!$C$70:$K$122</definedName>
    <definedName name="_xlnm.Print_Area" localSheetId="2">'SO 002 - Příprava území -...'!$C$4:$J$38,'SO 002 - Příprava území -...'!$C$44:$J$65,'SO 002 - Příprava území -...'!$C$71:$K$114</definedName>
    <definedName name="_xlnm.Print_Area" localSheetId="3">'SO 101 - Lesní cesta délk...'!$C$4:$J$38,'SO 101 - Lesní cesta délk...'!$C$44:$J$67,'SO 101 - Lesní cesta délk...'!$C$73:$K$186</definedName>
    <definedName name="_xlnm.Print_Area" localSheetId="4">'SO 102 - Lesní cesta délk...'!$C$4:$J$38,'SO 102 - Lesní cesta délk...'!$C$44:$J$67,'SO 102 - Lesní cesta délk...'!$C$73:$K$182</definedName>
    <definedName name="_xlnm.Print_Area" localSheetId="5">'SO 192 - Dopravní značení...'!$C$4:$J$40,'SO 192 - Dopravní značení...'!$C$46:$J$67,'SO 192 - Dopravní značení...'!$C$73:$K$99</definedName>
  </definedNames>
  <calcPr fullCalcOnLoad="1"/>
</workbook>
</file>

<file path=xl/sharedStrings.xml><?xml version="1.0" encoding="utf-8"?>
<sst xmlns="http://schemas.openxmlformats.org/spreadsheetml/2006/main" count="3730" uniqueCount="564">
  <si>
    <t>Export VZ</t>
  </si>
  <si>
    <t>List obsahuje:</t>
  </si>
  <si>
    <t>3.0</t>
  </si>
  <si>
    <t/>
  </si>
  <si>
    <t>False</t>
  </si>
  <si>
    <t>{6505e9c2-db40-47d3-ae93-dc224dd88ce6}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</si>
  <si>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</si>
  <si>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</si>
  <si>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</si>
  <si>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</si>
  <si>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</si>
  <si>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</si>
  <si>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</si>
  <si>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</si>
  <si>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</si>
  <si>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</si>
  <si>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</si>
  <si>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</si>
  <si>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Lesní cesta - část Tulinka</t>
  </si>
  <si>
    <t>KSO:</t>
  </si>
  <si>
    <t>CC-CZ:</t>
  </si>
  <si>
    <t>Místo:</t>
  </si>
  <si>
    <t xml:space="preserve"> </t>
  </si>
  <si>
    <t>Datum:</t>
  </si>
  <si>
    <t>13.10.2016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</si>
  <si>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</si>
  <si>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</si>
  <si>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</si>
  <si>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</si>
  <si>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</si>
  <si>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</si>
  <si>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</si>
  <si>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</si>
  <si>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</si>
  <si>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</si>
  <si>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</si>
  <si>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</si>
  <si>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</si>
  <si>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</si>
  <si>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</si>
  <si>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</si>
  <si>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</si>
  <si>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</si>
  <si>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</si>
  <si>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</si>
  <si>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</si>
  <si>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</si>
  <si>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</si>
  <si>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</si>
  <si>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</si>
  <si>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</si>
  <si>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</si>
  <si>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</si>
  <si>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</si>
  <si>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</si>
  <si>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</si>
  <si>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</si>
  <si>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</si>
  <si>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</si>
  <si>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</si>
  <si>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</si>
  <si>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</si>
  <si>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</si>
  <si>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</si>
  <si>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</si>
  <si>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</si>
  <si>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</si>
  <si>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</si>
  <si>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</si>
  <si>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</si>
  <si>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</si>
  <si>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</si>
  <si>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</si>
  <si>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</t>
  </si>
  <si>
    <t>STA</t>
  </si>
  <si>
    <t>1</t>
  </si>
  <si>
    <t>{bc24846a-995d-4286-859c-5528ab3a45b4}</t>
  </si>
  <si>
    <t>2</t>
  </si>
  <si>
    <t>SO 001</t>
  </si>
  <si>
    <t>Příprava území - Lesní cesta 483 m</t>
  </si>
  <si>
    <t>Soupis</t>
  </si>
  <si>
    <t>{1b8c0727-eabc-42d9-989a-d4da35ce62e0}</t>
  </si>
  <si>
    <t>SO 002</t>
  </si>
  <si>
    <t>Příprava území - Lesní cesta 315 m</t>
  </si>
  <si>
    <t>{fba3d710-85b7-4e84-81e7-be9e86cf9ebe}</t>
  </si>
  <si>
    <t>100</t>
  </si>
  <si>
    <t>Pozemní komunikace</t>
  </si>
  <si>
    <t>{980c358a-5393-4f07-85da-b1dea7cf776f}</t>
  </si>
  <si>
    <t>SO 101</t>
  </si>
  <si>
    <t>Lesní cesta délka 483 m</t>
  </si>
  <si>
    <t>{2f1f6347-92ac-4018-af5e-1b1de9154068}</t>
  </si>
  <si>
    <t>SO 102</t>
  </si>
  <si>
    <t>Lesní cesta délka 315 m</t>
  </si>
  <si>
    <t>{e249e3a5-5159-4f65-aac5-e692982bfa2a}</t>
  </si>
  <si>
    <t>190</t>
  </si>
  <si>
    <t>Dopravní značení</t>
  </si>
  <si>
    <t>{29f8fc20-460d-43c0-8866-7b079aa87c1d}</t>
  </si>
  <si>
    <t>SO 192</t>
  </si>
  <si>
    <t>Dopravní značení dočasné DIO</t>
  </si>
  <si>
    <t>3</t>
  </si>
  <si>
    <t>{30aadbae-2a2b-42f7-a24a-6b840135caf2}</t>
  </si>
  <si>
    <t>1020</t>
  </si>
  <si>
    <t>VRN</t>
  </si>
  <si>
    <t>{40a70291-8384-401f-bbc4-fd5f20b88556}</t>
  </si>
  <si>
    <t>Zpět na list:</t>
  </si>
  <si>
    <t>KRYCÍ LIST SOUPISU</t>
  </si>
  <si>
    <t>Objekt:</t>
  </si>
  <si>
    <t>000 - Demolice, příprava území</t>
  </si>
  <si>
    <t>Soupis:</t>
  </si>
  <si>
    <t>SO 001 - Příprava území - Lesní cesta 483 m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</si>
  <si>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</si>
  <si>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</si>
  <si>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</si>
  <si>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</si>
  <si>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</si>
  <si>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</si>
  <si>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</si>
  <si>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</si>
  <si>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</si>
  <si>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</si>
  <si>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</si>
  <si>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</si>
  <si>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</si>
  <si>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</si>
  <si>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</si>
  <si>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</si>
  <si>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</si>
  <si>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</si>
  <si>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</si>
  <si>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</si>
  <si>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</si>
  <si>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</si>
  <si>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</si>
  <si>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</si>
  <si>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</si>
  <si>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</si>
  <si>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</si>
  <si>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113154321</t>
  </si>
  <si>
    <t>Frézování živičného krytu tl 30 mm pruh š 1 m pl do 10000 m2 bez překážek v trase</t>
  </si>
  <si>
    <t>m2</t>
  </si>
  <si>
    <t>CS ÚRS 2016 01</t>
  </si>
  <si>
    <t>4</t>
  </si>
  <si>
    <t>-1917106808</t>
  </si>
  <si>
    <t>PP</t>
  </si>
  <si>
    <t>Frézování živičného podkladu nebo krytu s naložením na dopravní prostředek plochy přes 1 000 do 10 000 m2 bez překážek v trase pruhu šířky do 1 m, tloušťky vrstvy do 30 mm</t>
  </si>
  <si>
    <t>VV</t>
  </si>
  <si>
    <t>" frézování stávající komunikace tl. 60mm"</t>
  </si>
  <si>
    <t>(483*3,5)</t>
  </si>
  <si>
    <t>Součet</t>
  </si>
  <si>
    <t>122201101</t>
  </si>
  <si>
    <t>Odkopávky a prokopávky nezapažené v hornině tř. 3 objem do 100 m3</t>
  </si>
  <si>
    <t>m3</t>
  </si>
  <si>
    <t>-903917472</t>
  </si>
  <si>
    <t>Odkopávky a prokopávky nezapažené s přehozením výkopku na vzdálenost do 3 m nebo s naložením na dopravní prostředek v hornině tř. 3 do 100 m3</t>
  </si>
  <si>
    <t>" odstranění zeminy z krajnice"</t>
  </si>
  <si>
    <t>(483*0,25)*0,1*2</t>
  </si>
  <si>
    <t>122201109</t>
  </si>
  <si>
    <t>Příplatek za lepivost u odkopávek v hornině tř. 1 až 3</t>
  </si>
  <si>
    <t>-160895201</t>
  </si>
  <si>
    <t>Odkopávky a prokopávky nezapažené s přehozením výkopku na vzdálenost do 3 m nebo s naložením na dopravní prostředek v hornině tř. 3 Příplatek k cenám za lepivost horniny tř. 3</t>
  </si>
  <si>
    <t>24,15*0,5</t>
  </si>
  <si>
    <t>162701103</t>
  </si>
  <si>
    <t>Vodorovné přemístění do 8000 m výkopku/sypaniny z horniny tř. 1 až 4</t>
  </si>
  <si>
    <t>1720766546</t>
  </si>
  <si>
    <t>Vodorovné přemístění výkopku nebo sypaniny po suchu na obvyklém dopravním prostředku, bez naložení výkopku, avšak se složením bez rozhrnutí z horniny tř. 1 až 4 na vzdálenost přes 7 000 do 8 000 m</t>
  </si>
  <si>
    <t>" odvoz přebytečného výkopku na skládku"</t>
  </si>
  <si>
    <t>24,15</t>
  </si>
  <si>
    <t>5</t>
  </si>
  <si>
    <t>171201211</t>
  </si>
  <si>
    <t>Poplatek za uložení odpadu ze sypaniny na skládce (skládkovné)</t>
  </si>
  <si>
    <t>t</t>
  </si>
  <si>
    <t>1569067592</t>
  </si>
  <si>
    <t>Uložení sypaniny poplatek za uložení sypaniny na skládce (skládkovné)</t>
  </si>
  <si>
    <t>24,15*1,8</t>
  </si>
  <si>
    <t>997</t>
  </si>
  <si>
    <t>Přesun sutě</t>
  </si>
  <si>
    <t>6</t>
  </si>
  <si>
    <t>997221551</t>
  </si>
  <si>
    <t>Vodorovná doprava suti ze sypkých materiálů do 1 km</t>
  </si>
  <si>
    <t>1550663748</t>
  </si>
  <si>
    <t>Vodorovná doprava suti bez naložení, ale se složením a s hrubým urovnáním ze sypkých materiálů, na vzdálenost do 1 km</t>
  </si>
  <si>
    <t>" frézovaná živice"</t>
  </si>
  <si>
    <t>130,169</t>
  </si>
  <si>
    <t>7</t>
  </si>
  <si>
    <t>997221559</t>
  </si>
  <si>
    <t>Příplatek ZKD 1 km u vodorovné dopravy suti ze sypkých materiálů</t>
  </si>
  <si>
    <t>-561054780</t>
  </si>
  <si>
    <t>Vodorovná doprava suti bez naložení, ale se složením a s hrubým urovnáním Příplatek k ceně za každý další i započatý 1 km přes 1 km</t>
  </si>
  <si>
    <t>130,169*7</t>
  </si>
  <si>
    <t>8</t>
  </si>
  <si>
    <t>997221845</t>
  </si>
  <si>
    <t>Poplatek za uložení odpadu z asfaltových povrchů na skládce (skládkovné)</t>
  </si>
  <si>
    <t>131220863</t>
  </si>
  <si>
    <t>Poplatek za uložení stavebního odpadu na skládce (skládkovné) z asfaltových povrchů</t>
  </si>
  <si>
    <t>SO 002 - Příprava území - Lesní cesta 315 m</t>
  </si>
  <si>
    <t xml:space="preserve">    5 - Komunikace pozemní</t>
  </si>
  <si>
    <t xml:space="preserve">    99 - Přesun hmot</t>
  </si>
  <si>
    <t>1083477987</t>
  </si>
  <si>
    <t>(315*0,25)*0,1*2</t>
  </si>
  <si>
    <t>738852778</t>
  </si>
  <si>
    <t>15,75*0,5</t>
  </si>
  <si>
    <t>-504987205</t>
  </si>
  <si>
    <t>15,75</t>
  </si>
  <si>
    <t>1611121674</t>
  </si>
  <si>
    <t>15,75*1,8</t>
  </si>
  <si>
    <t>Komunikace pozemní</t>
  </si>
  <si>
    <t>564801111</t>
  </si>
  <si>
    <t>Podklad ze štěrkodrtě ŠD tl 30 mm</t>
  </si>
  <si>
    <t>-53739845</t>
  </si>
  <si>
    <t>Podklad ze štěrkodrti ŠD s rozprostřením a zhutněním, po zhutnění tl. 30 mm</t>
  </si>
  <si>
    <t>" vyrovnání stávajícího podkladu + doplnění štěrkodrtě"</t>
  </si>
  <si>
    <t>(315*3)</t>
  </si>
  <si>
    <t>99</t>
  </si>
  <si>
    <t>Přesun hmot</t>
  </si>
  <si>
    <t>998225111</t>
  </si>
  <si>
    <t>Přesun hmot pro pozemní komunikace s krytem z kamene, monolitickým betonovým nebo živičným</t>
  </si>
  <si>
    <t>-1189119447</t>
  </si>
  <si>
    <t>100 - Pozemní komunikace</t>
  </si>
  <si>
    <t>SO 101 - Lesní cesta délka 483 m</t>
  </si>
  <si>
    <t xml:space="preserve">    2 - Zakládání</t>
  </si>
  <si>
    <t xml:space="preserve">    5 - Komunikace</t>
  </si>
  <si>
    <t xml:space="preserve">    9 - Ostatní konstrukce a práce-bourání</t>
  </si>
  <si>
    <t>132201101</t>
  </si>
  <si>
    <t>Hloubení rýh š do 600 mm v hornině tř. 3 objemu do 100 m3</t>
  </si>
  <si>
    <t>-533111601</t>
  </si>
  <si>
    <t>"hloubení rýh pro odvodňovací žlab"</t>
  </si>
  <si>
    <t>(16*0,4)*0,3</t>
  </si>
  <si>
    <t>" výkop pro jednořádek ze žulových kostek"</t>
  </si>
  <si>
    <t>(32*0,3*0,3)</t>
  </si>
  <si>
    <t>132201109</t>
  </si>
  <si>
    <t>Příplatek za lepivost k hloubení rýh š do 600 mm v hornině tř. 3</t>
  </si>
  <si>
    <t>1081376672</t>
  </si>
  <si>
    <t>4,8*0,5</t>
  </si>
  <si>
    <t>-1887667092</t>
  </si>
  <si>
    <t>4,8</t>
  </si>
  <si>
    <t>1548246122</t>
  </si>
  <si>
    <t>4,8*1,8</t>
  </si>
  <si>
    <t>Zakládání</t>
  </si>
  <si>
    <t>215901101</t>
  </si>
  <si>
    <t>Zhutnění podloží z hornin soudržných do 92% PS nebo nesoudržných sypkých I(d) do 0,8</t>
  </si>
  <si>
    <t>CS ÚRS 2014 01</t>
  </si>
  <si>
    <t>1561200709</t>
  </si>
  <si>
    <t>" výkop pro odvodňovací žlab"</t>
  </si>
  <si>
    <t>(16*0,4)</t>
  </si>
  <si>
    <t>Mezisoučet</t>
  </si>
  <si>
    <t>(32*0,3)</t>
  </si>
  <si>
    <t>Komunikace</t>
  </si>
  <si>
    <t>565135111</t>
  </si>
  <si>
    <t>Asfaltový beton vrstva podkladní ACP 16 (obalované kamenivo OKS) tl 50 mm š do 3 m</t>
  </si>
  <si>
    <t>855610005</t>
  </si>
  <si>
    <t>" skladba komunikace"</t>
  </si>
  <si>
    <t>483*3,5</t>
  </si>
  <si>
    <t>569831111</t>
  </si>
  <si>
    <t>Zpevnění krajnic štěrkodrtí tl 100 mm</t>
  </si>
  <si>
    <t>-1074607006</t>
  </si>
  <si>
    <t>483*0,25*2</t>
  </si>
  <si>
    <t>573111114</t>
  </si>
  <si>
    <t>Postřik živičný infiltrační s posypem z asfaltu množství 2 kg/m2</t>
  </si>
  <si>
    <t>-1322360478</t>
  </si>
  <si>
    <t>" skladba nové komunikace  "</t>
  </si>
  <si>
    <t>9</t>
  </si>
  <si>
    <t>573211111</t>
  </si>
  <si>
    <t>Postřik živičný spojovací z asfaltu v množství do 0,70 kg/m2</t>
  </si>
  <si>
    <t>934818100</t>
  </si>
  <si>
    <t>Postřik živičný spojovací bez posypu kamenivem z asfaltu silničního, v množství od 0,50 do 0,70 kg/m2</t>
  </si>
  <si>
    <t>10</t>
  </si>
  <si>
    <t>577134111</t>
  </si>
  <si>
    <t>Asfaltový beton vrstva obrusná ACO 11 (ABS) tř. I tl 40 mm š do 3 m z nemodifikovaného asfaltu</t>
  </si>
  <si>
    <t>-1295171459</t>
  </si>
  <si>
    <t>11</t>
  </si>
  <si>
    <t>599141112</t>
  </si>
  <si>
    <t>Vyplnění spár  trvale pružnou živičnou zálivkou</t>
  </si>
  <si>
    <t>m</t>
  </si>
  <si>
    <t>109414748</t>
  </si>
  <si>
    <t>Vyplnění spár mezi silničními dílci trvale pružnou živičnou zálivkou</t>
  </si>
  <si>
    <t>Ostatní konstrukce a práce-bourání</t>
  </si>
  <si>
    <t>12</t>
  </si>
  <si>
    <t>916111123</t>
  </si>
  <si>
    <t>Osazení obruby z drobných kostek s boční opěrou do lože z betonu prostého</t>
  </si>
  <si>
    <t>CS ÚRS 2013 01</t>
  </si>
  <si>
    <t>-1527823744</t>
  </si>
  <si>
    <t>" přídlažba- jednořádek"</t>
  </si>
  <si>
    <t>32</t>
  </si>
  <si>
    <t>13</t>
  </si>
  <si>
    <t>M</t>
  </si>
  <si>
    <t>583801200</t>
  </si>
  <si>
    <t>kostka dlažební drobná, žula velikost 8/10 cm</t>
  </si>
  <si>
    <t>592397415</t>
  </si>
  <si>
    <t>Výrobky lomařské a kamenické pro komunikace (kostky dlažební, krajníky a obrubníky) kostka dlažební drobná žula (materiálová skupina I/2) vel. 8/10 cm šedá  (1t = cca 5 m2)</t>
  </si>
  <si>
    <t>P</t>
  </si>
  <si>
    <t>Poznámka k položce:
1t = cca 5 m2</t>
  </si>
  <si>
    <t>32*0,1/4,5*1,02</t>
  </si>
  <si>
    <t>14</t>
  </si>
  <si>
    <t>916991121</t>
  </si>
  <si>
    <t>Lože pod obrubníky, krajníky nebo obruby z dlažebních kostek z betonu prostého</t>
  </si>
  <si>
    <t>421430380</t>
  </si>
  <si>
    <t>Lože pod obrubníky, krajníky nebo obruby z dlažebních kostek z betonu prostého tř. C 12/15</t>
  </si>
  <si>
    <t>" pod jednořádek ze žulových kostek"</t>
  </si>
  <si>
    <t>32*0,01</t>
  </si>
  <si>
    <t>935113111</t>
  </si>
  <si>
    <t>Osazení odvodňovacího polymerbetonového žlabu s krycím roštem šířky do 200 mm</t>
  </si>
  <si>
    <t>-1766500038</t>
  </si>
  <si>
    <t>" příčný odvodňovací žlab"</t>
  </si>
  <si>
    <t>4*4</t>
  </si>
  <si>
    <t>16</t>
  </si>
  <si>
    <t>592270020</t>
  </si>
  <si>
    <t>žlab odvodňovací ,polymerbeton 100 x 13 x 16,5 x 17 cm</t>
  </si>
  <si>
    <t>kus</t>
  </si>
  <si>
    <t>-835357826</t>
  </si>
  <si>
    <t>Tvárnice meliorační a příkopové z polymerického betonu žlaby odvodňovací ACO DRAIN ACO N100 - integrovaný spád dna 5% typ    stav.délka x šířka x výška zač. x výška konec 8       100 x 13 x 16,5 x 17 cm</t>
  </si>
  <si>
    <t>17</t>
  </si>
  <si>
    <t>592270270</t>
  </si>
  <si>
    <t>čelo plné na začátek a konec žlabu , pro všechny stavební výšky</t>
  </si>
  <si>
    <t>998017486</t>
  </si>
  <si>
    <t>Tvárnice meliorační a příkopové z polymerického betonu čelo plné na začátek a konec žlabu ACO N100 typ 0-20  pro všechny stavební výšky</t>
  </si>
  <si>
    <t>18</t>
  </si>
  <si>
    <t>592270280</t>
  </si>
  <si>
    <t xml:space="preserve">čelo žlabu výtokové </t>
  </si>
  <si>
    <t>476647648</t>
  </si>
  <si>
    <t>Tvárnice meliorační a příkopové z polymerického betonu čelo výtokové DN 100 (PVC trubka) ACO N100 typ 10, 10.0, 10.1</t>
  </si>
  <si>
    <t>19</t>
  </si>
  <si>
    <t>592270220</t>
  </si>
  <si>
    <t>rošt můstkový - grafitová tvárná litina 50cm x 12,7cm x 493cm2/m, tř.zatíž. F 600</t>
  </si>
  <si>
    <t>-622911919</t>
  </si>
  <si>
    <t>Tvárnice meliorační a příkopové z polymerického betonu rošty krycí rošt můstkový - grafitová tvárná litina stav.délka x šířka x průřez vtoku 50cm x 12,7cm x 493cm2/m, tř.zatíž. C250</t>
  </si>
  <si>
    <t>16*2</t>
  </si>
  <si>
    <t>20</t>
  </si>
  <si>
    <t>-490268761</t>
  </si>
  <si>
    <t>SO 102 - Lesní cesta délka 315 m</t>
  </si>
  <si>
    <t>1744995364</t>
  </si>
  <si>
    <t>(8*0,4)*0,3</t>
  </si>
  <si>
    <t>(16*0,3*0,3)</t>
  </si>
  <si>
    <t>-4909752</t>
  </si>
  <si>
    <t>2,4*0,5</t>
  </si>
  <si>
    <t>-334569412</t>
  </si>
  <si>
    <t>2,4</t>
  </si>
  <si>
    <t>-1866274352</t>
  </si>
  <si>
    <t>2,4*1,8</t>
  </si>
  <si>
    <t>1153283703</t>
  </si>
  <si>
    <t>(8*0,4)</t>
  </si>
  <si>
    <t>(16*0,3)</t>
  </si>
  <si>
    <t>-1035136163</t>
  </si>
  <si>
    <t>315*3</t>
  </si>
  <si>
    <t>1890987190</t>
  </si>
  <si>
    <t>315*0,25*2</t>
  </si>
  <si>
    <t>-1975661379</t>
  </si>
  <si>
    <t>466611523</t>
  </si>
  <si>
    <t>-987906928</t>
  </si>
  <si>
    <t>-1909361341</t>
  </si>
  <si>
    <t>-1284207193</t>
  </si>
  <si>
    <t>16*0,1/4,5*1,02</t>
  </si>
  <si>
    <t>143737128</t>
  </si>
  <si>
    <t>16*0,01</t>
  </si>
  <si>
    <t>1700471466</t>
  </si>
  <si>
    <t>4*2</t>
  </si>
  <si>
    <t>210877497</t>
  </si>
  <si>
    <t>-848014696</t>
  </si>
  <si>
    <t>-1342120389</t>
  </si>
  <si>
    <t>2026109304</t>
  </si>
  <si>
    <t>8*2</t>
  </si>
  <si>
    <t>-525166023</t>
  </si>
  <si>
    <t>190 - Dopravní značení</t>
  </si>
  <si>
    <t>Úroveň 3:</t>
  </si>
  <si>
    <t>SO 192 - Dopravní značení dočasné DIO</t>
  </si>
  <si>
    <t>913911116a</t>
  </si>
  <si>
    <t>Montáž a demontáž  dočasného dopravního značení na 4 týdny</t>
  </si>
  <si>
    <t>1731515130</t>
  </si>
  <si>
    <t>Montáž a demontáž  dočasného dopravního značení</t>
  </si>
  <si>
    <t>" příčná uzávěra zábranou min. 3 výstražná světla typu 1 + vlastní zdroj"</t>
  </si>
  <si>
    <t>" A15+1 výstražné světlo typu 1 + vlastní zdroj"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</si>
  <si>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</si>
  <si>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</si>
  <si>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</si>
  <si>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</si>
  <si>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</si>
  <si>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</si>
  <si>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</si>
  <si>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1024</t>
  </si>
  <si>
    <t>-1089177885</t>
  </si>
  <si>
    <t>070001000</t>
  </si>
  <si>
    <t>Provozní vlivy</t>
  </si>
  <si>
    <t>-157699339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</si>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</sst>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70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171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4" fillId="0" borderId="0" applyAlignment="0">
      <protection locked="0"/>
    </xf>
    <xf numFmtId="0" fontId="76" fillId="0" borderId="0" applyNumberFormat="0" applyFill="0" applyBorder="0" applyAlignment="0" applyProtection="0"/>
    <xf numFmtId="0" fontId="65" fillId="23" borderId="6" applyNumberFormat="0" applyFont="0" applyAlignment="0" applyProtection="0"/>
    <xf numFmtId="9" fontId="65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9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3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5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4" fillId="0" borderId="0" xfId="0" applyFont="1" applyBorder="1" applyAlignment="1">
      <alignment horizontal="righ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5" fillId="0" borderId="27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00" fillId="0" borderId="24" xfId="0" applyNumberFormat="1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174" fontId="100" fillId="0" borderId="0" xfId="0" applyNumberFormat="1" applyFont="1" applyBorder="1" applyAlignment="1">
      <alignment vertical="center"/>
    </xf>
    <xf numFmtId="4" fontId="100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01" fillId="0" borderId="24" xfId="0" applyNumberFormat="1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174" fontId="101" fillId="0" borderId="0" xfId="0" applyNumberFormat="1" applyFont="1" applyBorder="1" applyAlignment="1">
      <alignment vertical="center"/>
    </xf>
    <xf numFmtId="4" fontId="101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100" fillId="0" borderId="31" xfId="0" applyNumberFormat="1" applyFont="1" applyBorder="1" applyAlignment="1">
      <alignment vertical="center"/>
    </xf>
    <xf numFmtId="4" fontId="100" fillId="0" borderId="32" xfId="0" applyNumberFormat="1" applyFont="1" applyBorder="1" applyAlignment="1">
      <alignment vertical="center"/>
    </xf>
    <xf numFmtId="174" fontId="100" fillId="0" borderId="32" xfId="0" applyNumberFormat="1" applyFont="1" applyBorder="1" applyAlignment="1">
      <alignment vertical="center"/>
    </xf>
    <xf numFmtId="4" fontId="100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96" fillId="0" borderId="0" xfId="0" applyNumberFormat="1" applyFont="1" applyBorder="1" applyAlignment="1">
      <alignment vertical="center"/>
    </xf>
    <xf numFmtId="0" fontId="84" fillId="0" borderId="0" xfId="0" applyFont="1" applyBorder="1" applyAlignment="1" applyProtection="1">
      <alignment horizontal="right" vertical="center"/>
      <protection locked="0"/>
    </xf>
    <xf numFmtId="4" fontId="84" fillId="0" borderId="0" xfId="0" applyNumberFormat="1" applyFont="1" applyBorder="1" applyAlignment="1">
      <alignment vertical="center"/>
    </xf>
    <xf numFmtId="172" fontId="84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32" xfId="0" applyFont="1" applyBorder="1" applyAlignment="1">
      <alignment horizontal="left" vertical="center"/>
    </xf>
    <xf numFmtId="0" fontId="85" fillId="0" borderId="32" xfId="0" applyFont="1" applyBorder="1" applyAlignment="1">
      <alignment vertical="center"/>
    </xf>
    <xf numFmtId="0" fontId="85" fillId="0" borderId="32" xfId="0" applyFont="1" applyBorder="1" applyAlignment="1" applyProtection="1">
      <alignment vertical="center"/>
      <protection locked="0"/>
    </xf>
    <xf numFmtId="4" fontId="85" fillId="0" borderId="32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32" xfId="0" applyFont="1" applyBorder="1" applyAlignment="1">
      <alignment horizontal="left" vertical="center"/>
    </xf>
    <xf numFmtId="0" fontId="86" fillId="0" borderId="32" xfId="0" applyFont="1" applyBorder="1" applyAlignment="1">
      <alignment vertical="center"/>
    </xf>
    <xf numFmtId="0" fontId="86" fillId="0" borderId="32" xfId="0" applyFont="1" applyBorder="1" applyAlignment="1" applyProtection="1">
      <alignment vertical="center"/>
      <protection locked="0"/>
    </xf>
    <xf numFmtId="4" fontId="86" fillId="0" borderId="32" xfId="0" applyNumberFormat="1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03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6" fillId="0" borderId="0" xfId="0" applyNumberFormat="1" applyFont="1" applyAlignment="1">
      <alignment/>
    </xf>
    <xf numFmtId="174" fontId="104" fillId="0" borderId="22" xfId="0" applyNumberFormat="1" applyFont="1" applyBorder="1" applyAlignment="1">
      <alignment/>
    </xf>
    <xf numFmtId="174" fontId="104" fillId="0" borderId="23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7" fillId="0" borderId="13" xfId="0" applyFont="1" applyBorder="1" applyAlignment="1">
      <alignment/>
    </xf>
    <xf numFmtId="0" fontId="87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7" fillId="0" borderId="0" xfId="0" applyFont="1" applyAlignment="1" applyProtection="1">
      <alignment/>
      <protection locked="0"/>
    </xf>
    <xf numFmtId="4" fontId="85" fillId="0" borderId="0" xfId="0" applyNumberFormat="1" applyFont="1" applyAlignment="1">
      <alignment/>
    </xf>
    <xf numFmtId="0" fontId="87" fillId="0" borderId="24" xfId="0" applyFont="1" applyBorder="1" applyAlignment="1">
      <alignment/>
    </xf>
    <xf numFmtId="0" fontId="87" fillId="0" borderId="0" xfId="0" applyFont="1" applyBorder="1" applyAlignment="1">
      <alignment/>
    </xf>
    <xf numFmtId="174" fontId="87" fillId="0" borderId="0" xfId="0" applyNumberFormat="1" applyFont="1" applyBorder="1" applyAlignment="1">
      <alignment/>
    </xf>
    <xf numFmtId="174" fontId="87" fillId="0" borderId="25" xfId="0" applyNumberFormat="1" applyFont="1" applyBorder="1" applyAlignment="1">
      <alignment/>
    </xf>
    <xf numFmtId="0" fontId="87" fillId="0" borderId="0" xfId="0" applyFont="1" applyAlignment="1">
      <alignment horizontal="center"/>
    </xf>
    <xf numFmtId="4" fontId="87" fillId="0" borderId="0" xfId="0" applyNumberFormat="1" applyFont="1" applyAlignment="1">
      <alignment vertical="center"/>
    </xf>
    <xf numFmtId="0" fontId="87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4" fontId="86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4" fillId="23" borderId="36" xfId="0" applyFont="1" applyFill="1" applyBorder="1" applyAlignment="1" applyProtection="1">
      <alignment horizontal="left" vertical="center"/>
      <protection locked="0"/>
    </xf>
    <xf numFmtId="0" fontId="84" fillId="0" borderId="0" xfId="0" applyFont="1" applyBorder="1" applyAlignment="1">
      <alignment horizontal="center" vertical="center"/>
    </xf>
    <xf numFmtId="174" fontId="84" fillId="0" borderId="0" xfId="0" applyNumberFormat="1" applyFont="1" applyBorder="1" applyAlignment="1">
      <alignment vertical="center"/>
    </xf>
    <xf numFmtId="174" fontId="84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105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 wrapText="1"/>
    </xf>
    <xf numFmtId="175" fontId="90" fillId="0" borderId="0" xfId="0" applyNumberFormat="1" applyFont="1" applyBorder="1" applyAlignment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0" borderId="24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5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75" fontId="90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1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 wrapText="1"/>
    </xf>
    <xf numFmtId="175" fontId="91" fillId="0" borderId="0" xfId="0" applyNumberFormat="1" applyFont="1" applyAlignment="1">
      <alignment vertical="center"/>
    </xf>
    <xf numFmtId="0" fontId="91" fillId="0" borderId="0" xfId="0" applyFont="1" applyAlignment="1" applyProtection="1">
      <alignment vertical="center"/>
      <protection locked="0"/>
    </xf>
    <xf numFmtId="0" fontId="91" fillId="0" borderId="24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25" xfId="0" applyFont="1" applyBorder="1" applyAlignment="1">
      <alignment vertical="center"/>
    </xf>
    <xf numFmtId="0" fontId="106" fillId="0" borderId="36" xfId="0" applyFont="1" applyBorder="1" applyAlignment="1" applyProtection="1">
      <alignment horizontal="center" vertical="center"/>
      <protection locked="0"/>
    </xf>
    <xf numFmtId="49" fontId="106" fillId="0" borderId="36" xfId="0" applyNumberFormat="1" applyFont="1" applyBorder="1" applyAlignment="1" applyProtection="1">
      <alignment horizontal="left" vertical="center" wrapText="1"/>
      <protection locked="0"/>
    </xf>
    <xf numFmtId="0" fontId="106" fillId="0" borderId="36" xfId="0" applyFont="1" applyBorder="1" applyAlignment="1" applyProtection="1">
      <alignment horizontal="left" vertical="center" wrapText="1"/>
      <protection locked="0"/>
    </xf>
    <xf numFmtId="0" fontId="106" fillId="0" borderId="36" xfId="0" applyFont="1" applyBorder="1" applyAlignment="1" applyProtection="1">
      <alignment horizontal="center" vertical="center" wrapText="1"/>
      <protection locked="0"/>
    </xf>
    <xf numFmtId="175" fontId="106" fillId="0" borderId="36" xfId="0" applyNumberFormat="1" applyFont="1" applyBorder="1" applyAlignment="1" applyProtection="1">
      <alignment vertical="center"/>
      <protection locked="0"/>
    </xf>
    <xf numFmtId="4" fontId="106" fillId="23" borderId="36" xfId="0" applyNumberFormat="1" applyFont="1" applyFill="1" applyBorder="1" applyAlignment="1" applyProtection="1">
      <alignment vertical="center"/>
      <protection locked="0"/>
    </xf>
    <xf numFmtId="4" fontId="106" fillId="0" borderId="36" xfId="0" applyNumberFormat="1" applyFont="1" applyBorder="1" applyAlignment="1" applyProtection="1">
      <alignment vertical="center"/>
      <protection locked="0"/>
    </xf>
    <xf numFmtId="0" fontId="106" fillId="0" borderId="13" xfId="0" applyFont="1" applyBorder="1" applyAlignment="1">
      <alignment vertical="center"/>
    </xf>
    <xf numFmtId="0" fontId="106" fillId="23" borderId="36" xfId="0" applyFont="1" applyFill="1" applyBorder="1" applyAlignment="1" applyProtection="1">
      <alignment horizontal="left" vertical="center"/>
      <protection locked="0"/>
    </xf>
    <xf numFmtId="0" fontId="106" fillId="0" borderId="0" xfId="0" applyFont="1" applyBorder="1" applyAlignment="1">
      <alignment horizontal="center" vertical="center"/>
    </xf>
    <xf numFmtId="0" fontId="107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90" fillId="0" borderId="31" xfId="0" applyFont="1" applyBorder="1" applyAlignment="1">
      <alignment vertical="center"/>
    </xf>
    <xf numFmtId="0" fontId="90" fillId="0" borderId="32" xfId="0" applyFont="1" applyBorder="1" applyAlignment="1">
      <alignment vertical="center"/>
    </xf>
    <xf numFmtId="0" fontId="90" fillId="0" borderId="33" xfId="0" applyFont="1" applyBorder="1" applyAlignment="1">
      <alignment vertical="center"/>
    </xf>
    <xf numFmtId="0" fontId="68" fillId="33" borderId="0" xfId="36" applyFill="1" applyAlignment="1">
      <alignment/>
    </xf>
    <xf numFmtId="0" fontId="108" fillId="0" borderId="0" xfId="36" applyFont="1" applyAlignment="1">
      <alignment horizontal="center" vertical="center"/>
    </xf>
    <xf numFmtId="0" fontId="10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10" fillId="33" borderId="0" xfId="36" applyFont="1" applyFill="1" applyAlignment="1">
      <alignment vertical="center"/>
    </xf>
    <xf numFmtId="0" fontId="9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9" fillId="33" borderId="0" xfId="0" applyFont="1" applyFill="1" applyAlignment="1" applyProtection="1">
      <alignment horizontal="left" vertical="center"/>
      <protection/>
    </xf>
    <xf numFmtId="0" fontId="110" fillId="33" borderId="0" xfId="36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3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8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8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3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3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3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3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0" fontId="111" fillId="0" borderId="0" xfId="0" applyFont="1" applyAlignment="1">
      <alignment horizontal="left" vertical="center" wrapText="1"/>
    </xf>
    <xf numFmtId="4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9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99" fillId="0" borderId="0" xfId="0" applyNumberFormat="1" applyFont="1" applyAlignment="1">
      <alignment horizontal="right"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4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4" fontId="112" fillId="0" borderId="0" xfId="0" applyNumberFormat="1" applyFont="1" applyBorder="1" applyAlignment="1">
      <alignment vertical="center"/>
    </xf>
    <xf numFmtId="0" fontId="112" fillId="0" borderId="0" xfId="0" applyFont="1" applyAlignment="1">
      <alignment horizontal="left" vertical="top" wrapText="1"/>
    </xf>
    <xf numFmtId="0" fontId="8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 wrapText="1"/>
    </xf>
    <xf numFmtId="0" fontId="110" fillId="33" borderId="0" xfId="36" applyFont="1" applyFill="1" applyAlignment="1">
      <alignment vertical="center"/>
    </xf>
    <xf numFmtId="0" fontId="9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center" vertical="center" wrapText="1"/>
      <protection locked="0"/>
    </xf>
    <xf numFmtId="0" fontId="13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9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3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52C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7C5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640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444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342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B84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782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 descr="C:\KrosData\System\Temp\rad552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C7C5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964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D444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6342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0B8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3782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49" t="s">
        <v>0</v>
      </c>
      <c r="B1" s="250"/>
      <c r="C1" s="250"/>
      <c r="D1" s="251" t="s">
        <v>1</v>
      </c>
      <c r="E1" s="250"/>
      <c r="F1" s="250"/>
      <c r="G1" s="250"/>
      <c r="H1" s="250"/>
      <c r="I1" s="250"/>
      <c r="J1" s="250"/>
      <c r="K1" s="252" t="s">
        <v>382</v>
      </c>
      <c r="L1" s="252"/>
      <c r="M1" s="252"/>
      <c r="N1" s="252"/>
      <c r="O1" s="252"/>
      <c r="P1" s="252"/>
      <c r="Q1" s="252"/>
      <c r="R1" s="252"/>
      <c r="S1" s="252"/>
      <c r="T1" s="250"/>
      <c r="U1" s="250"/>
      <c r="V1" s="250"/>
      <c r="W1" s="252" t="s">
        <v>383</v>
      </c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44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336" t="s">
        <v>6</v>
      </c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9" t="s">
        <v>7</v>
      </c>
      <c r="BT2" s="19" t="s">
        <v>8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7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E4" s="28" t="s">
        <v>12</v>
      </c>
      <c r="BS4" s="19" t="s">
        <v>13</v>
      </c>
    </row>
    <row r="5" spans="2:71" ht="14.25" customHeight="1">
      <c r="B5" s="23"/>
      <c r="C5" s="24"/>
      <c r="D5" s="29" t="s">
        <v>14</v>
      </c>
      <c r="E5" s="24"/>
      <c r="F5" s="24"/>
      <c r="G5" s="24"/>
      <c r="H5" s="24"/>
      <c r="I5" s="24"/>
      <c r="J5" s="24"/>
      <c r="K5" s="370" t="s">
        <v>15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4"/>
      <c r="AQ5" s="26"/>
      <c r="BE5" s="368" t="s">
        <v>16</v>
      </c>
      <c r="BS5" s="19" t="s">
        <v>7</v>
      </c>
    </row>
    <row r="6" spans="2:71" ht="36.7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72" t="s">
        <v>18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4"/>
      <c r="AQ6" s="26"/>
      <c r="BE6" s="337"/>
      <c r="BS6" s="19" t="s">
        <v>7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20</v>
      </c>
      <c r="AL7" s="24"/>
      <c r="AM7" s="24"/>
      <c r="AN7" s="30" t="s">
        <v>3</v>
      </c>
      <c r="AO7" s="24"/>
      <c r="AP7" s="24"/>
      <c r="AQ7" s="26"/>
      <c r="BE7" s="337"/>
      <c r="BS7" s="19" t="s">
        <v>7</v>
      </c>
    </row>
    <row r="8" spans="2:71" ht="14.25" customHeight="1">
      <c r="B8" s="23"/>
      <c r="C8" s="24"/>
      <c r="D8" s="32" t="s">
        <v>21</v>
      </c>
      <c r="E8" s="24"/>
      <c r="F8" s="24"/>
      <c r="G8" s="24"/>
      <c r="H8" s="24"/>
      <c r="I8" s="24"/>
      <c r="J8" s="24"/>
      <c r="K8" s="30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23</v>
      </c>
      <c r="AL8" s="24"/>
      <c r="AM8" s="24"/>
      <c r="AN8" s="33" t="s">
        <v>24</v>
      </c>
      <c r="AO8" s="24"/>
      <c r="AP8" s="24"/>
      <c r="AQ8" s="26"/>
      <c r="BE8" s="337"/>
      <c r="BS8" s="19" t="s">
        <v>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37"/>
      <c r="BS9" s="19" t="s">
        <v>7</v>
      </c>
    </row>
    <row r="10" spans="2:71" ht="14.25" customHeight="1">
      <c r="B10" s="23"/>
      <c r="C10" s="24"/>
      <c r="D10" s="32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26</v>
      </c>
      <c r="AL10" s="24"/>
      <c r="AM10" s="24"/>
      <c r="AN10" s="30" t="s">
        <v>3</v>
      </c>
      <c r="AO10" s="24"/>
      <c r="AP10" s="24"/>
      <c r="AQ10" s="26"/>
      <c r="BE10" s="337"/>
      <c r="BS10" s="19" t="s">
        <v>27</v>
      </c>
    </row>
    <row r="11" spans="2:71" ht="18" customHeight="1">
      <c r="B11" s="23"/>
      <c r="C11" s="24"/>
      <c r="D11" s="24"/>
      <c r="E11" s="30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28</v>
      </c>
      <c r="AL11" s="24"/>
      <c r="AM11" s="24"/>
      <c r="AN11" s="30" t="s">
        <v>3</v>
      </c>
      <c r="AO11" s="24"/>
      <c r="AP11" s="24"/>
      <c r="AQ11" s="26"/>
      <c r="BE11" s="337"/>
      <c r="BS11" s="19" t="s">
        <v>27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37"/>
      <c r="BS12" s="19" t="s">
        <v>27</v>
      </c>
    </row>
    <row r="13" spans="2:71" ht="14.25" customHeight="1">
      <c r="B13" s="23"/>
      <c r="C13" s="24"/>
      <c r="D13" s="32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26</v>
      </c>
      <c r="AL13" s="24"/>
      <c r="AM13" s="24"/>
      <c r="AN13" s="34" t="s">
        <v>30</v>
      </c>
      <c r="AO13" s="24"/>
      <c r="AP13" s="24"/>
      <c r="AQ13" s="26"/>
      <c r="BE13" s="337"/>
      <c r="BS13" s="19" t="s">
        <v>27</v>
      </c>
    </row>
    <row r="14" spans="2:71" ht="12.75">
      <c r="B14" s="23"/>
      <c r="C14" s="24"/>
      <c r="D14" s="24"/>
      <c r="E14" s="373" t="s">
        <v>30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2" t="s">
        <v>28</v>
      </c>
      <c r="AL14" s="24"/>
      <c r="AM14" s="24"/>
      <c r="AN14" s="34" t="s">
        <v>30</v>
      </c>
      <c r="AO14" s="24"/>
      <c r="AP14" s="24"/>
      <c r="AQ14" s="26"/>
      <c r="BE14" s="337"/>
      <c r="BS14" s="19" t="s">
        <v>27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37"/>
      <c r="BS15" s="19" t="s">
        <v>4</v>
      </c>
    </row>
    <row r="16" spans="2:71" ht="14.25" customHeight="1">
      <c r="B16" s="23"/>
      <c r="C16" s="24"/>
      <c r="D16" s="32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26</v>
      </c>
      <c r="AL16" s="24"/>
      <c r="AM16" s="24"/>
      <c r="AN16" s="30" t="s">
        <v>3</v>
      </c>
      <c r="AO16" s="24"/>
      <c r="AP16" s="24"/>
      <c r="AQ16" s="26"/>
      <c r="BE16" s="337"/>
      <c r="BS16" s="19" t="s">
        <v>4</v>
      </c>
    </row>
    <row r="17" spans="2:71" ht="18" customHeight="1">
      <c r="B17" s="23"/>
      <c r="C17" s="24"/>
      <c r="D17" s="24"/>
      <c r="E17" s="30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28</v>
      </c>
      <c r="AL17" s="24"/>
      <c r="AM17" s="24"/>
      <c r="AN17" s="30" t="s">
        <v>3</v>
      </c>
      <c r="AO17" s="24"/>
      <c r="AP17" s="24"/>
      <c r="AQ17" s="26"/>
      <c r="BE17" s="337"/>
      <c r="BS17" s="19" t="s">
        <v>32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37"/>
      <c r="BS18" s="19" t="s">
        <v>7</v>
      </c>
    </row>
    <row r="19" spans="2:71" ht="14.25" customHeight="1">
      <c r="B19" s="23"/>
      <c r="C19" s="24"/>
      <c r="D19" s="32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37"/>
      <c r="BS19" s="19" t="s">
        <v>7</v>
      </c>
    </row>
    <row r="20" spans="2:71" ht="20.25" customHeight="1">
      <c r="B20" s="23"/>
      <c r="C20" s="24"/>
      <c r="D20" s="24"/>
      <c r="E20" s="374" t="s">
        <v>3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24"/>
      <c r="AP20" s="24"/>
      <c r="AQ20" s="26"/>
      <c r="BE20" s="337"/>
      <c r="BS20" s="19" t="s">
        <v>4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37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37"/>
    </row>
    <row r="23" spans="2:57" s="1" customFormat="1" ht="25.5" customHeight="1">
      <c r="B23" s="36"/>
      <c r="C23" s="37"/>
      <c r="D23" s="38" t="s">
        <v>34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75">
        <f>ROUND(AG51,2)</f>
        <v>0</v>
      </c>
      <c r="AL23" s="376"/>
      <c r="AM23" s="376"/>
      <c r="AN23" s="376"/>
      <c r="AO23" s="376"/>
      <c r="AP23" s="37"/>
      <c r="AQ23" s="40"/>
      <c r="BE23" s="359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59"/>
    </row>
    <row r="25" spans="2:57" s="1" customFormat="1" ht="12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7" t="s">
        <v>35</v>
      </c>
      <c r="M25" s="364"/>
      <c r="N25" s="364"/>
      <c r="O25" s="364"/>
      <c r="P25" s="37"/>
      <c r="Q25" s="37"/>
      <c r="R25" s="37"/>
      <c r="S25" s="37"/>
      <c r="T25" s="37"/>
      <c r="U25" s="37"/>
      <c r="V25" s="37"/>
      <c r="W25" s="377" t="s">
        <v>36</v>
      </c>
      <c r="X25" s="364"/>
      <c r="Y25" s="364"/>
      <c r="Z25" s="364"/>
      <c r="AA25" s="364"/>
      <c r="AB25" s="364"/>
      <c r="AC25" s="364"/>
      <c r="AD25" s="364"/>
      <c r="AE25" s="364"/>
      <c r="AF25" s="37"/>
      <c r="AG25" s="37"/>
      <c r="AH25" s="37"/>
      <c r="AI25" s="37"/>
      <c r="AJ25" s="37"/>
      <c r="AK25" s="377" t="s">
        <v>37</v>
      </c>
      <c r="AL25" s="364"/>
      <c r="AM25" s="364"/>
      <c r="AN25" s="364"/>
      <c r="AO25" s="364"/>
      <c r="AP25" s="37"/>
      <c r="AQ25" s="40"/>
      <c r="BE25" s="359"/>
    </row>
    <row r="26" spans="2:57" s="2" customFormat="1" ht="14.25" customHeight="1">
      <c r="B26" s="42"/>
      <c r="C26" s="43"/>
      <c r="D26" s="44" t="s">
        <v>38</v>
      </c>
      <c r="E26" s="43"/>
      <c r="F26" s="44" t="s">
        <v>39</v>
      </c>
      <c r="G26" s="43"/>
      <c r="H26" s="43"/>
      <c r="I26" s="43"/>
      <c r="J26" s="43"/>
      <c r="K26" s="43"/>
      <c r="L26" s="365">
        <v>0.21</v>
      </c>
      <c r="M26" s="366"/>
      <c r="N26" s="366"/>
      <c r="O26" s="366"/>
      <c r="P26" s="43"/>
      <c r="Q26" s="43"/>
      <c r="R26" s="43"/>
      <c r="S26" s="43"/>
      <c r="T26" s="43"/>
      <c r="U26" s="43"/>
      <c r="V26" s="43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3"/>
      <c r="AG26" s="43"/>
      <c r="AH26" s="43"/>
      <c r="AI26" s="43"/>
      <c r="AJ26" s="43"/>
      <c r="AK26" s="367">
        <f>ROUND(AV51,2)</f>
        <v>0</v>
      </c>
      <c r="AL26" s="366"/>
      <c r="AM26" s="366"/>
      <c r="AN26" s="366"/>
      <c r="AO26" s="366"/>
      <c r="AP26" s="43"/>
      <c r="AQ26" s="45"/>
      <c r="BE26" s="369"/>
    </row>
    <row r="27" spans="2:57" s="2" customFormat="1" ht="14.25" customHeight="1">
      <c r="B27" s="42"/>
      <c r="C27" s="43"/>
      <c r="D27" s="43"/>
      <c r="E27" s="43"/>
      <c r="F27" s="44" t="s">
        <v>40</v>
      </c>
      <c r="G27" s="43"/>
      <c r="H27" s="43"/>
      <c r="I27" s="43"/>
      <c r="J27" s="43"/>
      <c r="K27" s="43"/>
      <c r="L27" s="365">
        <v>0.15</v>
      </c>
      <c r="M27" s="366"/>
      <c r="N27" s="366"/>
      <c r="O27" s="366"/>
      <c r="P27" s="43"/>
      <c r="Q27" s="43"/>
      <c r="R27" s="43"/>
      <c r="S27" s="43"/>
      <c r="T27" s="43"/>
      <c r="U27" s="43"/>
      <c r="V27" s="43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3"/>
      <c r="AG27" s="43"/>
      <c r="AH27" s="43"/>
      <c r="AI27" s="43"/>
      <c r="AJ27" s="43"/>
      <c r="AK27" s="367">
        <f>ROUND(AW51,2)</f>
        <v>0</v>
      </c>
      <c r="AL27" s="366"/>
      <c r="AM27" s="366"/>
      <c r="AN27" s="366"/>
      <c r="AO27" s="366"/>
      <c r="AP27" s="43"/>
      <c r="AQ27" s="45"/>
      <c r="BE27" s="369"/>
    </row>
    <row r="28" spans="2:57" s="2" customFormat="1" ht="14.25" customHeight="1" hidden="1">
      <c r="B28" s="42"/>
      <c r="C28" s="43"/>
      <c r="D28" s="43"/>
      <c r="E28" s="43"/>
      <c r="F28" s="44" t="s">
        <v>41</v>
      </c>
      <c r="G28" s="43"/>
      <c r="H28" s="43"/>
      <c r="I28" s="43"/>
      <c r="J28" s="43"/>
      <c r="K28" s="43"/>
      <c r="L28" s="365">
        <v>0.21</v>
      </c>
      <c r="M28" s="366"/>
      <c r="N28" s="366"/>
      <c r="O28" s="366"/>
      <c r="P28" s="43"/>
      <c r="Q28" s="43"/>
      <c r="R28" s="43"/>
      <c r="S28" s="43"/>
      <c r="T28" s="43"/>
      <c r="U28" s="43"/>
      <c r="V28" s="43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3"/>
      <c r="AG28" s="43"/>
      <c r="AH28" s="43"/>
      <c r="AI28" s="43"/>
      <c r="AJ28" s="43"/>
      <c r="AK28" s="367">
        <v>0</v>
      </c>
      <c r="AL28" s="366"/>
      <c r="AM28" s="366"/>
      <c r="AN28" s="366"/>
      <c r="AO28" s="366"/>
      <c r="AP28" s="43"/>
      <c r="AQ28" s="45"/>
      <c r="BE28" s="369"/>
    </row>
    <row r="29" spans="2:57" s="2" customFormat="1" ht="14.25" customHeight="1" hidden="1">
      <c r="B29" s="42"/>
      <c r="C29" s="43"/>
      <c r="D29" s="43"/>
      <c r="E29" s="43"/>
      <c r="F29" s="44" t="s">
        <v>42</v>
      </c>
      <c r="G29" s="43"/>
      <c r="H29" s="43"/>
      <c r="I29" s="43"/>
      <c r="J29" s="43"/>
      <c r="K29" s="43"/>
      <c r="L29" s="365">
        <v>0.15</v>
      </c>
      <c r="M29" s="366"/>
      <c r="N29" s="366"/>
      <c r="O29" s="366"/>
      <c r="P29" s="43"/>
      <c r="Q29" s="43"/>
      <c r="R29" s="43"/>
      <c r="S29" s="43"/>
      <c r="T29" s="43"/>
      <c r="U29" s="43"/>
      <c r="V29" s="43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3"/>
      <c r="AG29" s="43"/>
      <c r="AH29" s="43"/>
      <c r="AI29" s="43"/>
      <c r="AJ29" s="43"/>
      <c r="AK29" s="367">
        <v>0</v>
      </c>
      <c r="AL29" s="366"/>
      <c r="AM29" s="366"/>
      <c r="AN29" s="366"/>
      <c r="AO29" s="366"/>
      <c r="AP29" s="43"/>
      <c r="AQ29" s="45"/>
      <c r="BE29" s="369"/>
    </row>
    <row r="30" spans="2:57" s="2" customFormat="1" ht="14.25" customHeight="1" hidden="1">
      <c r="B30" s="42"/>
      <c r="C30" s="43"/>
      <c r="D30" s="43"/>
      <c r="E30" s="43"/>
      <c r="F30" s="44" t="s">
        <v>43</v>
      </c>
      <c r="G30" s="43"/>
      <c r="H30" s="43"/>
      <c r="I30" s="43"/>
      <c r="J30" s="43"/>
      <c r="K30" s="43"/>
      <c r="L30" s="365">
        <v>0</v>
      </c>
      <c r="M30" s="366"/>
      <c r="N30" s="366"/>
      <c r="O30" s="366"/>
      <c r="P30" s="43"/>
      <c r="Q30" s="43"/>
      <c r="R30" s="43"/>
      <c r="S30" s="43"/>
      <c r="T30" s="43"/>
      <c r="U30" s="43"/>
      <c r="V30" s="43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3"/>
      <c r="AG30" s="43"/>
      <c r="AH30" s="43"/>
      <c r="AI30" s="43"/>
      <c r="AJ30" s="43"/>
      <c r="AK30" s="367">
        <v>0</v>
      </c>
      <c r="AL30" s="366"/>
      <c r="AM30" s="366"/>
      <c r="AN30" s="366"/>
      <c r="AO30" s="366"/>
      <c r="AP30" s="43"/>
      <c r="AQ30" s="45"/>
      <c r="BE30" s="36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59"/>
    </row>
    <row r="32" spans="2:57" s="1" customFormat="1" ht="25.5" customHeight="1">
      <c r="B32" s="36"/>
      <c r="C32" s="46"/>
      <c r="D32" s="47" t="s">
        <v>44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45</v>
      </c>
      <c r="U32" s="48"/>
      <c r="V32" s="48"/>
      <c r="W32" s="48"/>
      <c r="X32" s="352" t="s">
        <v>46</v>
      </c>
      <c r="Y32" s="353"/>
      <c r="Z32" s="353"/>
      <c r="AA32" s="353"/>
      <c r="AB32" s="353"/>
      <c r="AC32" s="48"/>
      <c r="AD32" s="48"/>
      <c r="AE32" s="48"/>
      <c r="AF32" s="48"/>
      <c r="AG32" s="48"/>
      <c r="AH32" s="48"/>
      <c r="AI32" s="48"/>
      <c r="AJ32" s="48"/>
      <c r="AK32" s="354">
        <f>SUM(AK23:AK30)</f>
        <v>0</v>
      </c>
      <c r="AL32" s="353"/>
      <c r="AM32" s="353"/>
      <c r="AN32" s="353"/>
      <c r="AO32" s="355"/>
      <c r="AP32" s="46"/>
      <c r="AQ32" s="50"/>
      <c r="BE32" s="359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47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14</v>
      </c>
      <c r="L41" s="3" t="str">
        <f>K5</f>
        <v>026</v>
      </c>
      <c r="AR41" s="57"/>
    </row>
    <row r="42" spans="2:44" s="4" customFormat="1" ht="36.75" customHeight="1">
      <c r="B42" s="59"/>
      <c r="C42" s="60" t="s">
        <v>17</v>
      </c>
      <c r="L42" s="356" t="str">
        <f>K6</f>
        <v>Lesní cesta - část Tulinka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R42" s="59"/>
    </row>
    <row r="43" spans="2:44" s="1" customFormat="1" ht="6.75" customHeight="1">
      <c r="B43" s="36"/>
      <c r="AR43" s="36"/>
    </row>
    <row r="44" spans="2:44" s="1" customFormat="1" ht="12.75">
      <c r="B44" s="36"/>
      <c r="C44" s="58" t="s">
        <v>21</v>
      </c>
      <c r="L44" s="61" t="str">
        <f>IF(K8="","",K8)</f>
        <v> </v>
      </c>
      <c r="AI44" s="58" t="s">
        <v>23</v>
      </c>
      <c r="AM44" s="358" t="str">
        <f>IF(AN8="","",AN8)</f>
        <v>13.10.2016</v>
      </c>
      <c r="AN44" s="359"/>
      <c r="AR44" s="36"/>
    </row>
    <row r="45" spans="2:44" s="1" customFormat="1" ht="6.75" customHeight="1">
      <c r="B45" s="36"/>
      <c r="AR45" s="36"/>
    </row>
    <row r="46" spans="2:56" s="1" customFormat="1" ht="12.75">
      <c r="B46" s="36"/>
      <c r="C46" s="58" t="s">
        <v>25</v>
      </c>
      <c r="L46" s="3" t="str">
        <f>IF(E11="","",E11)</f>
        <v> </v>
      </c>
      <c r="AI46" s="58" t="s">
        <v>31</v>
      </c>
      <c r="AM46" s="360" t="str">
        <f>IF(E17="","",E17)</f>
        <v> </v>
      </c>
      <c r="AN46" s="359"/>
      <c r="AO46" s="359"/>
      <c r="AP46" s="359"/>
      <c r="AR46" s="36"/>
      <c r="AS46" s="361" t="s">
        <v>48</v>
      </c>
      <c r="AT46" s="362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2.75">
      <c r="B47" s="36"/>
      <c r="C47" s="58" t="s">
        <v>29</v>
      </c>
      <c r="L47" s="3">
        <f>IF(E14="Vyplň údaj","",E14)</f>
      </c>
      <c r="AR47" s="36"/>
      <c r="AS47" s="363"/>
      <c r="AT47" s="364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363"/>
      <c r="AT48" s="364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346" t="s">
        <v>49</v>
      </c>
      <c r="D49" s="347"/>
      <c r="E49" s="347"/>
      <c r="F49" s="347"/>
      <c r="G49" s="347"/>
      <c r="H49" s="67"/>
      <c r="I49" s="348" t="s">
        <v>50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51</v>
      </c>
      <c r="AH49" s="347"/>
      <c r="AI49" s="347"/>
      <c r="AJ49" s="347"/>
      <c r="AK49" s="347"/>
      <c r="AL49" s="347"/>
      <c r="AM49" s="347"/>
      <c r="AN49" s="348" t="s">
        <v>52</v>
      </c>
      <c r="AO49" s="347"/>
      <c r="AP49" s="347"/>
      <c r="AQ49" s="68" t="s">
        <v>53</v>
      </c>
      <c r="AR49" s="36"/>
      <c r="AS49" s="69" t="s">
        <v>54</v>
      </c>
      <c r="AT49" s="70" t="s">
        <v>55</v>
      </c>
      <c r="AU49" s="70" t="s">
        <v>56</v>
      </c>
      <c r="AV49" s="70" t="s">
        <v>57</v>
      </c>
      <c r="AW49" s="70" t="s">
        <v>58</v>
      </c>
      <c r="AX49" s="70" t="s">
        <v>59</v>
      </c>
      <c r="AY49" s="70" t="s">
        <v>60</v>
      </c>
      <c r="AZ49" s="70" t="s">
        <v>61</v>
      </c>
      <c r="BA49" s="70" t="s">
        <v>62</v>
      </c>
      <c r="BB49" s="70" t="s">
        <v>63</v>
      </c>
      <c r="BC49" s="70" t="s">
        <v>64</v>
      </c>
      <c r="BD49" s="71" t="s">
        <v>65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66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50">
        <f>ROUND(AG52+AG55+AG60,2)</f>
        <v>0</v>
      </c>
      <c r="AH51" s="350"/>
      <c r="AI51" s="350"/>
      <c r="AJ51" s="350"/>
      <c r="AK51" s="350"/>
      <c r="AL51" s="350"/>
      <c r="AM51" s="350"/>
      <c r="AN51" s="351">
        <f aca="true" t="shared" si="0" ref="AN51:AN60">SUM(AG51,AT51)</f>
        <v>0</v>
      </c>
      <c r="AO51" s="351"/>
      <c r="AP51" s="351"/>
      <c r="AQ51" s="75" t="s">
        <v>3</v>
      </c>
      <c r="AR51" s="59"/>
      <c r="AS51" s="76">
        <f>ROUND(AS52+AS55+AS60,2)</f>
        <v>0</v>
      </c>
      <c r="AT51" s="77">
        <f aca="true" t="shared" si="1" ref="AT51:AT60">ROUND(SUM(AV51:AW51),2)</f>
        <v>0</v>
      </c>
      <c r="AU51" s="78">
        <f>ROUND(AU52+AU55+AU60,5)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ROUND(AZ52+AZ55+AZ60,2)</f>
        <v>0</v>
      </c>
      <c r="BA51" s="77">
        <f>ROUND(BA52+BA55+BA60,2)</f>
        <v>0</v>
      </c>
      <c r="BB51" s="77">
        <f>ROUND(BB52+BB55+BB60,2)</f>
        <v>0</v>
      </c>
      <c r="BC51" s="77">
        <f>ROUND(BC52+BC55+BC60,2)</f>
        <v>0</v>
      </c>
      <c r="BD51" s="79">
        <f>ROUND(BD52+BD55+BD60,2)</f>
        <v>0</v>
      </c>
      <c r="BS51" s="60" t="s">
        <v>67</v>
      </c>
      <c r="BT51" s="60" t="s">
        <v>68</v>
      </c>
      <c r="BU51" s="80" t="s">
        <v>69</v>
      </c>
      <c r="BV51" s="60" t="s">
        <v>70</v>
      </c>
      <c r="BW51" s="60" t="s">
        <v>5</v>
      </c>
      <c r="BX51" s="60" t="s">
        <v>71</v>
      </c>
      <c r="CL51" s="60" t="s">
        <v>3</v>
      </c>
    </row>
    <row r="52" spans="2:91" s="5" customFormat="1" ht="27" customHeight="1">
      <c r="B52" s="81"/>
      <c r="C52" s="82"/>
      <c r="D52" s="343" t="s">
        <v>72</v>
      </c>
      <c r="E52" s="342"/>
      <c r="F52" s="342"/>
      <c r="G52" s="342"/>
      <c r="H52" s="342"/>
      <c r="I52" s="83"/>
      <c r="J52" s="343" t="s">
        <v>73</v>
      </c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5">
        <f>ROUND(SUM(AG53:AG54),2)</f>
        <v>0</v>
      </c>
      <c r="AH52" s="342"/>
      <c r="AI52" s="342"/>
      <c r="AJ52" s="342"/>
      <c r="AK52" s="342"/>
      <c r="AL52" s="342"/>
      <c r="AM52" s="342"/>
      <c r="AN52" s="341">
        <f t="shared" si="0"/>
        <v>0</v>
      </c>
      <c r="AO52" s="342"/>
      <c r="AP52" s="342"/>
      <c r="AQ52" s="84" t="s">
        <v>74</v>
      </c>
      <c r="AR52" s="81"/>
      <c r="AS52" s="85">
        <f>ROUND(SUM(AS53:AS54),2)</f>
        <v>0</v>
      </c>
      <c r="AT52" s="86">
        <f t="shared" si="1"/>
        <v>0</v>
      </c>
      <c r="AU52" s="87">
        <f>ROUND(SUM(AU53:AU54),5)</f>
        <v>0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ROUND(SUM(AZ53:AZ54),2)</f>
        <v>0</v>
      </c>
      <c r="BA52" s="86">
        <f>ROUND(SUM(BA53:BA54),2)</f>
        <v>0</v>
      </c>
      <c r="BB52" s="86">
        <f>ROUND(SUM(BB53:BB54),2)</f>
        <v>0</v>
      </c>
      <c r="BC52" s="86">
        <f>ROUND(SUM(BC53:BC54),2)</f>
        <v>0</v>
      </c>
      <c r="BD52" s="88">
        <f>ROUND(SUM(BD53:BD54),2)</f>
        <v>0</v>
      </c>
      <c r="BS52" s="89" t="s">
        <v>67</v>
      </c>
      <c r="BT52" s="89" t="s">
        <v>75</v>
      </c>
      <c r="BU52" s="89" t="s">
        <v>69</v>
      </c>
      <c r="BV52" s="89" t="s">
        <v>70</v>
      </c>
      <c r="BW52" s="89" t="s">
        <v>76</v>
      </c>
      <c r="BX52" s="89" t="s">
        <v>5</v>
      </c>
      <c r="CL52" s="89" t="s">
        <v>3</v>
      </c>
      <c r="CM52" s="89" t="s">
        <v>77</v>
      </c>
    </row>
    <row r="53" spans="1:90" s="6" customFormat="1" ht="21.75" customHeight="1">
      <c r="A53" s="245" t="s">
        <v>384</v>
      </c>
      <c r="B53" s="90"/>
      <c r="C53" s="9"/>
      <c r="D53" s="9"/>
      <c r="E53" s="340" t="s">
        <v>78</v>
      </c>
      <c r="F53" s="339"/>
      <c r="G53" s="339"/>
      <c r="H53" s="339"/>
      <c r="I53" s="339"/>
      <c r="J53" s="9"/>
      <c r="K53" s="340" t="s">
        <v>79</v>
      </c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8">
        <f>'SO 001 - Příprava území -...'!J29</f>
        <v>0</v>
      </c>
      <c r="AH53" s="339"/>
      <c r="AI53" s="339"/>
      <c r="AJ53" s="339"/>
      <c r="AK53" s="339"/>
      <c r="AL53" s="339"/>
      <c r="AM53" s="339"/>
      <c r="AN53" s="338">
        <f t="shared" si="0"/>
        <v>0</v>
      </c>
      <c r="AO53" s="339"/>
      <c r="AP53" s="339"/>
      <c r="AQ53" s="91" t="s">
        <v>80</v>
      </c>
      <c r="AR53" s="90"/>
      <c r="AS53" s="92">
        <v>0</v>
      </c>
      <c r="AT53" s="93">
        <f t="shared" si="1"/>
        <v>0</v>
      </c>
      <c r="AU53" s="94">
        <f>'SO 001 - Příprava území -...'!P85</f>
        <v>0</v>
      </c>
      <c r="AV53" s="93">
        <f>'SO 001 - Příprava území -...'!J32</f>
        <v>0</v>
      </c>
      <c r="AW53" s="93">
        <f>'SO 001 - Příprava území -...'!J33</f>
        <v>0</v>
      </c>
      <c r="AX53" s="93">
        <f>'SO 001 - Příprava území -...'!J34</f>
        <v>0</v>
      </c>
      <c r="AY53" s="93">
        <f>'SO 001 - Příprava území -...'!J35</f>
        <v>0</v>
      </c>
      <c r="AZ53" s="93">
        <f>'SO 001 - Příprava území -...'!F32</f>
        <v>0</v>
      </c>
      <c r="BA53" s="93">
        <f>'SO 001 - Příprava území -...'!F33</f>
        <v>0</v>
      </c>
      <c r="BB53" s="93">
        <f>'SO 001 - Příprava území -...'!F34</f>
        <v>0</v>
      </c>
      <c r="BC53" s="93">
        <f>'SO 001 - Příprava území -...'!F35</f>
        <v>0</v>
      </c>
      <c r="BD53" s="95">
        <f>'SO 001 - Příprava území -...'!F36</f>
        <v>0</v>
      </c>
      <c r="BT53" s="96" t="s">
        <v>77</v>
      </c>
      <c r="BV53" s="96" t="s">
        <v>70</v>
      </c>
      <c r="BW53" s="96" t="s">
        <v>81</v>
      </c>
      <c r="BX53" s="96" t="s">
        <v>76</v>
      </c>
      <c r="CL53" s="96" t="s">
        <v>3</v>
      </c>
    </row>
    <row r="54" spans="1:90" s="6" customFormat="1" ht="21.75" customHeight="1">
      <c r="A54" s="245" t="s">
        <v>384</v>
      </c>
      <c r="B54" s="90"/>
      <c r="C54" s="9"/>
      <c r="D54" s="9"/>
      <c r="E54" s="340" t="s">
        <v>82</v>
      </c>
      <c r="F54" s="339"/>
      <c r="G54" s="339"/>
      <c r="H54" s="339"/>
      <c r="I54" s="339"/>
      <c r="J54" s="9"/>
      <c r="K54" s="340" t="s">
        <v>83</v>
      </c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8">
        <f>'SO 002 - Příprava území -...'!J29</f>
        <v>0</v>
      </c>
      <c r="AH54" s="339"/>
      <c r="AI54" s="339"/>
      <c r="AJ54" s="339"/>
      <c r="AK54" s="339"/>
      <c r="AL54" s="339"/>
      <c r="AM54" s="339"/>
      <c r="AN54" s="338">
        <f t="shared" si="0"/>
        <v>0</v>
      </c>
      <c r="AO54" s="339"/>
      <c r="AP54" s="339"/>
      <c r="AQ54" s="91" t="s">
        <v>80</v>
      </c>
      <c r="AR54" s="90"/>
      <c r="AS54" s="92">
        <v>0</v>
      </c>
      <c r="AT54" s="93">
        <f t="shared" si="1"/>
        <v>0</v>
      </c>
      <c r="AU54" s="94">
        <f>'SO 002 - Příprava území -...'!P86</f>
        <v>0</v>
      </c>
      <c r="AV54" s="93">
        <f>'SO 002 - Příprava území -...'!J32</f>
        <v>0</v>
      </c>
      <c r="AW54" s="93">
        <f>'SO 002 - Příprava území -...'!J33</f>
        <v>0</v>
      </c>
      <c r="AX54" s="93">
        <f>'SO 002 - Příprava území -...'!J34</f>
        <v>0</v>
      </c>
      <c r="AY54" s="93">
        <f>'SO 002 - Příprava území -...'!J35</f>
        <v>0</v>
      </c>
      <c r="AZ54" s="93">
        <f>'SO 002 - Příprava území -...'!F32</f>
        <v>0</v>
      </c>
      <c r="BA54" s="93">
        <f>'SO 002 - Příprava území -...'!F33</f>
        <v>0</v>
      </c>
      <c r="BB54" s="93">
        <f>'SO 002 - Příprava území -...'!F34</f>
        <v>0</v>
      </c>
      <c r="BC54" s="93">
        <f>'SO 002 - Příprava území -...'!F35</f>
        <v>0</v>
      </c>
      <c r="BD54" s="95">
        <f>'SO 002 - Příprava území -...'!F36</f>
        <v>0</v>
      </c>
      <c r="BT54" s="96" t="s">
        <v>77</v>
      </c>
      <c r="BV54" s="96" t="s">
        <v>70</v>
      </c>
      <c r="BW54" s="96" t="s">
        <v>84</v>
      </c>
      <c r="BX54" s="96" t="s">
        <v>76</v>
      </c>
      <c r="CL54" s="96" t="s">
        <v>3</v>
      </c>
    </row>
    <row r="55" spans="2:91" s="5" customFormat="1" ht="27" customHeight="1">
      <c r="B55" s="81"/>
      <c r="C55" s="82"/>
      <c r="D55" s="343" t="s">
        <v>85</v>
      </c>
      <c r="E55" s="342"/>
      <c r="F55" s="342"/>
      <c r="G55" s="342"/>
      <c r="H55" s="342"/>
      <c r="I55" s="83"/>
      <c r="J55" s="343" t="s">
        <v>86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5">
        <f>ROUND(AG56+AG57+AG58,2)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84" t="s">
        <v>74</v>
      </c>
      <c r="AR55" s="81"/>
      <c r="AS55" s="85">
        <f>ROUND(AS56+AS57+AS58,2)</f>
        <v>0</v>
      </c>
      <c r="AT55" s="86">
        <f t="shared" si="1"/>
        <v>0</v>
      </c>
      <c r="AU55" s="87">
        <f>ROUND(AU56+AU57+AU58,5)</f>
        <v>0</v>
      </c>
      <c r="AV55" s="86">
        <f>ROUND(AZ55*L26,2)</f>
        <v>0</v>
      </c>
      <c r="AW55" s="86">
        <f>ROUND(BA55*L27,2)</f>
        <v>0</v>
      </c>
      <c r="AX55" s="86">
        <f>ROUND(BB55*L26,2)</f>
        <v>0</v>
      </c>
      <c r="AY55" s="86">
        <f>ROUND(BC55*L27,2)</f>
        <v>0</v>
      </c>
      <c r="AZ55" s="86">
        <f>ROUND(AZ56+AZ57+AZ58,2)</f>
        <v>0</v>
      </c>
      <c r="BA55" s="86">
        <f>ROUND(BA56+BA57+BA58,2)</f>
        <v>0</v>
      </c>
      <c r="BB55" s="86">
        <f>ROUND(BB56+BB57+BB58,2)</f>
        <v>0</v>
      </c>
      <c r="BC55" s="86">
        <f>ROUND(BC56+BC57+BC58,2)</f>
        <v>0</v>
      </c>
      <c r="BD55" s="88">
        <f>ROUND(BD56+BD57+BD58,2)</f>
        <v>0</v>
      </c>
      <c r="BS55" s="89" t="s">
        <v>67</v>
      </c>
      <c r="BT55" s="89" t="s">
        <v>75</v>
      </c>
      <c r="BU55" s="89" t="s">
        <v>69</v>
      </c>
      <c r="BV55" s="89" t="s">
        <v>70</v>
      </c>
      <c r="BW55" s="89" t="s">
        <v>87</v>
      </c>
      <c r="BX55" s="89" t="s">
        <v>5</v>
      </c>
      <c r="CL55" s="89" t="s">
        <v>3</v>
      </c>
      <c r="CM55" s="89" t="s">
        <v>77</v>
      </c>
    </row>
    <row r="56" spans="1:90" s="6" customFormat="1" ht="21.75" customHeight="1">
      <c r="A56" s="245" t="s">
        <v>384</v>
      </c>
      <c r="B56" s="90"/>
      <c r="C56" s="9"/>
      <c r="D56" s="9"/>
      <c r="E56" s="340" t="s">
        <v>88</v>
      </c>
      <c r="F56" s="339"/>
      <c r="G56" s="339"/>
      <c r="H56" s="339"/>
      <c r="I56" s="339"/>
      <c r="J56" s="9"/>
      <c r="K56" s="340" t="s">
        <v>89</v>
      </c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8">
        <f>'SO 101 - Lesní cesta délk...'!J29</f>
        <v>0</v>
      </c>
      <c r="AH56" s="339"/>
      <c r="AI56" s="339"/>
      <c r="AJ56" s="339"/>
      <c r="AK56" s="339"/>
      <c r="AL56" s="339"/>
      <c r="AM56" s="339"/>
      <c r="AN56" s="338">
        <f t="shared" si="0"/>
        <v>0</v>
      </c>
      <c r="AO56" s="339"/>
      <c r="AP56" s="339"/>
      <c r="AQ56" s="91" t="s">
        <v>80</v>
      </c>
      <c r="AR56" s="90"/>
      <c r="AS56" s="92">
        <v>0</v>
      </c>
      <c r="AT56" s="93">
        <f t="shared" si="1"/>
        <v>0</v>
      </c>
      <c r="AU56" s="94">
        <f>'SO 101 - Lesní cesta délk...'!P88</f>
        <v>0</v>
      </c>
      <c r="AV56" s="93">
        <f>'SO 101 - Lesní cesta délk...'!J32</f>
        <v>0</v>
      </c>
      <c r="AW56" s="93">
        <f>'SO 101 - Lesní cesta délk...'!J33</f>
        <v>0</v>
      </c>
      <c r="AX56" s="93">
        <f>'SO 101 - Lesní cesta délk...'!J34</f>
        <v>0</v>
      </c>
      <c r="AY56" s="93">
        <f>'SO 101 - Lesní cesta délk...'!J35</f>
        <v>0</v>
      </c>
      <c r="AZ56" s="93">
        <f>'SO 101 - Lesní cesta délk...'!F32</f>
        <v>0</v>
      </c>
      <c r="BA56" s="93">
        <f>'SO 101 - Lesní cesta délk...'!F33</f>
        <v>0</v>
      </c>
      <c r="BB56" s="93">
        <f>'SO 101 - Lesní cesta délk...'!F34</f>
        <v>0</v>
      </c>
      <c r="BC56" s="93">
        <f>'SO 101 - Lesní cesta délk...'!F35</f>
        <v>0</v>
      </c>
      <c r="BD56" s="95">
        <f>'SO 101 - Lesní cesta délk...'!F36</f>
        <v>0</v>
      </c>
      <c r="BT56" s="96" t="s">
        <v>77</v>
      </c>
      <c r="BV56" s="96" t="s">
        <v>70</v>
      </c>
      <c r="BW56" s="96" t="s">
        <v>90</v>
      </c>
      <c r="BX56" s="96" t="s">
        <v>87</v>
      </c>
      <c r="CL56" s="96" t="s">
        <v>3</v>
      </c>
    </row>
    <row r="57" spans="1:90" s="6" customFormat="1" ht="21.75" customHeight="1">
      <c r="A57" s="245" t="s">
        <v>384</v>
      </c>
      <c r="B57" s="90"/>
      <c r="C57" s="9"/>
      <c r="D57" s="9"/>
      <c r="E57" s="340" t="s">
        <v>91</v>
      </c>
      <c r="F57" s="339"/>
      <c r="G57" s="339"/>
      <c r="H57" s="339"/>
      <c r="I57" s="339"/>
      <c r="J57" s="9"/>
      <c r="K57" s="340" t="s">
        <v>92</v>
      </c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8">
        <f>'SO 102 - Lesní cesta délk...'!J29</f>
        <v>0</v>
      </c>
      <c r="AH57" s="339"/>
      <c r="AI57" s="339"/>
      <c r="AJ57" s="339"/>
      <c r="AK57" s="339"/>
      <c r="AL57" s="339"/>
      <c r="AM57" s="339"/>
      <c r="AN57" s="338">
        <f t="shared" si="0"/>
        <v>0</v>
      </c>
      <c r="AO57" s="339"/>
      <c r="AP57" s="339"/>
      <c r="AQ57" s="91" t="s">
        <v>80</v>
      </c>
      <c r="AR57" s="90"/>
      <c r="AS57" s="92">
        <v>0</v>
      </c>
      <c r="AT57" s="93">
        <f t="shared" si="1"/>
        <v>0</v>
      </c>
      <c r="AU57" s="94">
        <f>'SO 102 - Lesní cesta délk...'!P88</f>
        <v>0</v>
      </c>
      <c r="AV57" s="93">
        <f>'SO 102 - Lesní cesta délk...'!J32</f>
        <v>0</v>
      </c>
      <c r="AW57" s="93">
        <f>'SO 102 - Lesní cesta délk...'!J33</f>
        <v>0</v>
      </c>
      <c r="AX57" s="93">
        <f>'SO 102 - Lesní cesta délk...'!J34</f>
        <v>0</v>
      </c>
      <c r="AY57" s="93">
        <f>'SO 102 - Lesní cesta délk...'!J35</f>
        <v>0</v>
      </c>
      <c r="AZ57" s="93">
        <f>'SO 102 - Lesní cesta délk...'!F32</f>
        <v>0</v>
      </c>
      <c r="BA57" s="93">
        <f>'SO 102 - Lesní cesta délk...'!F33</f>
        <v>0</v>
      </c>
      <c r="BB57" s="93">
        <f>'SO 102 - Lesní cesta délk...'!F34</f>
        <v>0</v>
      </c>
      <c r="BC57" s="93">
        <f>'SO 102 - Lesní cesta délk...'!F35</f>
        <v>0</v>
      </c>
      <c r="BD57" s="95">
        <f>'SO 102 - Lesní cesta délk...'!F36</f>
        <v>0</v>
      </c>
      <c r="BT57" s="96" t="s">
        <v>77</v>
      </c>
      <c r="BV57" s="96" t="s">
        <v>70</v>
      </c>
      <c r="BW57" s="96" t="s">
        <v>93</v>
      </c>
      <c r="BX57" s="96" t="s">
        <v>87</v>
      </c>
      <c r="CL57" s="96" t="s">
        <v>3</v>
      </c>
    </row>
    <row r="58" spans="2:90" s="6" customFormat="1" ht="21.75" customHeight="1">
      <c r="B58" s="90"/>
      <c r="C58" s="9"/>
      <c r="D58" s="9"/>
      <c r="E58" s="340" t="s">
        <v>94</v>
      </c>
      <c r="F58" s="339"/>
      <c r="G58" s="339"/>
      <c r="H58" s="339"/>
      <c r="I58" s="339"/>
      <c r="J58" s="9"/>
      <c r="K58" s="340" t="s">
        <v>95</v>
      </c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44">
        <f>ROUND(AG59,2)</f>
        <v>0</v>
      </c>
      <c r="AH58" s="339"/>
      <c r="AI58" s="339"/>
      <c r="AJ58" s="339"/>
      <c r="AK58" s="339"/>
      <c r="AL58" s="339"/>
      <c r="AM58" s="339"/>
      <c r="AN58" s="338">
        <f t="shared" si="0"/>
        <v>0</v>
      </c>
      <c r="AO58" s="339"/>
      <c r="AP58" s="339"/>
      <c r="AQ58" s="91" t="s">
        <v>80</v>
      </c>
      <c r="AR58" s="90"/>
      <c r="AS58" s="92">
        <f>ROUND(AS59,2)</f>
        <v>0</v>
      </c>
      <c r="AT58" s="93">
        <f t="shared" si="1"/>
        <v>0</v>
      </c>
      <c r="AU58" s="94">
        <f>ROUND(AU59,5)</f>
        <v>0</v>
      </c>
      <c r="AV58" s="93">
        <f>ROUND(AZ58*L26,2)</f>
        <v>0</v>
      </c>
      <c r="AW58" s="93">
        <f>ROUND(BA58*L27,2)</f>
        <v>0</v>
      </c>
      <c r="AX58" s="93">
        <f>ROUND(BB58*L26,2)</f>
        <v>0</v>
      </c>
      <c r="AY58" s="93">
        <f>ROUND(BC58*L27,2)</f>
        <v>0</v>
      </c>
      <c r="AZ58" s="93">
        <f>ROUND(AZ59,2)</f>
        <v>0</v>
      </c>
      <c r="BA58" s="93">
        <f>ROUND(BA59,2)</f>
        <v>0</v>
      </c>
      <c r="BB58" s="93">
        <f>ROUND(BB59,2)</f>
        <v>0</v>
      </c>
      <c r="BC58" s="93">
        <f>ROUND(BC59,2)</f>
        <v>0</v>
      </c>
      <c r="BD58" s="95">
        <f>ROUND(BD59,2)</f>
        <v>0</v>
      </c>
      <c r="BS58" s="96" t="s">
        <v>67</v>
      </c>
      <c r="BT58" s="96" t="s">
        <v>77</v>
      </c>
      <c r="BU58" s="96" t="s">
        <v>69</v>
      </c>
      <c r="BV58" s="96" t="s">
        <v>70</v>
      </c>
      <c r="BW58" s="96" t="s">
        <v>96</v>
      </c>
      <c r="BX58" s="96" t="s">
        <v>87</v>
      </c>
      <c r="CL58" s="96" t="s">
        <v>3</v>
      </c>
    </row>
    <row r="59" spans="1:90" s="6" customFormat="1" ht="21.75" customHeight="1">
      <c r="A59" s="245" t="s">
        <v>384</v>
      </c>
      <c r="B59" s="90"/>
      <c r="C59" s="9"/>
      <c r="D59" s="9"/>
      <c r="E59" s="9"/>
      <c r="F59" s="340" t="s">
        <v>97</v>
      </c>
      <c r="G59" s="339"/>
      <c r="H59" s="339"/>
      <c r="I59" s="339"/>
      <c r="J59" s="339"/>
      <c r="K59" s="9"/>
      <c r="L59" s="340" t="s">
        <v>98</v>
      </c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8">
        <f>'SO 192 - Dopravní značení...'!J31</f>
        <v>0</v>
      </c>
      <c r="AH59" s="339"/>
      <c r="AI59" s="339"/>
      <c r="AJ59" s="339"/>
      <c r="AK59" s="339"/>
      <c r="AL59" s="339"/>
      <c r="AM59" s="339"/>
      <c r="AN59" s="338">
        <f t="shared" si="0"/>
        <v>0</v>
      </c>
      <c r="AO59" s="339"/>
      <c r="AP59" s="339"/>
      <c r="AQ59" s="91" t="s">
        <v>80</v>
      </c>
      <c r="AR59" s="90"/>
      <c r="AS59" s="92">
        <v>0</v>
      </c>
      <c r="AT59" s="93">
        <f t="shared" si="1"/>
        <v>0</v>
      </c>
      <c r="AU59" s="94">
        <f>'SO 192 - Dopravní značení...'!P90</f>
        <v>0</v>
      </c>
      <c r="AV59" s="93">
        <f>'SO 192 - Dopravní značení...'!J34</f>
        <v>0</v>
      </c>
      <c r="AW59" s="93">
        <f>'SO 192 - Dopravní značení...'!J35</f>
        <v>0</v>
      </c>
      <c r="AX59" s="93">
        <f>'SO 192 - Dopravní značení...'!J36</f>
        <v>0</v>
      </c>
      <c r="AY59" s="93">
        <f>'SO 192 - Dopravní značení...'!J37</f>
        <v>0</v>
      </c>
      <c r="AZ59" s="93">
        <f>'SO 192 - Dopravní značení...'!F34</f>
        <v>0</v>
      </c>
      <c r="BA59" s="93">
        <f>'SO 192 - Dopravní značení...'!F35</f>
        <v>0</v>
      </c>
      <c r="BB59" s="93">
        <f>'SO 192 - Dopravní značení...'!F36</f>
        <v>0</v>
      </c>
      <c r="BC59" s="93">
        <f>'SO 192 - Dopravní značení...'!F37</f>
        <v>0</v>
      </c>
      <c r="BD59" s="95">
        <f>'SO 192 - Dopravní značení...'!F38</f>
        <v>0</v>
      </c>
      <c r="BT59" s="96" t="s">
        <v>99</v>
      </c>
      <c r="BV59" s="96" t="s">
        <v>70</v>
      </c>
      <c r="BW59" s="96" t="s">
        <v>100</v>
      </c>
      <c r="BX59" s="96" t="s">
        <v>96</v>
      </c>
      <c r="CL59" s="96" t="s">
        <v>3</v>
      </c>
    </row>
    <row r="60" spans="1:91" s="5" customFormat="1" ht="27" customHeight="1">
      <c r="A60" s="245" t="s">
        <v>384</v>
      </c>
      <c r="B60" s="81"/>
      <c r="C60" s="82"/>
      <c r="D60" s="343" t="s">
        <v>101</v>
      </c>
      <c r="E60" s="342"/>
      <c r="F60" s="342"/>
      <c r="G60" s="342"/>
      <c r="H60" s="342"/>
      <c r="I60" s="83"/>
      <c r="J60" s="343" t="s">
        <v>102</v>
      </c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1">
        <f>'1020 - VRN'!J27</f>
        <v>0</v>
      </c>
      <c r="AH60" s="342"/>
      <c r="AI60" s="342"/>
      <c r="AJ60" s="342"/>
      <c r="AK60" s="342"/>
      <c r="AL60" s="342"/>
      <c r="AM60" s="342"/>
      <c r="AN60" s="341">
        <f t="shared" si="0"/>
        <v>0</v>
      </c>
      <c r="AO60" s="342"/>
      <c r="AP60" s="342"/>
      <c r="AQ60" s="84" t="s">
        <v>74</v>
      </c>
      <c r="AR60" s="81"/>
      <c r="AS60" s="97">
        <v>0</v>
      </c>
      <c r="AT60" s="98">
        <f t="shared" si="1"/>
        <v>0</v>
      </c>
      <c r="AU60" s="99">
        <f>'1020 - VRN'!P78</f>
        <v>0</v>
      </c>
      <c r="AV60" s="98">
        <f>'1020 - VRN'!J30</f>
        <v>0</v>
      </c>
      <c r="AW60" s="98">
        <f>'1020 - VRN'!J31</f>
        <v>0</v>
      </c>
      <c r="AX60" s="98">
        <f>'1020 - VRN'!J32</f>
        <v>0</v>
      </c>
      <c r="AY60" s="98">
        <f>'1020 - VRN'!J33</f>
        <v>0</v>
      </c>
      <c r="AZ60" s="98">
        <f>'1020 - VRN'!F30</f>
        <v>0</v>
      </c>
      <c r="BA60" s="98">
        <f>'1020 - VRN'!F31</f>
        <v>0</v>
      </c>
      <c r="BB60" s="98">
        <f>'1020 - VRN'!F32</f>
        <v>0</v>
      </c>
      <c r="BC60" s="98">
        <f>'1020 - VRN'!F33</f>
        <v>0</v>
      </c>
      <c r="BD60" s="100">
        <f>'1020 - VRN'!F34</f>
        <v>0</v>
      </c>
      <c r="BT60" s="89" t="s">
        <v>75</v>
      </c>
      <c r="BV60" s="89" t="s">
        <v>70</v>
      </c>
      <c r="BW60" s="89" t="s">
        <v>103</v>
      </c>
      <c r="BX60" s="89" t="s">
        <v>5</v>
      </c>
      <c r="CL60" s="89" t="s">
        <v>3</v>
      </c>
      <c r="CM60" s="89" t="s">
        <v>77</v>
      </c>
    </row>
    <row r="61" spans="2:44" s="1" customFormat="1" ht="30" customHeight="1">
      <c r="B61" s="36"/>
      <c r="AR61" s="36"/>
    </row>
    <row r="62" spans="2:44" s="1" customFormat="1" ht="6.75" customHeight="1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36"/>
    </row>
  </sheetData>
  <sheetProtection/>
  <mergeCells count="7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7:AM57"/>
    <mergeCell ref="E57:I57"/>
    <mergeCell ref="K57:AF57"/>
    <mergeCell ref="AN58:AP58"/>
    <mergeCell ref="AG58:AM58"/>
    <mergeCell ref="E58:I58"/>
    <mergeCell ref="K58:AF58"/>
    <mergeCell ref="AR2:BE2"/>
    <mergeCell ref="AN59:AP59"/>
    <mergeCell ref="AG59:AM59"/>
    <mergeCell ref="F59:J59"/>
    <mergeCell ref="L59:AF59"/>
    <mergeCell ref="AN60:AP60"/>
    <mergeCell ref="AG60:AM60"/>
    <mergeCell ref="D60:H60"/>
    <mergeCell ref="J60:AF60"/>
    <mergeCell ref="AN57:AP5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001 - Příprava území -...'!C2" tooltip="SO 001 - Příprava území -..." display="/"/>
    <hyperlink ref="A54" location="'SO 002 - Příprava území -...'!C2" tooltip="SO 002 - Příprava území -..." display="/"/>
    <hyperlink ref="A56" location="'SO 101 - Lesní cesta délk...'!C2" tooltip="SO 101 - Lesní cesta délk..." display="/"/>
    <hyperlink ref="A57" location="'SO 102 - Lesní cesta délk...'!C2" tooltip="SO 102 - Lesní cesta délk..." display="/"/>
    <hyperlink ref="A59" location="'SO 192 - Dopravní značení...'!C2" tooltip="SO 192 - Dopravní značení..." display="/"/>
    <hyperlink ref="A60" location="'1020 - VRN'!C2" tooltip="1020 - VR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81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ht="12.75">
      <c r="B8" s="23"/>
      <c r="C8" s="24"/>
      <c r="D8" s="32" t="s">
        <v>106</v>
      </c>
      <c r="E8" s="24"/>
      <c r="F8" s="24"/>
      <c r="G8" s="24"/>
      <c r="H8" s="24"/>
      <c r="I8" s="103"/>
      <c r="J8" s="24"/>
      <c r="K8" s="26"/>
    </row>
    <row r="9" spans="2:11" s="1" customFormat="1" ht="20.25" customHeight="1">
      <c r="B9" s="36"/>
      <c r="C9" s="37"/>
      <c r="D9" s="37"/>
      <c r="E9" s="381" t="s">
        <v>107</v>
      </c>
      <c r="F9" s="364"/>
      <c r="G9" s="364"/>
      <c r="H9" s="364"/>
      <c r="I9" s="104"/>
      <c r="J9" s="37"/>
      <c r="K9" s="40"/>
    </row>
    <row r="10" spans="2:11" s="1" customFormat="1" ht="12.75">
      <c r="B10" s="36"/>
      <c r="C10" s="37"/>
      <c r="D10" s="32" t="s">
        <v>108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78" t="s">
        <v>109</v>
      </c>
      <c r="F11" s="364"/>
      <c r="G11" s="364"/>
      <c r="H11" s="364"/>
      <c r="I11" s="104"/>
      <c r="J11" s="37"/>
      <c r="K11" s="40"/>
    </row>
    <row r="12" spans="2:11" s="1" customFormat="1" ht="12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5" t="s">
        <v>20</v>
      </c>
      <c r="J13" s="30" t="s">
        <v>3</v>
      </c>
      <c r="K13" s="40"/>
    </row>
    <row r="14" spans="2:11" s="1" customFormat="1" ht="14.2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05" t="s">
        <v>23</v>
      </c>
      <c r="J14" s="106" t="str">
        <f>'Rekapitulace stavby'!AN8</f>
        <v>13.10.2016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25</v>
      </c>
      <c r="E16" s="37"/>
      <c r="F16" s="37"/>
      <c r="G16" s="37"/>
      <c r="H16" s="37"/>
      <c r="I16" s="105" t="s">
        <v>26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28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29</v>
      </c>
      <c r="E19" s="37"/>
      <c r="F19" s="37"/>
      <c r="G19" s="37"/>
      <c r="H19" s="37"/>
      <c r="I19" s="105" t="s">
        <v>26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28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31</v>
      </c>
      <c r="E22" s="37"/>
      <c r="F22" s="37"/>
      <c r="G22" s="37"/>
      <c r="H22" s="37"/>
      <c r="I22" s="105" t="s">
        <v>26</v>
      </c>
      <c r="J22" s="30">
        <f>IF('Rekapitulace stavby'!AN16="","",'Rekapitulace stavby'!AN16)</f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 </v>
      </c>
      <c r="F23" s="37"/>
      <c r="G23" s="37"/>
      <c r="H23" s="37"/>
      <c r="I23" s="105" t="s">
        <v>28</v>
      </c>
      <c r="J23" s="30">
        <f>IF('Rekapitulace stavby'!AN17="","",'Rekapitulace stavby'!AN17)</f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33</v>
      </c>
      <c r="E25" s="37"/>
      <c r="F25" s="37"/>
      <c r="G25" s="37"/>
      <c r="H25" s="37"/>
      <c r="I25" s="104"/>
      <c r="J25" s="37"/>
      <c r="K25" s="40"/>
    </row>
    <row r="26" spans="2:11" s="7" customFormat="1" ht="20.25" customHeight="1">
      <c r="B26" s="107"/>
      <c r="C26" s="108"/>
      <c r="D26" s="108"/>
      <c r="E26" s="374" t="s">
        <v>3</v>
      </c>
      <c r="F26" s="382"/>
      <c r="G26" s="382"/>
      <c r="H26" s="382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34</v>
      </c>
      <c r="E29" s="37"/>
      <c r="F29" s="37"/>
      <c r="G29" s="37"/>
      <c r="H29" s="37"/>
      <c r="I29" s="104"/>
      <c r="J29" s="114">
        <f>ROUND(J85,2)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36</v>
      </c>
      <c r="G31" s="37"/>
      <c r="H31" s="37"/>
      <c r="I31" s="115" t="s">
        <v>35</v>
      </c>
      <c r="J31" s="41" t="s">
        <v>37</v>
      </c>
      <c r="K31" s="40"/>
    </row>
    <row r="32" spans="2:11" s="1" customFormat="1" ht="14.25" customHeight="1">
      <c r="B32" s="36"/>
      <c r="C32" s="37"/>
      <c r="D32" s="44" t="s">
        <v>38</v>
      </c>
      <c r="E32" s="44" t="s">
        <v>39</v>
      </c>
      <c r="F32" s="116">
        <f>ROUND(SUM(BE85:BE122),2)</f>
        <v>0</v>
      </c>
      <c r="G32" s="37"/>
      <c r="H32" s="37"/>
      <c r="I32" s="117">
        <v>0.21</v>
      </c>
      <c r="J32" s="116">
        <f>ROUND(ROUND((SUM(BE85:BE122)),2)*I32,2)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40</v>
      </c>
      <c r="F33" s="116">
        <f>ROUND(SUM(BF85:BF122),2)</f>
        <v>0</v>
      </c>
      <c r="G33" s="37"/>
      <c r="H33" s="37"/>
      <c r="I33" s="117">
        <v>0.15</v>
      </c>
      <c r="J33" s="116">
        <f>ROUND(ROUND((SUM(BF85:BF122)),2)*I33,2)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41</v>
      </c>
      <c r="F34" s="116">
        <f>ROUND(SUM(BG85:BG122),2)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42</v>
      </c>
      <c r="F35" s="116">
        <f>ROUND(SUM(BH85:BH122),2)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43</v>
      </c>
      <c r="F36" s="116">
        <f>ROUND(SUM(BI85:BI122),2)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44</v>
      </c>
      <c r="E38" s="67"/>
      <c r="F38" s="67"/>
      <c r="G38" s="120" t="s">
        <v>45</v>
      </c>
      <c r="H38" s="121" t="s">
        <v>46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110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17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0.25" customHeight="1">
      <c r="B47" s="36"/>
      <c r="C47" s="37"/>
      <c r="D47" s="37"/>
      <c r="E47" s="381" t="str">
        <f>E7</f>
        <v>Lesní cesta - část Tulinka</v>
      </c>
      <c r="F47" s="364"/>
      <c r="G47" s="364"/>
      <c r="H47" s="364"/>
      <c r="I47" s="104"/>
      <c r="J47" s="37"/>
      <c r="K47" s="40"/>
    </row>
    <row r="48" spans="2:11" ht="12.75">
      <c r="B48" s="23"/>
      <c r="C48" s="32" t="s">
        <v>106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0.25" customHeight="1">
      <c r="B49" s="36"/>
      <c r="C49" s="37"/>
      <c r="D49" s="37"/>
      <c r="E49" s="381" t="s">
        <v>107</v>
      </c>
      <c r="F49" s="364"/>
      <c r="G49" s="364"/>
      <c r="H49" s="364"/>
      <c r="I49" s="104"/>
      <c r="J49" s="37"/>
      <c r="K49" s="40"/>
    </row>
    <row r="50" spans="2:11" s="1" customFormat="1" ht="14.25" customHeight="1">
      <c r="B50" s="36"/>
      <c r="C50" s="32" t="s">
        <v>108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1.75" customHeight="1">
      <c r="B51" s="36"/>
      <c r="C51" s="37"/>
      <c r="D51" s="37"/>
      <c r="E51" s="378" t="str">
        <f>E11</f>
        <v>SO 001 - Příprava území - Lesní cesta 483 m</v>
      </c>
      <c r="F51" s="364"/>
      <c r="G51" s="364"/>
      <c r="H51" s="364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 </v>
      </c>
      <c r="G53" s="37"/>
      <c r="H53" s="37"/>
      <c r="I53" s="105" t="s">
        <v>23</v>
      </c>
      <c r="J53" s="106" t="str">
        <f>IF(J14="","",J14)</f>
        <v>13.10.2016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2.75">
      <c r="B55" s="36"/>
      <c r="C55" s="32" t="s">
        <v>25</v>
      </c>
      <c r="D55" s="37"/>
      <c r="E55" s="37"/>
      <c r="F55" s="30" t="str">
        <f>E17</f>
        <v> </v>
      </c>
      <c r="G55" s="37"/>
      <c r="H55" s="37"/>
      <c r="I55" s="105" t="s">
        <v>31</v>
      </c>
      <c r="J55" s="30" t="str">
        <f>E23</f>
        <v> </v>
      </c>
      <c r="K55" s="40"/>
    </row>
    <row r="56" spans="2:11" s="1" customFormat="1" ht="14.25" customHeight="1">
      <c r="B56" s="36"/>
      <c r="C56" s="32" t="s">
        <v>29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111</v>
      </c>
      <c r="D58" s="118"/>
      <c r="E58" s="118"/>
      <c r="F58" s="118"/>
      <c r="G58" s="118"/>
      <c r="H58" s="118"/>
      <c r="I58" s="129"/>
      <c r="J58" s="130" t="s">
        <v>112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113</v>
      </c>
      <c r="D60" s="37"/>
      <c r="E60" s="37"/>
      <c r="F60" s="37"/>
      <c r="G60" s="37"/>
      <c r="H60" s="37"/>
      <c r="I60" s="104"/>
      <c r="J60" s="114">
        <f>J85</f>
        <v>0</v>
      </c>
      <c r="K60" s="40"/>
      <c r="AU60" s="19" t="s">
        <v>114</v>
      </c>
    </row>
    <row r="61" spans="2:11" s="8" customFormat="1" ht="24.75" customHeight="1">
      <c r="B61" s="133"/>
      <c r="C61" s="134"/>
      <c r="D61" s="135" t="s">
        <v>115</v>
      </c>
      <c r="E61" s="136"/>
      <c r="F61" s="136"/>
      <c r="G61" s="136"/>
      <c r="H61" s="136"/>
      <c r="I61" s="137"/>
      <c r="J61" s="138">
        <f>J86</f>
        <v>0</v>
      </c>
      <c r="K61" s="139"/>
    </row>
    <row r="62" spans="2:11" s="9" customFormat="1" ht="19.5" customHeight="1">
      <c r="B62" s="140"/>
      <c r="C62" s="141"/>
      <c r="D62" s="142" t="s">
        <v>116</v>
      </c>
      <c r="E62" s="143"/>
      <c r="F62" s="143"/>
      <c r="G62" s="143"/>
      <c r="H62" s="143"/>
      <c r="I62" s="144"/>
      <c r="J62" s="145">
        <f>J87</f>
        <v>0</v>
      </c>
      <c r="K62" s="146"/>
    </row>
    <row r="63" spans="2:11" s="9" customFormat="1" ht="19.5" customHeight="1">
      <c r="B63" s="140"/>
      <c r="C63" s="141"/>
      <c r="D63" s="142" t="s">
        <v>117</v>
      </c>
      <c r="E63" s="143"/>
      <c r="F63" s="143"/>
      <c r="G63" s="143"/>
      <c r="H63" s="143"/>
      <c r="I63" s="144"/>
      <c r="J63" s="145">
        <f>J111</f>
        <v>0</v>
      </c>
      <c r="K63" s="146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104"/>
      <c r="J64" s="37"/>
      <c r="K64" s="40"/>
    </row>
    <row r="65" spans="2:11" s="1" customFormat="1" ht="6.75" customHeight="1">
      <c r="B65" s="51"/>
      <c r="C65" s="52"/>
      <c r="D65" s="52"/>
      <c r="E65" s="52"/>
      <c r="F65" s="52"/>
      <c r="G65" s="52"/>
      <c r="H65" s="52"/>
      <c r="I65" s="125"/>
      <c r="J65" s="52"/>
      <c r="K65" s="53"/>
    </row>
    <row r="69" spans="2:12" s="1" customFormat="1" ht="6.75" customHeight="1">
      <c r="B69" s="54"/>
      <c r="C69" s="55"/>
      <c r="D69" s="55"/>
      <c r="E69" s="55"/>
      <c r="F69" s="55"/>
      <c r="G69" s="55"/>
      <c r="H69" s="55"/>
      <c r="I69" s="126"/>
      <c r="J69" s="55"/>
      <c r="K69" s="55"/>
      <c r="L69" s="36"/>
    </row>
    <row r="70" spans="2:12" s="1" customFormat="1" ht="36.75" customHeight="1">
      <c r="B70" s="36"/>
      <c r="C70" s="56" t="s">
        <v>118</v>
      </c>
      <c r="L70" s="36"/>
    </row>
    <row r="71" spans="2:12" s="1" customFormat="1" ht="6.75" customHeight="1">
      <c r="B71" s="36"/>
      <c r="L71" s="36"/>
    </row>
    <row r="72" spans="2:12" s="1" customFormat="1" ht="14.25" customHeight="1">
      <c r="B72" s="36"/>
      <c r="C72" s="58" t="s">
        <v>17</v>
      </c>
      <c r="L72" s="36"/>
    </row>
    <row r="73" spans="2:12" s="1" customFormat="1" ht="20.25" customHeight="1">
      <c r="B73" s="36"/>
      <c r="E73" s="379" t="str">
        <f>E7</f>
        <v>Lesní cesta - část Tulinka</v>
      </c>
      <c r="F73" s="359"/>
      <c r="G73" s="359"/>
      <c r="H73" s="359"/>
      <c r="L73" s="36"/>
    </row>
    <row r="74" spans="2:12" ht="12.75">
      <c r="B74" s="23"/>
      <c r="C74" s="58" t="s">
        <v>106</v>
      </c>
      <c r="L74" s="23"/>
    </row>
    <row r="75" spans="2:12" s="1" customFormat="1" ht="20.25" customHeight="1">
      <c r="B75" s="36"/>
      <c r="E75" s="379" t="s">
        <v>107</v>
      </c>
      <c r="F75" s="359"/>
      <c r="G75" s="359"/>
      <c r="H75" s="359"/>
      <c r="L75" s="36"/>
    </row>
    <row r="76" spans="2:12" s="1" customFormat="1" ht="14.25" customHeight="1">
      <c r="B76" s="36"/>
      <c r="C76" s="58" t="s">
        <v>108</v>
      </c>
      <c r="L76" s="36"/>
    </row>
    <row r="77" spans="2:12" s="1" customFormat="1" ht="21.75" customHeight="1">
      <c r="B77" s="36"/>
      <c r="E77" s="356" t="str">
        <f>E11</f>
        <v>SO 001 - Příprava území - Lesní cesta 483 m</v>
      </c>
      <c r="F77" s="359"/>
      <c r="G77" s="359"/>
      <c r="H77" s="359"/>
      <c r="L77" s="36"/>
    </row>
    <row r="78" spans="2:12" s="1" customFormat="1" ht="6.75" customHeight="1">
      <c r="B78" s="36"/>
      <c r="L78" s="36"/>
    </row>
    <row r="79" spans="2:12" s="1" customFormat="1" ht="18" customHeight="1">
      <c r="B79" s="36"/>
      <c r="C79" s="58" t="s">
        <v>21</v>
      </c>
      <c r="F79" s="147" t="str">
        <f>F14</f>
        <v> </v>
      </c>
      <c r="I79" s="148" t="s">
        <v>23</v>
      </c>
      <c r="J79" s="62" t="str">
        <f>IF(J14="","",J14)</f>
        <v>13.10.2016</v>
      </c>
      <c r="L79" s="36"/>
    </row>
    <row r="80" spans="2:12" s="1" customFormat="1" ht="6.75" customHeight="1">
      <c r="B80" s="36"/>
      <c r="L80" s="36"/>
    </row>
    <row r="81" spans="2:12" s="1" customFormat="1" ht="12.75">
      <c r="B81" s="36"/>
      <c r="C81" s="58" t="s">
        <v>25</v>
      </c>
      <c r="F81" s="147" t="str">
        <f>E17</f>
        <v> </v>
      </c>
      <c r="I81" s="148" t="s">
        <v>31</v>
      </c>
      <c r="J81" s="147" t="str">
        <f>E23</f>
        <v> </v>
      </c>
      <c r="L81" s="36"/>
    </row>
    <row r="82" spans="2:12" s="1" customFormat="1" ht="14.25" customHeight="1">
      <c r="B82" s="36"/>
      <c r="C82" s="58" t="s">
        <v>29</v>
      </c>
      <c r="F82" s="147">
        <f>IF(E20="","",E20)</f>
      </c>
      <c r="L82" s="36"/>
    </row>
    <row r="83" spans="2:12" s="1" customFormat="1" ht="9.75" customHeight="1">
      <c r="B83" s="36"/>
      <c r="L83" s="36"/>
    </row>
    <row r="84" spans="2:20" s="10" customFormat="1" ht="29.25" customHeight="1">
      <c r="B84" s="149"/>
      <c r="C84" s="150" t="s">
        <v>119</v>
      </c>
      <c r="D84" s="151" t="s">
        <v>53</v>
      </c>
      <c r="E84" s="151" t="s">
        <v>49</v>
      </c>
      <c r="F84" s="151" t="s">
        <v>120</v>
      </c>
      <c r="G84" s="151" t="s">
        <v>121</v>
      </c>
      <c r="H84" s="151" t="s">
        <v>122</v>
      </c>
      <c r="I84" s="152" t="s">
        <v>123</v>
      </c>
      <c r="J84" s="151" t="s">
        <v>112</v>
      </c>
      <c r="K84" s="153" t="s">
        <v>124</v>
      </c>
      <c r="L84" s="149"/>
      <c r="M84" s="69" t="s">
        <v>125</v>
      </c>
      <c r="N84" s="70" t="s">
        <v>38</v>
      </c>
      <c r="O84" s="70" t="s">
        <v>126</v>
      </c>
      <c r="P84" s="70" t="s">
        <v>127</v>
      </c>
      <c r="Q84" s="70" t="s">
        <v>128</v>
      </c>
      <c r="R84" s="70" t="s">
        <v>129</v>
      </c>
      <c r="S84" s="70" t="s">
        <v>130</v>
      </c>
      <c r="T84" s="71" t="s">
        <v>131</v>
      </c>
    </row>
    <row r="85" spans="2:63" s="1" customFormat="1" ht="29.25" customHeight="1">
      <c r="B85" s="36"/>
      <c r="C85" s="73" t="s">
        <v>113</v>
      </c>
      <c r="J85" s="154">
        <f>BK85</f>
        <v>0</v>
      </c>
      <c r="L85" s="36"/>
      <c r="M85" s="72"/>
      <c r="N85" s="63"/>
      <c r="O85" s="63"/>
      <c r="P85" s="155">
        <f>P86</f>
        <v>0</v>
      </c>
      <c r="Q85" s="63"/>
      <c r="R85" s="155">
        <f>R86</f>
        <v>0.050715</v>
      </c>
      <c r="S85" s="63"/>
      <c r="T85" s="156">
        <f>T86</f>
        <v>130.1685</v>
      </c>
      <c r="AT85" s="19" t="s">
        <v>67</v>
      </c>
      <c r="AU85" s="19" t="s">
        <v>114</v>
      </c>
      <c r="BK85" s="157">
        <f>BK86</f>
        <v>0</v>
      </c>
    </row>
    <row r="86" spans="2:63" s="11" customFormat="1" ht="36.75" customHeight="1">
      <c r="B86" s="158"/>
      <c r="D86" s="159" t="s">
        <v>67</v>
      </c>
      <c r="E86" s="160" t="s">
        <v>132</v>
      </c>
      <c r="F86" s="160" t="s">
        <v>133</v>
      </c>
      <c r="I86" s="161"/>
      <c r="J86" s="162">
        <f>BK86</f>
        <v>0</v>
      </c>
      <c r="L86" s="158"/>
      <c r="M86" s="163"/>
      <c r="N86" s="164"/>
      <c r="O86" s="164"/>
      <c r="P86" s="165">
        <f>P87+P111</f>
        <v>0</v>
      </c>
      <c r="Q86" s="164"/>
      <c r="R86" s="165">
        <f>R87+R111</f>
        <v>0.050715</v>
      </c>
      <c r="S86" s="164"/>
      <c r="T86" s="166">
        <f>T87+T111</f>
        <v>130.1685</v>
      </c>
      <c r="AR86" s="159" t="s">
        <v>75</v>
      </c>
      <c r="AT86" s="167" t="s">
        <v>67</v>
      </c>
      <c r="AU86" s="167" t="s">
        <v>68</v>
      </c>
      <c r="AY86" s="159" t="s">
        <v>134</v>
      </c>
      <c r="BK86" s="168">
        <f>BK87+BK111</f>
        <v>0</v>
      </c>
    </row>
    <row r="87" spans="2:63" s="11" customFormat="1" ht="19.5" customHeight="1">
      <c r="B87" s="158"/>
      <c r="D87" s="169" t="s">
        <v>67</v>
      </c>
      <c r="E87" s="170" t="s">
        <v>75</v>
      </c>
      <c r="F87" s="170" t="s">
        <v>135</v>
      </c>
      <c r="I87" s="161"/>
      <c r="J87" s="171">
        <f>BK87</f>
        <v>0</v>
      </c>
      <c r="L87" s="158"/>
      <c r="M87" s="163"/>
      <c r="N87" s="164"/>
      <c r="O87" s="164"/>
      <c r="P87" s="165">
        <f>SUM(P88:P110)</f>
        <v>0</v>
      </c>
      <c r="Q87" s="164"/>
      <c r="R87" s="165">
        <f>SUM(R88:R110)</f>
        <v>0.050715</v>
      </c>
      <c r="S87" s="164"/>
      <c r="T87" s="166">
        <f>SUM(T88:T110)</f>
        <v>130.1685</v>
      </c>
      <c r="AR87" s="159" t="s">
        <v>75</v>
      </c>
      <c r="AT87" s="167" t="s">
        <v>67</v>
      </c>
      <c r="AU87" s="167" t="s">
        <v>75</v>
      </c>
      <c r="AY87" s="159" t="s">
        <v>134</v>
      </c>
      <c r="BK87" s="168">
        <f>SUM(BK88:BK110)</f>
        <v>0</v>
      </c>
    </row>
    <row r="88" spans="2:65" s="1" customFormat="1" ht="28.5" customHeight="1">
      <c r="B88" s="172"/>
      <c r="C88" s="173" t="s">
        <v>75</v>
      </c>
      <c r="D88" s="173" t="s">
        <v>136</v>
      </c>
      <c r="E88" s="174" t="s">
        <v>137</v>
      </c>
      <c r="F88" s="175" t="s">
        <v>138</v>
      </c>
      <c r="G88" s="176" t="s">
        <v>139</v>
      </c>
      <c r="H88" s="177">
        <v>1690.5</v>
      </c>
      <c r="I88" s="178"/>
      <c r="J88" s="179">
        <f>ROUND(I88*H88,2)</f>
        <v>0</v>
      </c>
      <c r="K88" s="175" t="s">
        <v>140</v>
      </c>
      <c r="L88" s="36"/>
      <c r="M88" s="180" t="s">
        <v>3</v>
      </c>
      <c r="N88" s="181" t="s">
        <v>39</v>
      </c>
      <c r="O88" s="37"/>
      <c r="P88" s="182">
        <f>O88*H88</f>
        <v>0</v>
      </c>
      <c r="Q88" s="182">
        <v>3E-05</v>
      </c>
      <c r="R88" s="182">
        <f>Q88*H88</f>
        <v>0.050715</v>
      </c>
      <c r="S88" s="182">
        <v>0.077</v>
      </c>
      <c r="T88" s="183">
        <f>S88*H88</f>
        <v>130.1685</v>
      </c>
      <c r="AR88" s="19" t="s">
        <v>141</v>
      </c>
      <c r="AT88" s="19" t="s">
        <v>136</v>
      </c>
      <c r="AU88" s="19" t="s">
        <v>77</v>
      </c>
      <c r="AY88" s="19" t="s">
        <v>134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9" t="s">
        <v>75</v>
      </c>
      <c r="BK88" s="184">
        <f>ROUND(I88*H88,2)</f>
        <v>0</v>
      </c>
      <c r="BL88" s="19" t="s">
        <v>141</v>
      </c>
      <c r="BM88" s="19" t="s">
        <v>142</v>
      </c>
    </row>
    <row r="89" spans="2:47" s="1" customFormat="1" ht="39.75" customHeight="1">
      <c r="B89" s="36"/>
      <c r="D89" s="185" t="s">
        <v>143</v>
      </c>
      <c r="F89" s="186" t="s">
        <v>144</v>
      </c>
      <c r="I89" s="187"/>
      <c r="L89" s="36"/>
      <c r="M89" s="65"/>
      <c r="N89" s="37"/>
      <c r="O89" s="37"/>
      <c r="P89" s="37"/>
      <c r="Q89" s="37"/>
      <c r="R89" s="37"/>
      <c r="S89" s="37"/>
      <c r="T89" s="66"/>
      <c r="AT89" s="19" t="s">
        <v>143</v>
      </c>
      <c r="AU89" s="19" t="s">
        <v>77</v>
      </c>
    </row>
    <row r="90" spans="2:51" s="12" customFormat="1" ht="20.25" customHeight="1">
      <c r="B90" s="188"/>
      <c r="D90" s="185" t="s">
        <v>145</v>
      </c>
      <c r="E90" s="189" t="s">
        <v>3</v>
      </c>
      <c r="F90" s="190" t="s">
        <v>146</v>
      </c>
      <c r="H90" s="191" t="s">
        <v>3</v>
      </c>
      <c r="I90" s="192"/>
      <c r="L90" s="188"/>
      <c r="M90" s="193"/>
      <c r="N90" s="194"/>
      <c r="O90" s="194"/>
      <c r="P90" s="194"/>
      <c r="Q90" s="194"/>
      <c r="R90" s="194"/>
      <c r="S90" s="194"/>
      <c r="T90" s="195"/>
      <c r="AT90" s="191" t="s">
        <v>145</v>
      </c>
      <c r="AU90" s="191" t="s">
        <v>77</v>
      </c>
      <c r="AV90" s="12" t="s">
        <v>75</v>
      </c>
      <c r="AW90" s="12" t="s">
        <v>32</v>
      </c>
      <c r="AX90" s="12" t="s">
        <v>68</v>
      </c>
      <c r="AY90" s="191" t="s">
        <v>134</v>
      </c>
    </row>
    <row r="91" spans="2:51" s="13" customFormat="1" ht="20.25" customHeight="1">
      <c r="B91" s="196"/>
      <c r="D91" s="185" t="s">
        <v>145</v>
      </c>
      <c r="E91" s="197" t="s">
        <v>3</v>
      </c>
      <c r="F91" s="198" t="s">
        <v>147</v>
      </c>
      <c r="H91" s="199">
        <v>1690.5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145</v>
      </c>
      <c r="AU91" s="197" t="s">
        <v>77</v>
      </c>
      <c r="AV91" s="13" t="s">
        <v>77</v>
      </c>
      <c r="AW91" s="13" t="s">
        <v>32</v>
      </c>
      <c r="AX91" s="13" t="s">
        <v>68</v>
      </c>
      <c r="AY91" s="197" t="s">
        <v>134</v>
      </c>
    </row>
    <row r="92" spans="2:51" s="14" customFormat="1" ht="20.25" customHeight="1">
      <c r="B92" s="204"/>
      <c r="D92" s="205" t="s">
        <v>145</v>
      </c>
      <c r="E92" s="206" t="s">
        <v>3</v>
      </c>
      <c r="F92" s="207" t="s">
        <v>148</v>
      </c>
      <c r="H92" s="208">
        <v>1690.5</v>
      </c>
      <c r="I92" s="209"/>
      <c r="L92" s="204"/>
      <c r="M92" s="210"/>
      <c r="N92" s="211"/>
      <c r="O92" s="211"/>
      <c r="P92" s="211"/>
      <c r="Q92" s="211"/>
      <c r="R92" s="211"/>
      <c r="S92" s="211"/>
      <c r="T92" s="212"/>
      <c r="AT92" s="213" t="s">
        <v>145</v>
      </c>
      <c r="AU92" s="213" t="s">
        <v>77</v>
      </c>
      <c r="AV92" s="14" t="s">
        <v>141</v>
      </c>
      <c r="AW92" s="14" t="s">
        <v>32</v>
      </c>
      <c r="AX92" s="14" t="s">
        <v>75</v>
      </c>
      <c r="AY92" s="213" t="s">
        <v>134</v>
      </c>
    </row>
    <row r="93" spans="2:65" s="1" customFormat="1" ht="20.25" customHeight="1">
      <c r="B93" s="172"/>
      <c r="C93" s="173" t="s">
        <v>77</v>
      </c>
      <c r="D93" s="173" t="s">
        <v>136</v>
      </c>
      <c r="E93" s="174" t="s">
        <v>149</v>
      </c>
      <c r="F93" s="175" t="s">
        <v>150</v>
      </c>
      <c r="G93" s="176" t="s">
        <v>151</v>
      </c>
      <c r="H93" s="177">
        <v>24.15</v>
      </c>
      <c r="I93" s="178"/>
      <c r="J93" s="179">
        <f>ROUND(I93*H93,2)</f>
        <v>0</v>
      </c>
      <c r="K93" s="175" t="s">
        <v>140</v>
      </c>
      <c r="L93" s="36"/>
      <c r="M93" s="180" t="s">
        <v>3</v>
      </c>
      <c r="N93" s="181" t="s">
        <v>39</v>
      </c>
      <c r="O93" s="37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9" t="s">
        <v>141</v>
      </c>
      <c r="AT93" s="19" t="s">
        <v>136</v>
      </c>
      <c r="AU93" s="19" t="s">
        <v>77</v>
      </c>
      <c r="AY93" s="19" t="s">
        <v>134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9" t="s">
        <v>75</v>
      </c>
      <c r="BK93" s="184">
        <f>ROUND(I93*H93,2)</f>
        <v>0</v>
      </c>
      <c r="BL93" s="19" t="s">
        <v>141</v>
      </c>
      <c r="BM93" s="19" t="s">
        <v>152</v>
      </c>
    </row>
    <row r="94" spans="2:47" s="1" customFormat="1" ht="28.5" customHeight="1">
      <c r="B94" s="36"/>
      <c r="D94" s="185" t="s">
        <v>143</v>
      </c>
      <c r="F94" s="186" t="s">
        <v>153</v>
      </c>
      <c r="I94" s="187"/>
      <c r="L94" s="36"/>
      <c r="M94" s="65"/>
      <c r="N94" s="37"/>
      <c r="O94" s="37"/>
      <c r="P94" s="37"/>
      <c r="Q94" s="37"/>
      <c r="R94" s="37"/>
      <c r="S94" s="37"/>
      <c r="T94" s="66"/>
      <c r="AT94" s="19" t="s">
        <v>143</v>
      </c>
      <c r="AU94" s="19" t="s">
        <v>77</v>
      </c>
    </row>
    <row r="95" spans="2:51" s="12" customFormat="1" ht="20.25" customHeight="1">
      <c r="B95" s="188"/>
      <c r="D95" s="185" t="s">
        <v>145</v>
      </c>
      <c r="E95" s="189" t="s">
        <v>3</v>
      </c>
      <c r="F95" s="190" t="s">
        <v>154</v>
      </c>
      <c r="H95" s="191" t="s">
        <v>3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1" t="s">
        <v>145</v>
      </c>
      <c r="AU95" s="191" t="s">
        <v>77</v>
      </c>
      <c r="AV95" s="12" t="s">
        <v>75</v>
      </c>
      <c r="AW95" s="12" t="s">
        <v>32</v>
      </c>
      <c r="AX95" s="12" t="s">
        <v>68</v>
      </c>
      <c r="AY95" s="191" t="s">
        <v>134</v>
      </c>
    </row>
    <row r="96" spans="2:51" s="13" customFormat="1" ht="20.25" customHeight="1">
      <c r="B96" s="196"/>
      <c r="D96" s="185" t="s">
        <v>145</v>
      </c>
      <c r="E96" s="197" t="s">
        <v>3</v>
      </c>
      <c r="F96" s="198" t="s">
        <v>155</v>
      </c>
      <c r="H96" s="199">
        <v>24.15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145</v>
      </c>
      <c r="AU96" s="197" t="s">
        <v>77</v>
      </c>
      <c r="AV96" s="13" t="s">
        <v>77</v>
      </c>
      <c r="AW96" s="13" t="s">
        <v>32</v>
      </c>
      <c r="AX96" s="13" t="s">
        <v>68</v>
      </c>
      <c r="AY96" s="197" t="s">
        <v>134</v>
      </c>
    </row>
    <row r="97" spans="2:51" s="14" customFormat="1" ht="20.25" customHeight="1">
      <c r="B97" s="204"/>
      <c r="D97" s="205" t="s">
        <v>145</v>
      </c>
      <c r="E97" s="206" t="s">
        <v>3</v>
      </c>
      <c r="F97" s="207" t="s">
        <v>148</v>
      </c>
      <c r="H97" s="208">
        <v>24.15</v>
      </c>
      <c r="I97" s="209"/>
      <c r="L97" s="204"/>
      <c r="M97" s="210"/>
      <c r="N97" s="211"/>
      <c r="O97" s="211"/>
      <c r="P97" s="211"/>
      <c r="Q97" s="211"/>
      <c r="R97" s="211"/>
      <c r="S97" s="211"/>
      <c r="T97" s="212"/>
      <c r="AT97" s="213" t="s">
        <v>145</v>
      </c>
      <c r="AU97" s="213" t="s">
        <v>77</v>
      </c>
      <c r="AV97" s="14" t="s">
        <v>141</v>
      </c>
      <c r="AW97" s="14" t="s">
        <v>32</v>
      </c>
      <c r="AX97" s="14" t="s">
        <v>75</v>
      </c>
      <c r="AY97" s="213" t="s">
        <v>134</v>
      </c>
    </row>
    <row r="98" spans="2:65" s="1" customFormat="1" ht="20.25" customHeight="1">
      <c r="B98" s="172"/>
      <c r="C98" s="173" t="s">
        <v>99</v>
      </c>
      <c r="D98" s="173" t="s">
        <v>136</v>
      </c>
      <c r="E98" s="174" t="s">
        <v>156</v>
      </c>
      <c r="F98" s="175" t="s">
        <v>157</v>
      </c>
      <c r="G98" s="176" t="s">
        <v>151</v>
      </c>
      <c r="H98" s="177">
        <v>12.075</v>
      </c>
      <c r="I98" s="178"/>
      <c r="J98" s="179">
        <f>ROUND(I98*H98,2)</f>
        <v>0</v>
      </c>
      <c r="K98" s="175" t="s">
        <v>140</v>
      </c>
      <c r="L98" s="36"/>
      <c r="M98" s="180" t="s">
        <v>3</v>
      </c>
      <c r="N98" s="181" t="s">
        <v>39</v>
      </c>
      <c r="O98" s="37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9" t="s">
        <v>141</v>
      </c>
      <c r="AT98" s="19" t="s">
        <v>136</v>
      </c>
      <c r="AU98" s="19" t="s">
        <v>77</v>
      </c>
      <c r="AY98" s="19" t="s">
        <v>134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9" t="s">
        <v>75</v>
      </c>
      <c r="BK98" s="184">
        <f>ROUND(I98*H98,2)</f>
        <v>0</v>
      </c>
      <c r="BL98" s="19" t="s">
        <v>141</v>
      </c>
      <c r="BM98" s="19" t="s">
        <v>158</v>
      </c>
    </row>
    <row r="99" spans="2:47" s="1" customFormat="1" ht="39.75" customHeight="1">
      <c r="B99" s="36"/>
      <c r="D99" s="185" t="s">
        <v>143</v>
      </c>
      <c r="F99" s="186" t="s">
        <v>159</v>
      </c>
      <c r="I99" s="18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143</v>
      </c>
      <c r="AU99" s="19" t="s">
        <v>77</v>
      </c>
    </row>
    <row r="100" spans="2:51" s="13" customFormat="1" ht="20.25" customHeight="1">
      <c r="B100" s="196"/>
      <c r="D100" s="185" t="s">
        <v>145</v>
      </c>
      <c r="E100" s="197" t="s">
        <v>3</v>
      </c>
      <c r="F100" s="198" t="s">
        <v>160</v>
      </c>
      <c r="H100" s="199">
        <v>12.075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145</v>
      </c>
      <c r="AU100" s="197" t="s">
        <v>77</v>
      </c>
      <c r="AV100" s="13" t="s">
        <v>77</v>
      </c>
      <c r="AW100" s="13" t="s">
        <v>32</v>
      </c>
      <c r="AX100" s="13" t="s">
        <v>68</v>
      </c>
      <c r="AY100" s="197" t="s">
        <v>134</v>
      </c>
    </row>
    <row r="101" spans="2:51" s="14" customFormat="1" ht="20.25" customHeight="1">
      <c r="B101" s="204"/>
      <c r="D101" s="205" t="s">
        <v>145</v>
      </c>
      <c r="E101" s="206" t="s">
        <v>3</v>
      </c>
      <c r="F101" s="207" t="s">
        <v>148</v>
      </c>
      <c r="H101" s="208">
        <v>12.075</v>
      </c>
      <c r="I101" s="209"/>
      <c r="L101" s="204"/>
      <c r="M101" s="210"/>
      <c r="N101" s="211"/>
      <c r="O101" s="211"/>
      <c r="P101" s="211"/>
      <c r="Q101" s="211"/>
      <c r="R101" s="211"/>
      <c r="S101" s="211"/>
      <c r="T101" s="212"/>
      <c r="AT101" s="213" t="s">
        <v>145</v>
      </c>
      <c r="AU101" s="213" t="s">
        <v>77</v>
      </c>
      <c r="AV101" s="14" t="s">
        <v>141</v>
      </c>
      <c r="AW101" s="14" t="s">
        <v>32</v>
      </c>
      <c r="AX101" s="14" t="s">
        <v>75</v>
      </c>
      <c r="AY101" s="213" t="s">
        <v>134</v>
      </c>
    </row>
    <row r="102" spans="2:65" s="1" customFormat="1" ht="20.25" customHeight="1">
      <c r="B102" s="172"/>
      <c r="C102" s="173" t="s">
        <v>141</v>
      </c>
      <c r="D102" s="173" t="s">
        <v>136</v>
      </c>
      <c r="E102" s="174" t="s">
        <v>161</v>
      </c>
      <c r="F102" s="175" t="s">
        <v>162</v>
      </c>
      <c r="G102" s="176" t="s">
        <v>151</v>
      </c>
      <c r="H102" s="177">
        <v>24.15</v>
      </c>
      <c r="I102" s="178"/>
      <c r="J102" s="179">
        <f>ROUND(I102*H102,2)</f>
        <v>0</v>
      </c>
      <c r="K102" s="175" t="s">
        <v>140</v>
      </c>
      <c r="L102" s="36"/>
      <c r="M102" s="180" t="s">
        <v>3</v>
      </c>
      <c r="N102" s="181" t="s">
        <v>39</v>
      </c>
      <c r="O102" s="37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9" t="s">
        <v>141</v>
      </c>
      <c r="AT102" s="19" t="s">
        <v>136</v>
      </c>
      <c r="AU102" s="19" t="s">
        <v>77</v>
      </c>
      <c r="AY102" s="19" t="s">
        <v>134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9" t="s">
        <v>75</v>
      </c>
      <c r="BK102" s="184">
        <f>ROUND(I102*H102,2)</f>
        <v>0</v>
      </c>
      <c r="BL102" s="19" t="s">
        <v>141</v>
      </c>
      <c r="BM102" s="19" t="s">
        <v>163</v>
      </c>
    </row>
    <row r="103" spans="2:47" s="1" customFormat="1" ht="39.75" customHeight="1">
      <c r="B103" s="36"/>
      <c r="D103" s="185" t="s">
        <v>143</v>
      </c>
      <c r="F103" s="186" t="s">
        <v>164</v>
      </c>
      <c r="I103" s="187"/>
      <c r="L103" s="36"/>
      <c r="M103" s="65"/>
      <c r="N103" s="37"/>
      <c r="O103" s="37"/>
      <c r="P103" s="37"/>
      <c r="Q103" s="37"/>
      <c r="R103" s="37"/>
      <c r="S103" s="37"/>
      <c r="T103" s="66"/>
      <c r="AT103" s="19" t="s">
        <v>143</v>
      </c>
      <c r="AU103" s="19" t="s">
        <v>77</v>
      </c>
    </row>
    <row r="104" spans="2:51" s="12" customFormat="1" ht="20.25" customHeight="1">
      <c r="B104" s="188"/>
      <c r="D104" s="185" t="s">
        <v>145</v>
      </c>
      <c r="E104" s="189" t="s">
        <v>3</v>
      </c>
      <c r="F104" s="190" t="s">
        <v>165</v>
      </c>
      <c r="H104" s="191" t="s">
        <v>3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91" t="s">
        <v>145</v>
      </c>
      <c r="AU104" s="191" t="s">
        <v>77</v>
      </c>
      <c r="AV104" s="12" t="s">
        <v>75</v>
      </c>
      <c r="AW104" s="12" t="s">
        <v>32</v>
      </c>
      <c r="AX104" s="12" t="s">
        <v>68</v>
      </c>
      <c r="AY104" s="191" t="s">
        <v>134</v>
      </c>
    </row>
    <row r="105" spans="2:51" s="13" customFormat="1" ht="20.25" customHeight="1">
      <c r="B105" s="196"/>
      <c r="D105" s="185" t="s">
        <v>145</v>
      </c>
      <c r="E105" s="197" t="s">
        <v>3</v>
      </c>
      <c r="F105" s="198" t="s">
        <v>166</v>
      </c>
      <c r="H105" s="199">
        <v>24.15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145</v>
      </c>
      <c r="AU105" s="197" t="s">
        <v>77</v>
      </c>
      <c r="AV105" s="13" t="s">
        <v>77</v>
      </c>
      <c r="AW105" s="13" t="s">
        <v>32</v>
      </c>
      <c r="AX105" s="13" t="s">
        <v>68</v>
      </c>
      <c r="AY105" s="197" t="s">
        <v>134</v>
      </c>
    </row>
    <row r="106" spans="2:51" s="14" customFormat="1" ht="20.25" customHeight="1">
      <c r="B106" s="204"/>
      <c r="D106" s="205" t="s">
        <v>145</v>
      </c>
      <c r="E106" s="206" t="s">
        <v>3</v>
      </c>
      <c r="F106" s="207" t="s">
        <v>148</v>
      </c>
      <c r="H106" s="208">
        <v>24.15</v>
      </c>
      <c r="I106" s="209"/>
      <c r="L106" s="204"/>
      <c r="M106" s="210"/>
      <c r="N106" s="211"/>
      <c r="O106" s="211"/>
      <c r="P106" s="211"/>
      <c r="Q106" s="211"/>
      <c r="R106" s="211"/>
      <c r="S106" s="211"/>
      <c r="T106" s="212"/>
      <c r="AT106" s="213" t="s">
        <v>145</v>
      </c>
      <c r="AU106" s="213" t="s">
        <v>77</v>
      </c>
      <c r="AV106" s="14" t="s">
        <v>141</v>
      </c>
      <c r="AW106" s="14" t="s">
        <v>32</v>
      </c>
      <c r="AX106" s="14" t="s">
        <v>75</v>
      </c>
      <c r="AY106" s="213" t="s">
        <v>134</v>
      </c>
    </row>
    <row r="107" spans="2:65" s="1" customFormat="1" ht="20.25" customHeight="1">
      <c r="B107" s="172"/>
      <c r="C107" s="173" t="s">
        <v>167</v>
      </c>
      <c r="D107" s="173" t="s">
        <v>136</v>
      </c>
      <c r="E107" s="174" t="s">
        <v>168</v>
      </c>
      <c r="F107" s="175" t="s">
        <v>169</v>
      </c>
      <c r="G107" s="176" t="s">
        <v>170</v>
      </c>
      <c r="H107" s="177">
        <v>43.47</v>
      </c>
      <c r="I107" s="178"/>
      <c r="J107" s="179">
        <f>ROUND(I107*H107,2)</f>
        <v>0</v>
      </c>
      <c r="K107" s="175" t="s">
        <v>140</v>
      </c>
      <c r="L107" s="36"/>
      <c r="M107" s="180" t="s">
        <v>3</v>
      </c>
      <c r="N107" s="181" t="s">
        <v>39</v>
      </c>
      <c r="O107" s="37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19" t="s">
        <v>141</v>
      </c>
      <c r="AT107" s="19" t="s">
        <v>136</v>
      </c>
      <c r="AU107" s="19" t="s">
        <v>77</v>
      </c>
      <c r="AY107" s="19" t="s">
        <v>134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9" t="s">
        <v>75</v>
      </c>
      <c r="BK107" s="184">
        <f>ROUND(I107*H107,2)</f>
        <v>0</v>
      </c>
      <c r="BL107" s="19" t="s">
        <v>141</v>
      </c>
      <c r="BM107" s="19" t="s">
        <v>171</v>
      </c>
    </row>
    <row r="108" spans="2:47" s="1" customFormat="1" ht="20.25" customHeight="1">
      <c r="B108" s="36"/>
      <c r="D108" s="185" t="s">
        <v>143</v>
      </c>
      <c r="F108" s="186" t="s">
        <v>172</v>
      </c>
      <c r="I108" s="187"/>
      <c r="L108" s="36"/>
      <c r="M108" s="65"/>
      <c r="N108" s="37"/>
      <c r="O108" s="37"/>
      <c r="P108" s="37"/>
      <c r="Q108" s="37"/>
      <c r="R108" s="37"/>
      <c r="S108" s="37"/>
      <c r="T108" s="66"/>
      <c r="AT108" s="19" t="s">
        <v>143</v>
      </c>
      <c r="AU108" s="19" t="s">
        <v>77</v>
      </c>
    </row>
    <row r="109" spans="2:51" s="13" customFormat="1" ht="20.25" customHeight="1">
      <c r="B109" s="196"/>
      <c r="D109" s="185" t="s">
        <v>145</v>
      </c>
      <c r="E109" s="197" t="s">
        <v>3</v>
      </c>
      <c r="F109" s="198" t="s">
        <v>173</v>
      </c>
      <c r="H109" s="199">
        <v>43.47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145</v>
      </c>
      <c r="AU109" s="197" t="s">
        <v>77</v>
      </c>
      <c r="AV109" s="13" t="s">
        <v>77</v>
      </c>
      <c r="AW109" s="13" t="s">
        <v>32</v>
      </c>
      <c r="AX109" s="13" t="s">
        <v>68</v>
      </c>
      <c r="AY109" s="197" t="s">
        <v>134</v>
      </c>
    </row>
    <row r="110" spans="2:51" s="14" customFormat="1" ht="20.25" customHeight="1">
      <c r="B110" s="204"/>
      <c r="D110" s="185" t="s">
        <v>145</v>
      </c>
      <c r="E110" s="214" t="s">
        <v>3</v>
      </c>
      <c r="F110" s="215" t="s">
        <v>148</v>
      </c>
      <c r="H110" s="216">
        <v>43.47</v>
      </c>
      <c r="I110" s="209"/>
      <c r="L110" s="204"/>
      <c r="M110" s="210"/>
      <c r="N110" s="211"/>
      <c r="O110" s="211"/>
      <c r="P110" s="211"/>
      <c r="Q110" s="211"/>
      <c r="R110" s="211"/>
      <c r="S110" s="211"/>
      <c r="T110" s="212"/>
      <c r="AT110" s="213" t="s">
        <v>145</v>
      </c>
      <c r="AU110" s="213" t="s">
        <v>77</v>
      </c>
      <c r="AV110" s="14" t="s">
        <v>141</v>
      </c>
      <c r="AW110" s="14" t="s">
        <v>32</v>
      </c>
      <c r="AX110" s="14" t="s">
        <v>75</v>
      </c>
      <c r="AY110" s="213" t="s">
        <v>134</v>
      </c>
    </row>
    <row r="111" spans="2:63" s="11" customFormat="1" ht="29.25" customHeight="1">
      <c r="B111" s="158"/>
      <c r="D111" s="169" t="s">
        <v>67</v>
      </c>
      <c r="E111" s="170" t="s">
        <v>174</v>
      </c>
      <c r="F111" s="170" t="s">
        <v>175</v>
      </c>
      <c r="I111" s="161"/>
      <c r="J111" s="171">
        <f>BK111</f>
        <v>0</v>
      </c>
      <c r="L111" s="158"/>
      <c r="M111" s="163"/>
      <c r="N111" s="164"/>
      <c r="O111" s="164"/>
      <c r="P111" s="165">
        <f>SUM(P112:P122)</f>
        <v>0</v>
      </c>
      <c r="Q111" s="164"/>
      <c r="R111" s="165">
        <f>SUM(R112:R122)</f>
        <v>0</v>
      </c>
      <c r="S111" s="164"/>
      <c r="T111" s="166">
        <f>SUM(T112:T122)</f>
        <v>0</v>
      </c>
      <c r="AR111" s="159" t="s">
        <v>75</v>
      </c>
      <c r="AT111" s="167" t="s">
        <v>67</v>
      </c>
      <c r="AU111" s="167" t="s">
        <v>75</v>
      </c>
      <c r="AY111" s="159" t="s">
        <v>134</v>
      </c>
      <c r="BK111" s="168">
        <f>SUM(BK112:BK122)</f>
        <v>0</v>
      </c>
    </row>
    <row r="112" spans="2:65" s="1" customFormat="1" ht="20.25" customHeight="1">
      <c r="B112" s="172"/>
      <c r="C112" s="173" t="s">
        <v>176</v>
      </c>
      <c r="D112" s="173" t="s">
        <v>136</v>
      </c>
      <c r="E112" s="174" t="s">
        <v>177</v>
      </c>
      <c r="F112" s="175" t="s">
        <v>178</v>
      </c>
      <c r="G112" s="176" t="s">
        <v>170</v>
      </c>
      <c r="H112" s="177">
        <v>130.169</v>
      </c>
      <c r="I112" s="178"/>
      <c r="J112" s="179">
        <f>ROUND(I112*H112,2)</f>
        <v>0</v>
      </c>
      <c r="K112" s="175" t="s">
        <v>140</v>
      </c>
      <c r="L112" s="36"/>
      <c r="M112" s="180" t="s">
        <v>3</v>
      </c>
      <c r="N112" s="181" t="s">
        <v>39</v>
      </c>
      <c r="O112" s="37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9" t="s">
        <v>141</v>
      </c>
      <c r="AT112" s="19" t="s">
        <v>136</v>
      </c>
      <c r="AU112" s="19" t="s">
        <v>77</v>
      </c>
      <c r="AY112" s="19" t="s">
        <v>134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9" t="s">
        <v>75</v>
      </c>
      <c r="BK112" s="184">
        <f>ROUND(I112*H112,2)</f>
        <v>0</v>
      </c>
      <c r="BL112" s="19" t="s">
        <v>141</v>
      </c>
      <c r="BM112" s="19" t="s">
        <v>179</v>
      </c>
    </row>
    <row r="113" spans="2:47" s="1" customFormat="1" ht="28.5" customHeight="1">
      <c r="B113" s="36"/>
      <c r="D113" s="185" t="s">
        <v>143</v>
      </c>
      <c r="F113" s="186" t="s">
        <v>180</v>
      </c>
      <c r="I113" s="187"/>
      <c r="L113" s="36"/>
      <c r="M113" s="65"/>
      <c r="N113" s="37"/>
      <c r="O113" s="37"/>
      <c r="P113" s="37"/>
      <c r="Q113" s="37"/>
      <c r="R113" s="37"/>
      <c r="S113" s="37"/>
      <c r="T113" s="66"/>
      <c r="AT113" s="19" t="s">
        <v>143</v>
      </c>
      <c r="AU113" s="19" t="s">
        <v>77</v>
      </c>
    </row>
    <row r="114" spans="2:51" s="12" customFormat="1" ht="20.25" customHeight="1">
      <c r="B114" s="188"/>
      <c r="D114" s="185" t="s">
        <v>145</v>
      </c>
      <c r="E114" s="189" t="s">
        <v>3</v>
      </c>
      <c r="F114" s="190" t="s">
        <v>181</v>
      </c>
      <c r="H114" s="191" t="s">
        <v>3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1" t="s">
        <v>145</v>
      </c>
      <c r="AU114" s="191" t="s">
        <v>77</v>
      </c>
      <c r="AV114" s="12" t="s">
        <v>75</v>
      </c>
      <c r="AW114" s="12" t="s">
        <v>32</v>
      </c>
      <c r="AX114" s="12" t="s">
        <v>68</v>
      </c>
      <c r="AY114" s="191" t="s">
        <v>134</v>
      </c>
    </row>
    <row r="115" spans="2:51" s="13" customFormat="1" ht="20.25" customHeight="1">
      <c r="B115" s="196"/>
      <c r="D115" s="185" t="s">
        <v>145</v>
      </c>
      <c r="E115" s="197" t="s">
        <v>3</v>
      </c>
      <c r="F115" s="198" t="s">
        <v>182</v>
      </c>
      <c r="H115" s="199">
        <v>130.169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145</v>
      </c>
      <c r="AU115" s="197" t="s">
        <v>77</v>
      </c>
      <c r="AV115" s="13" t="s">
        <v>77</v>
      </c>
      <c r="AW115" s="13" t="s">
        <v>32</v>
      </c>
      <c r="AX115" s="13" t="s">
        <v>68</v>
      </c>
      <c r="AY115" s="197" t="s">
        <v>134</v>
      </c>
    </row>
    <row r="116" spans="2:51" s="14" customFormat="1" ht="20.25" customHeight="1">
      <c r="B116" s="204"/>
      <c r="D116" s="205" t="s">
        <v>145</v>
      </c>
      <c r="E116" s="206" t="s">
        <v>3</v>
      </c>
      <c r="F116" s="207" t="s">
        <v>148</v>
      </c>
      <c r="H116" s="208">
        <v>130.169</v>
      </c>
      <c r="I116" s="209"/>
      <c r="L116" s="204"/>
      <c r="M116" s="210"/>
      <c r="N116" s="211"/>
      <c r="O116" s="211"/>
      <c r="P116" s="211"/>
      <c r="Q116" s="211"/>
      <c r="R116" s="211"/>
      <c r="S116" s="211"/>
      <c r="T116" s="212"/>
      <c r="AT116" s="213" t="s">
        <v>145</v>
      </c>
      <c r="AU116" s="213" t="s">
        <v>77</v>
      </c>
      <c r="AV116" s="14" t="s">
        <v>141</v>
      </c>
      <c r="AW116" s="14" t="s">
        <v>32</v>
      </c>
      <c r="AX116" s="14" t="s">
        <v>75</v>
      </c>
      <c r="AY116" s="213" t="s">
        <v>134</v>
      </c>
    </row>
    <row r="117" spans="2:65" s="1" customFormat="1" ht="20.25" customHeight="1">
      <c r="B117" s="172"/>
      <c r="C117" s="173" t="s">
        <v>183</v>
      </c>
      <c r="D117" s="173" t="s">
        <v>136</v>
      </c>
      <c r="E117" s="174" t="s">
        <v>184</v>
      </c>
      <c r="F117" s="175" t="s">
        <v>185</v>
      </c>
      <c r="G117" s="176" t="s">
        <v>170</v>
      </c>
      <c r="H117" s="177">
        <v>911.183</v>
      </c>
      <c r="I117" s="178"/>
      <c r="J117" s="179">
        <f>ROUND(I117*H117,2)</f>
        <v>0</v>
      </c>
      <c r="K117" s="175" t="s">
        <v>140</v>
      </c>
      <c r="L117" s="36"/>
      <c r="M117" s="180" t="s">
        <v>3</v>
      </c>
      <c r="N117" s="181" t="s">
        <v>39</v>
      </c>
      <c r="O117" s="37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9" t="s">
        <v>141</v>
      </c>
      <c r="AT117" s="19" t="s">
        <v>136</v>
      </c>
      <c r="AU117" s="19" t="s">
        <v>77</v>
      </c>
      <c r="AY117" s="19" t="s">
        <v>134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9" t="s">
        <v>75</v>
      </c>
      <c r="BK117" s="184">
        <f>ROUND(I117*H117,2)</f>
        <v>0</v>
      </c>
      <c r="BL117" s="19" t="s">
        <v>141</v>
      </c>
      <c r="BM117" s="19" t="s">
        <v>186</v>
      </c>
    </row>
    <row r="118" spans="2:47" s="1" customFormat="1" ht="28.5" customHeight="1">
      <c r="B118" s="36"/>
      <c r="D118" s="185" t="s">
        <v>143</v>
      </c>
      <c r="F118" s="186" t="s">
        <v>187</v>
      </c>
      <c r="I118" s="187"/>
      <c r="L118" s="36"/>
      <c r="M118" s="65"/>
      <c r="N118" s="37"/>
      <c r="O118" s="37"/>
      <c r="P118" s="37"/>
      <c r="Q118" s="37"/>
      <c r="R118" s="37"/>
      <c r="S118" s="37"/>
      <c r="T118" s="66"/>
      <c r="AT118" s="19" t="s">
        <v>143</v>
      </c>
      <c r="AU118" s="19" t="s">
        <v>77</v>
      </c>
    </row>
    <row r="119" spans="2:51" s="13" customFormat="1" ht="20.25" customHeight="1">
      <c r="B119" s="196"/>
      <c r="D119" s="185" t="s">
        <v>145</v>
      </c>
      <c r="E119" s="197" t="s">
        <v>3</v>
      </c>
      <c r="F119" s="198" t="s">
        <v>188</v>
      </c>
      <c r="H119" s="199">
        <v>911.183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145</v>
      </c>
      <c r="AU119" s="197" t="s">
        <v>77</v>
      </c>
      <c r="AV119" s="13" t="s">
        <v>77</v>
      </c>
      <c r="AW119" s="13" t="s">
        <v>32</v>
      </c>
      <c r="AX119" s="13" t="s">
        <v>68</v>
      </c>
      <c r="AY119" s="197" t="s">
        <v>134</v>
      </c>
    </row>
    <row r="120" spans="2:51" s="14" customFormat="1" ht="20.25" customHeight="1">
      <c r="B120" s="204"/>
      <c r="D120" s="205" t="s">
        <v>145</v>
      </c>
      <c r="E120" s="206" t="s">
        <v>3</v>
      </c>
      <c r="F120" s="207" t="s">
        <v>148</v>
      </c>
      <c r="H120" s="208">
        <v>911.183</v>
      </c>
      <c r="I120" s="209"/>
      <c r="L120" s="204"/>
      <c r="M120" s="210"/>
      <c r="N120" s="211"/>
      <c r="O120" s="211"/>
      <c r="P120" s="211"/>
      <c r="Q120" s="211"/>
      <c r="R120" s="211"/>
      <c r="S120" s="211"/>
      <c r="T120" s="212"/>
      <c r="AT120" s="213" t="s">
        <v>145</v>
      </c>
      <c r="AU120" s="213" t="s">
        <v>77</v>
      </c>
      <c r="AV120" s="14" t="s">
        <v>141</v>
      </c>
      <c r="AW120" s="14" t="s">
        <v>32</v>
      </c>
      <c r="AX120" s="14" t="s">
        <v>75</v>
      </c>
      <c r="AY120" s="213" t="s">
        <v>134</v>
      </c>
    </row>
    <row r="121" spans="2:65" s="1" customFormat="1" ht="20.25" customHeight="1">
      <c r="B121" s="172"/>
      <c r="C121" s="173" t="s">
        <v>189</v>
      </c>
      <c r="D121" s="173" t="s">
        <v>136</v>
      </c>
      <c r="E121" s="174" t="s">
        <v>190</v>
      </c>
      <c r="F121" s="175" t="s">
        <v>191</v>
      </c>
      <c r="G121" s="176" t="s">
        <v>170</v>
      </c>
      <c r="H121" s="177">
        <v>130.169</v>
      </c>
      <c r="I121" s="178"/>
      <c r="J121" s="179">
        <f>ROUND(I121*H121,2)</f>
        <v>0</v>
      </c>
      <c r="K121" s="175" t="s">
        <v>140</v>
      </c>
      <c r="L121" s="36"/>
      <c r="M121" s="180" t="s">
        <v>3</v>
      </c>
      <c r="N121" s="181" t="s">
        <v>39</v>
      </c>
      <c r="O121" s="37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9" t="s">
        <v>141</v>
      </c>
      <c r="AT121" s="19" t="s">
        <v>136</v>
      </c>
      <c r="AU121" s="19" t="s">
        <v>77</v>
      </c>
      <c r="AY121" s="19" t="s">
        <v>134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9" t="s">
        <v>75</v>
      </c>
      <c r="BK121" s="184">
        <f>ROUND(I121*H121,2)</f>
        <v>0</v>
      </c>
      <c r="BL121" s="19" t="s">
        <v>141</v>
      </c>
      <c r="BM121" s="19" t="s">
        <v>192</v>
      </c>
    </row>
    <row r="122" spans="2:47" s="1" customFormat="1" ht="28.5" customHeight="1">
      <c r="B122" s="36"/>
      <c r="D122" s="185" t="s">
        <v>143</v>
      </c>
      <c r="F122" s="186" t="s">
        <v>193</v>
      </c>
      <c r="I122" s="187"/>
      <c r="L122" s="36"/>
      <c r="M122" s="217"/>
      <c r="N122" s="218"/>
      <c r="O122" s="218"/>
      <c r="P122" s="218"/>
      <c r="Q122" s="218"/>
      <c r="R122" s="218"/>
      <c r="S122" s="218"/>
      <c r="T122" s="219"/>
      <c r="AT122" s="19" t="s">
        <v>143</v>
      </c>
      <c r="AU122" s="19" t="s">
        <v>77</v>
      </c>
    </row>
    <row r="123" spans="2:12" s="1" customFormat="1" ht="6.75" customHeight="1">
      <c r="B123" s="51"/>
      <c r="C123" s="52"/>
      <c r="D123" s="52"/>
      <c r="E123" s="52"/>
      <c r="F123" s="52"/>
      <c r="G123" s="52"/>
      <c r="H123" s="52"/>
      <c r="I123" s="125"/>
      <c r="J123" s="52"/>
      <c r="K123" s="52"/>
      <c r="L123" s="36"/>
    </row>
    <row r="124" ht="12">
      <c r="AT124" s="220"/>
    </row>
  </sheetData>
  <sheetProtection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84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ht="12.75">
      <c r="B8" s="23"/>
      <c r="C8" s="24"/>
      <c r="D8" s="32" t="s">
        <v>106</v>
      </c>
      <c r="E8" s="24"/>
      <c r="F8" s="24"/>
      <c r="G8" s="24"/>
      <c r="H8" s="24"/>
      <c r="I8" s="103"/>
      <c r="J8" s="24"/>
      <c r="K8" s="26"/>
    </row>
    <row r="9" spans="2:11" s="1" customFormat="1" ht="20.25" customHeight="1">
      <c r="B9" s="36"/>
      <c r="C9" s="37"/>
      <c r="D9" s="37"/>
      <c r="E9" s="381" t="s">
        <v>107</v>
      </c>
      <c r="F9" s="364"/>
      <c r="G9" s="364"/>
      <c r="H9" s="364"/>
      <c r="I9" s="104"/>
      <c r="J9" s="37"/>
      <c r="K9" s="40"/>
    </row>
    <row r="10" spans="2:11" s="1" customFormat="1" ht="12.75">
      <c r="B10" s="36"/>
      <c r="C10" s="37"/>
      <c r="D10" s="32" t="s">
        <v>108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78" t="s">
        <v>194</v>
      </c>
      <c r="F11" s="364"/>
      <c r="G11" s="364"/>
      <c r="H11" s="364"/>
      <c r="I11" s="104"/>
      <c r="J11" s="37"/>
      <c r="K11" s="40"/>
    </row>
    <row r="12" spans="2:11" s="1" customFormat="1" ht="12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5" t="s">
        <v>20</v>
      </c>
      <c r="J13" s="30" t="s">
        <v>3</v>
      </c>
      <c r="K13" s="40"/>
    </row>
    <row r="14" spans="2:11" s="1" customFormat="1" ht="14.2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05" t="s">
        <v>23</v>
      </c>
      <c r="J14" s="106" t="str">
        <f>'Rekapitulace stavby'!AN8</f>
        <v>13.10.2016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25</v>
      </c>
      <c r="E16" s="37"/>
      <c r="F16" s="37"/>
      <c r="G16" s="37"/>
      <c r="H16" s="37"/>
      <c r="I16" s="105" t="s">
        <v>26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28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29</v>
      </c>
      <c r="E19" s="37"/>
      <c r="F19" s="37"/>
      <c r="G19" s="37"/>
      <c r="H19" s="37"/>
      <c r="I19" s="105" t="s">
        <v>26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28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31</v>
      </c>
      <c r="E22" s="37"/>
      <c r="F22" s="37"/>
      <c r="G22" s="37"/>
      <c r="H22" s="37"/>
      <c r="I22" s="105" t="s">
        <v>26</v>
      </c>
      <c r="J22" s="30">
        <f>IF('Rekapitulace stavby'!AN16="","",'Rekapitulace stavby'!AN16)</f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 </v>
      </c>
      <c r="F23" s="37"/>
      <c r="G23" s="37"/>
      <c r="H23" s="37"/>
      <c r="I23" s="105" t="s">
        <v>28</v>
      </c>
      <c r="J23" s="30">
        <f>IF('Rekapitulace stavby'!AN17="","",'Rekapitulace stavby'!AN17)</f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33</v>
      </c>
      <c r="E25" s="37"/>
      <c r="F25" s="37"/>
      <c r="G25" s="37"/>
      <c r="H25" s="37"/>
      <c r="I25" s="104"/>
      <c r="J25" s="37"/>
      <c r="K25" s="40"/>
    </row>
    <row r="26" spans="2:11" s="7" customFormat="1" ht="20.25" customHeight="1">
      <c r="B26" s="107"/>
      <c r="C26" s="108"/>
      <c r="D26" s="108"/>
      <c r="E26" s="374" t="s">
        <v>3</v>
      </c>
      <c r="F26" s="382"/>
      <c r="G26" s="382"/>
      <c r="H26" s="382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34</v>
      </c>
      <c r="E29" s="37"/>
      <c r="F29" s="37"/>
      <c r="G29" s="37"/>
      <c r="H29" s="37"/>
      <c r="I29" s="104"/>
      <c r="J29" s="114">
        <f>ROUND(J86,2)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36</v>
      </c>
      <c r="G31" s="37"/>
      <c r="H31" s="37"/>
      <c r="I31" s="115" t="s">
        <v>35</v>
      </c>
      <c r="J31" s="41" t="s">
        <v>37</v>
      </c>
      <c r="K31" s="40"/>
    </row>
    <row r="32" spans="2:11" s="1" customFormat="1" ht="14.25" customHeight="1">
      <c r="B32" s="36"/>
      <c r="C32" s="37"/>
      <c r="D32" s="44" t="s">
        <v>38</v>
      </c>
      <c r="E32" s="44" t="s">
        <v>39</v>
      </c>
      <c r="F32" s="116">
        <f>ROUND(SUM(BE86:BE114),2)</f>
        <v>0</v>
      </c>
      <c r="G32" s="37"/>
      <c r="H32" s="37"/>
      <c r="I32" s="117">
        <v>0.21</v>
      </c>
      <c r="J32" s="116">
        <f>ROUND(ROUND((SUM(BE86:BE114)),2)*I32,2)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40</v>
      </c>
      <c r="F33" s="116">
        <f>ROUND(SUM(BF86:BF114),2)</f>
        <v>0</v>
      </c>
      <c r="G33" s="37"/>
      <c r="H33" s="37"/>
      <c r="I33" s="117">
        <v>0.15</v>
      </c>
      <c r="J33" s="116">
        <f>ROUND(ROUND((SUM(BF86:BF114)),2)*I33,2)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41</v>
      </c>
      <c r="F34" s="116">
        <f>ROUND(SUM(BG86:BG114),2)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42</v>
      </c>
      <c r="F35" s="116">
        <f>ROUND(SUM(BH86:BH114),2)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43</v>
      </c>
      <c r="F36" s="116">
        <f>ROUND(SUM(BI86:BI114),2)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44</v>
      </c>
      <c r="E38" s="67"/>
      <c r="F38" s="67"/>
      <c r="G38" s="120" t="s">
        <v>45</v>
      </c>
      <c r="H38" s="121" t="s">
        <v>46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110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17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0.25" customHeight="1">
      <c r="B47" s="36"/>
      <c r="C47" s="37"/>
      <c r="D47" s="37"/>
      <c r="E47" s="381" t="str">
        <f>E7</f>
        <v>Lesní cesta - část Tulinka</v>
      </c>
      <c r="F47" s="364"/>
      <c r="G47" s="364"/>
      <c r="H47" s="364"/>
      <c r="I47" s="104"/>
      <c r="J47" s="37"/>
      <c r="K47" s="40"/>
    </row>
    <row r="48" spans="2:11" ht="12.75">
      <c r="B48" s="23"/>
      <c r="C48" s="32" t="s">
        <v>106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0.25" customHeight="1">
      <c r="B49" s="36"/>
      <c r="C49" s="37"/>
      <c r="D49" s="37"/>
      <c r="E49" s="381" t="s">
        <v>107</v>
      </c>
      <c r="F49" s="364"/>
      <c r="G49" s="364"/>
      <c r="H49" s="364"/>
      <c r="I49" s="104"/>
      <c r="J49" s="37"/>
      <c r="K49" s="40"/>
    </row>
    <row r="50" spans="2:11" s="1" customFormat="1" ht="14.25" customHeight="1">
      <c r="B50" s="36"/>
      <c r="C50" s="32" t="s">
        <v>108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1.75" customHeight="1">
      <c r="B51" s="36"/>
      <c r="C51" s="37"/>
      <c r="D51" s="37"/>
      <c r="E51" s="378" t="str">
        <f>E11</f>
        <v>SO 002 - Příprava území - Lesní cesta 315 m</v>
      </c>
      <c r="F51" s="364"/>
      <c r="G51" s="364"/>
      <c r="H51" s="364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 </v>
      </c>
      <c r="G53" s="37"/>
      <c r="H53" s="37"/>
      <c r="I53" s="105" t="s">
        <v>23</v>
      </c>
      <c r="J53" s="106" t="str">
        <f>IF(J14="","",J14)</f>
        <v>13.10.2016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2.75">
      <c r="B55" s="36"/>
      <c r="C55" s="32" t="s">
        <v>25</v>
      </c>
      <c r="D55" s="37"/>
      <c r="E55" s="37"/>
      <c r="F55" s="30" t="str">
        <f>E17</f>
        <v> </v>
      </c>
      <c r="G55" s="37"/>
      <c r="H55" s="37"/>
      <c r="I55" s="105" t="s">
        <v>31</v>
      </c>
      <c r="J55" s="30" t="str">
        <f>E23</f>
        <v> </v>
      </c>
      <c r="K55" s="40"/>
    </row>
    <row r="56" spans="2:11" s="1" customFormat="1" ht="14.25" customHeight="1">
      <c r="B56" s="36"/>
      <c r="C56" s="32" t="s">
        <v>29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111</v>
      </c>
      <c r="D58" s="118"/>
      <c r="E58" s="118"/>
      <c r="F58" s="118"/>
      <c r="G58" s="118"/>
      <c r="H58" s="118"/>
      <c r="I58" s="129"/>
      <c r="J58" s="130" t="s">
        <v>112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113</v>
      </c>
      <c r="D60" s="37"/>
      <c r="E60" s="37"/>
      <c r="F60" s="37"/>
      <c r="G60" s="37"/>
      <c r="H60" s="37"/>
      <c r="I60" s="104"/>
      <c r="J60" s="114">
        <f>J86</f>
        <v>0</v>
      </c>
      <c r="K60" s="40"/>
      <c r="AU60" s="19" t="s">
        <v>114</v>
      </c>
    </row>
    <row r="61" spans="2:11" s="8" customFormat="1" ht="24.75" customHeight="1">
      <c r="B61" s="133"/>
      <c r="C61" s="134"/>
      <c r="D61" s="135" t="s">
        <v>115</v>
      </c>
      <c r="E61" s="136"/>
      <c r="F61" s="136"/>
      <c r="G61" s="136"/>
      <c r="H61" s="136"/>
      <c r="I61" s="137"/>
      <c r="J61" s="138">
        <f>J87</f>
        <v>0</v>
      </c>
      <c r="K61" s="139"/>
    </row>
    <row r="62" spans="2:11" s="9" customFormat="1" ht="19.5" customHeight="1">
      <c r="B62" s="140"/>
      <c r="C62" s="141"/>
      <c r="D62" s="142" t="s">
        <v>116</v>
      </c>
      <c r="E62" s="143"/>
      <c r="F62" s="143"/>
      <c r="G62" s="143"/>
      <c r="H62" s="143"/>
      <c r="I62" s="144"/>
      <c r="J62" s="145">
        <f>J88</f>
        <v>0</v>
      </c>
      <c r="K62" s="146"/>
    </row>
    <row r="63" spans="2:11" s="9" customFormat="1" ht="19.5" customHeight="1">
      <c r="B63" s="140"/>
      <c r="C63" s="141"/>
      <c r="D63" s="142" t="s">
        <v>195</v>
      </c>
      <c r="E63" s="143"/>
      <c r="F63" s="143"/>
      <c r="G63" s="143"/>
      <c r="H63" s="143"/>
      <c r="I63" s="144"/>
      <c r="J63" s="145">
        <f>J106</f>
        <v>0</v>
      </c>
      <c r="K63" s="146"/>
    </row>
    <row r="64" spans="2:11" s="9" customFormat="1" ht="19.5" customHeight="1">
      <c r="B64" s="140"/>
      <c r="C64" s="141"/>
      <c r="D64" s="142" t="s">
        <v>196</v>
      </c>
      <c r="E64" s="143"/>
      <c r="F64" s="143"/>
      <c r="G64" s="143"/>
      <c r="H64" s="143"/>
      <c r="I64" s="144"/>
      <c r="J64" s="145">
        <f>J112</f>
        <v>0</v>
      </c>
      <c r="K64" s="146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104"/>
      <c r="J65" s="37"/>
      <c r="K65" s="40"/>
    </row>
    <row r="66" spans="2:11" s="1" customFormat="1" ht="6.75" customHeight="1">
      <c r="B66" s="51"/>
      <c r="C66" s="52"/>
      <c r="D66" s="52"/>
      <c r="E66" s="52"/>
      <c r="F66" s="52"/>
      <c r="G66" s="52"/>
      <c r="H66" s="52"/>
      <c r="I66" s="125"/>
      <c r="J66" s="52"/>
      <c r="K66" s="53"/>
    </row>
    <row r="70" spans="2:12" s="1" customFormat="1" ht="6.75" customHeight="1">
      <c r="B70" s="54"/>
      <c r="C70" s="55"/>
      <c r="D70" s="55"/>
      <c r="E70" s="55"/>
      <c r="F70" s="55"/>
      <c r="G70" s="55"/>
      <c r="H70" s="55"/>
      <c r="I70" s="126"/>
      <c r="J70" s="55"/>
      <c r="K70" s="55"/>
      <c r="L70" s="36"/>
    </row>
    <row r="71" spans="2:12" s="1" customFormat="1" ht="36.75" customHeight="1">
      <c r="B71" s="36"/>
      <c r="C71" s="56" t="s">
        <v>118</v>
      </c>
      <c r="L71" s="36"/>
    </row>
    <row r="72" spans="2:12" s="1" customFormat="1" ht="6.75" customHeight="1">
      <c r="B72" s="36"/>
      <c r="L72" s="36"/>
    </row>
    <row r="73" spans="2:12" s="1" customFormat="1" ht="14.25" customHeight="1">
      <c r="B73" s="36"/>
      <c r="C73" s="58" t="s">
        <v>17</v>
      </c>
      <c r="L73" s="36"/>
    </row>
    <row r="74" spans="2:12" s="1" customFormat="1" ht="20.25" customHeight="1">
      <c r="B74" s="36"/>
      <c r="E74" s="379" t="str">
        <f>E7</f>
        <v>Lesní cesta - část Tulinka</v>
      </c>
      <c r="F74" s="359"/>
      <c r="G74" s="359"/>
      <c r="H74" s="359"/>
      <c r="L74" s="36"/>
    </row>
    <row r="75" spans="2:12" ht="12.75">
      <c r="B75" s="23"/>
      <c r="C75" s="58" t="s">
        <v>106</v>
      </c>
      <c r="L75" s="23"/>
    </row>
    <row r="76" spans="2:12" s="1" customFormat="1" ht="20.25" customHeight="1">
      <c r="B76" s="36"/>
      <c r="E76" s="379" t="s">
        <v>107</v>
      </c>
      <c r="F76" s="359"/>
      <c r="G76" s="359"/>
      <c r="H76" s="359"/>
      <c r="L76" s="36"/>
    </row>
    <row r="77" spans="2:12" s="1" customFormat="1" ht="14.25" customHeight="1">
      <c r="B77" s="36"/>
      <c r="C77" s="58" t="s">
        <v>108</v>
      </c>
      <c r="L77" s="36"/>
    </row>
    <row r="78" spans="2:12" s="1" customFormat="1" ht="21.75" customHeight="1">
      <c r="B78" s="36"/>
      <c r="E78" s="356" t="str">
        <f>E11</f>
        <v>SO 002 - Příprava území - Lesní cesta 315 m</v>
      </c>
      <c r="F78" s="359"/>
      <c r="G78" s="359"/>
      <c r="H78" s="359"/>
      <c r="L78" s="36"/>
    </row>
    <row r="79" spans="2:12" s="1" customFormat="1" ht="6.75" customHeight="1">
      <c r="B79" s="36"/>
      <c r="L79" s="36"/>
    </row>
    <row r="80" spans="2:12" s="1" customFormat="1" ht="18" customHeight="1">
      <c r="B80" s="36"/>
      <c r="C80" s="58" t="s">
        <v>21</v>
      </c>
      <c r="F80" s="147" t="str">
        <f>F14</f>
        <v> </v>
      </c>
      <c r="I80" s="148" t="s">
        <v>23</v>
      </c>
      <c r="J80" s="62" t="str">
        <f>IF(J14="","",J14)</f>
        <v>13.10.2016</v>
      </c>
      <c r="L80" s="36"/>
    </row>
    <row r="81" spans="2:12" s="1" customFormat="1" ht="6.75" customHeight="1">
      <c r="B81" s="36"/>
      <c r="L81" s="36"/>
    </row>
    <row r="82" spans="2:12" s="1" customFormat="1" ht="12.75">
      <c r="B82" s="36"/>
      <c r="C82" s="58" t="s">
        <v>25</v>
      </c>
      <c r="F82" s="147" t="str">
        <f>E17</f>
        <v> </v>
      </c>
      <c r="I82" s="148" t="s">
        <v>31</v>
      </c>
      <c r="J82" s="147" t="str">
        <f>E23</f>
        <v> </v>
      </c>
      <c r="L82" s="36"/>
    </row>
    <row r="83" spans="2:12" s="1" customFormat="1" ht="14.25" customHeight="1">
      <c r="B83" s="36"/>
      <c r="C83" s="58" t="s">
        <v>29</v>
      </c>
      <c r="F83" s="147">
        <f>IF(E20="","",E20)</f>
      </c>
      <c r="L83" s="36"/>
    </row>
    <row r="84" spans="2:12" s="1" customFormat="1" ht="9.75" customHeight="1">
      <c r="B84" s="36"/>
      <c r="L84" s="36"/>
    </row>
    <row r="85" spans="2:20" s="10" customFormat="1" ht="29.25" customHeight="1">
      <c r="B85" s="149"/>
      <c r="C85" s="150" t="s">
        <v>119</v>
      </c>
      <c r="D85" s="151" t="s">
        <v>53</v>
      </c>
      <c r="E85" s="151" t="s">
        <v>49</v>
      </c>
      <c r="F85" s="151" t="s">
        <v>120</v>
      </c>
      <c r="G85" s="151" t="s">
        <v>121</v>
      </c>
      <c r="H85" s="151" t="s">
        <v>122</v>
      </c>
      <c r="I85" s="152" t="s">
        <v>123</v>
      </c>
      <c r="J85" s="151" t="s">
        <v>112</v>
      </c>
      <c r="K85" s="153" t="s">
        <v>124</v>
      </c>
      <c r="L85" s="149"/>
      <c r="M85" s="69" t="s">
        <v>125</v>
      </c>
      <c r="N85" s="70" t="s">
        <v>38</v>
      </c>
      <c r="O85" s="70" t="s">
        <v>126</v>
      </c>
      <c r="P85" s="70" t="s">
        <v>127</v>
      </c>
      <c r="Q85" s="70" t="s">
        <v>128</v>
      </c>
      <c r="R85" s="70" t="s">
        <v>129</v>
      </c>
      <c r="S85" s="70" t="s">
        <v>130</v>
      </c>
      <c r="T85" s="71" t="s">
        <v>131</v>
      </c>
    </row>
    <row r="86" spans="2:63" s="1" customFormat="1" ht="29.25" customHeight="1">
      <c r="B86" s="36"/>
      <c r="C86" s="73" t="s">
        <v>113</v>
      </c>
      <c r="J86" s="154">
        <f>BK86</f>
        <v>0</v>
      </c>
      <c r="L86" s="36"/>
      <c r="M86" s="72"/>
      <c r="N86" s="63"/>
      <c r="O86" s="63"/>
      <c r="P86" s="155">
        <f>P87</f>
        <v>0</v>
      </c>
      <c r="Q86" s="63"/>
      <c r="R86" s="155">
        <f>R87</f>
        <v>58.44825</v>
      </c>
      <c r="S86" s="63"/>
      <c r="T86" s="156">
        <f>T87</f>
        <v>0</v>
      </c>
      <c r="AT86" s="19" t="s">
        <v>67</v>
      </c>
      <c r="AU86" s="19" t="s">
        <v>114</v>
      </c>
      <c r="BK86" s="157">
        <f>BK87</f>
        <v>0</v>
      </c>
    </row>
    <row r="87" spans="2:63" s="11" customFormat="1" ht="36.75" customHeight="1">
      <c r="B87" s="158"/>
      <c r="D87" s="159" t="s">
        <v>67</v>
      </c>
      <c r="E87" s="160" t="s">
        <v>132</v>
      </c>
      <c r="F87" s="160" t="s">
        <v>133</v>
      </c>
      <c r="I87" s="161"/>
      <c r="J87" s="162">
        <f>BK87</f>
        <v>0</v>
      </c>
      <c r="L87" s="158"/>
      <c r="M87" s="163"/>
      <c r="N87" s="164"/>
      <c r="O87" s="164"/>
      <c r="P87" s="165">
        <f>P88+P106+P112</f>
        <v>0</v>
      </c>
      <c r="Q87" s="164"/>
      <c r="R87" s="165">
        <f>R88+R106+R112</f>
        <v>58.44825</v>
      </c>
      <c r="S87" s="164"/>
      <c r="T87" s="166">
        <f>T88+T106+T112</f>
        <v>0</v>
      </c>
      <c r="AR87" s="159" t="s">
        <v>75</v>
      </c>
      <c r="AT87" s="167" t="s">
        <v>67</v>
      </c>
      <c r="AU87" s="167" t="s">
        <v>68</v>
      </c>
      <c r="AY87" s="159" t="s">
        <v>134</v>
      </c>
      <c r="BK87" s="168">
        <f>BK88+BK106+BK112</f>
        <v>0</v>
      </c>
    </row>
    <row r="88" spans="2:63" s="11" customFormat="1" ht="19.5" customHeight="1">
      <c r="B88" s="158"/>
      <c r="D88" s="169" t="s">
        <v>67</v>
      </c>
      <c r="E88" s="170" t="s">
        <v>75</v>
      </c>
      <c r="F88" s="170" t="s">
        <v>135</v>
      </c>
      <c r="I88" s="161"/>
      <c r="J88" s="171">
        <f>BK88</f>
        <v>0</v>
      </c>
      <c r="L88" s="158"/>
      <c r="M88" s="163"/>
      <c r="N88" s="164"/>
      <c r="O88" s="164"/>
      <c r="P88" s="165">
        <f>SUM(P89:P105)</f>
        <v>0</v>
      </c>
      <c r="Q88" s="164"/>
      <c r="R88" s="165">
        <f>SUM(R89:R105)</f>
        <v>0</v>
      </c>
      <c r="S88" s="164"/>
      <c r="T88" s="166">
        <f>SUM(T89:T105)</f>
        <v>0</v>
      </c>
      <c r="AR88" s="159" t="s">
        <v>75</v>
      </c>
      <c r="AT88" s="167" t="s">
        <v>67</v>
      </c>
      <c r="AU88" s="167" t="s">
        <v>75</v>
      </c>
      <c r="AY88" s="159" t="s">
        <v>134</v>
      </c>
      <c r="BK88" s="168">
        <f>SUM(BK89:BK105)</f>
        <v>0</v>
      </c>
    </row>
    <row r="89" spans="2:65" s="1" customFormat="1" ht="20.25" customHeight="1">
      <c r="B89" s="172"/>
      <c r="C89" s="173" t="s">
        <v>75</v>
      </c>
      <c r="D89" s="173" t="s">
        <v>136</v>
      </c>
      <c r="E89" s="174" t="s">
        <v>149</v>
      </c>
      <c r="F89" s="175" t="s">
        <v>150</v>
      </c>
      <c r="G89" s="176" t="s">
        <v>151</v>
      </c>
      <c r="H89" s="177">
        <v>15.75</v>
      </c>
      <c r="I89" s="178"/>
      <c r="J89" s="179">
        <f>ROUND(I89*H89,2)</f>
        <v>0</v>
      </c>
      <c r="K89" s="175" t="s">
        <v>140</v>
      </c>
      <c r="L89" s="36"/>
      <c r="M89" s="180" t="s">
        <v>3</v>
      </c>
      <c r="N89" s="181" t="s">
        <v>39</v>
      </c>
      <c r="O89" s="37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19" t="s">
        <v>141</v>
      </c>
      <c r="AT89" s="19" t="s">
        <v>136</v>
      </c>
      <c r="AU89" s="19" t="s">
        <v>77</v>
      </c>
      <c r="AY89" s="19" t="s">
        <v>134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9" t="s">
        <v>75</v>
      </c>
      <c r="BK89" s="184">
        <f>ROUND(I89*H89,2)</f>
        <v>0</v>
      </c>
      <c r="BL89" s="19" t="s">
        <v>141</v>
      </c>
      <c r="BM89" s="19" t="s">
        <v>197</v>
      </c>
    </row>
    <row r="90" spans="2:47" s="1" customFormat="1" ht="28.5" customHeight="1">
      <c r="B90" s="36"/>
      <c r="D90" s="185" t="s">
        <v>143</v>
      </c>
      <c r="F90" s="186" t="s">
        <v>153</v>
      </c>
      <c r="I90" s="187"/>
      <c r="L90" s="36"/>
      <c r="M90" s="65"/>
      <c r="N90" s="37"/>
      <c r="O90" s="37"/>
      <c r="P90" s="37"/>
      <c r="Q90" s="37"/>
      <c r="R90" s="37"/>
      <c r="S90" s="37"/>
      <c r="T90" s="66"/>
      <c r="AT90" s="19" t="s">
        <v>143</v>
      </c>
      <c r="AU90" s="19" t="s">
        <v>77</v>
      </c>
    </row>
    <row r="91" spans="2:51" s="12" customFormat="1" ht="20.25" customHeight="1">
      <c r="B91" s="188"/>
      <c r="D91" s="185" t="s">
        <v>145</v>
      </c>
      <c r="E91" s="189" t="s">
        <v>3</v>
      </c>
      <c r="F91" s="190" t="s">
        <v>154</v>
      </c>
      <c r="H91" s="191" t="s">
        <v>3</v>
      </c>
      <c r="I91" s="192"/>
      <c r="L91" s="188"/>
      <c r="M91" s="193"/>
      <c r="N91" s="194"/>
      <c r="O91" s="194"/>
      <c r="P91" s="194"/>
      <c r="Q91" s="194"/>
      <c r="R91" s="194"/>
      <c r="S91" s="194"/>
      <c r="T91" s="195"/>
      <c r="AT91" s="191" t="s">
        <v>145</v>
      </c>
      <c r="AU91" s="191" t="s">
        <v>77</v>
      </c>
      <c r="AV91" s="12" t="s">
        <v>75</v>
      </c>
      <c r="AW91" s="12" t="s">
        <v>32</v>
      </c>
      <c r="AX91" s="12" t="s">
        <v>68</v>
      </c>
      <c r="AY91" s="191" t="s">
        <v>134</v>
      </c>
    </row>
    <row r="92" spans="2:51" s="13" customFormat="1" ht="20.25" customHeight="1">
      <c r="B92" s="196"/>
      <c r="D92" s="185" t="s">
        <v>145</v>
      </c>
      <c r="E92" s="197" t="s">
        <v>3</v>
      </c>
      <c r="F92" s="198" t="s">
        <v>198</v>
      </c>
      <c r="H92" s="199">
        <v>15.75</v>
      </c>
      <c r="I92" s="200"/>
      <c r="L92" s="196"/>
      <c r="M92" s="201"/>
      <c r="N92" s="202"/>
      <c r="O92" s="202"/>
      <c r="P92" s="202"/>
      <c r="Q92" s="202"/>
      <c r="R92" s="202"/>
      <c r="S92" s="202"/>
      <c r="T92" s="203"/>
      <c r="AT92" s="197" t="s">
        <v>145</v>
      </c>
      <c r="AU92" s="197" t="s">
        <v>77</v>
      </c>
      <c r="AV92" s="13" t="s">
        <v>77</v>
      </c>
      <c r="AW92" s="13" t="s">
        <v>32</v>
      </c>
      <c r="AX92" s="13" t="s">
        <v>68</v>
      </c>
      <c r="AY92" s="197" t="s">
        <v>134</v>
      </c>
    </row>
    <row r="93" spans="2:51" s="14" customFormat="1" ht="20.25" customHeight="1">
      <c r="B93" s="204"/>
      <c r="D93" s="205" t="s">
        <v>145</v>
      </c>
      <c r="E93" s="206" t="s">
        <v>3</v>
      </c>
      <c r="F93" s="207" t="s">
        <v>148</v>
      </c>
      <c r="H93" s="208">
        <v>15.75</v>
      </c>
      <c r="I93" s="209"/>
      <c r="L93" s="204"/>
      <c r="M93" s="210"/>
      <c r="N93" s="211"/>
      <c r="O93" s="211"/>
      <c r="P93" s="211"/>
      <c r="Q93" s="211"/>
      <c r="R93" s="211"/>
      <c r="S93" s="211"/>
      <c r="T93" s="212"/>
      <c r="AT93" s="213" t="s">
        <v>145</v>
      </c>
      <c r="AU93" s="213" t="s">
        <v>77</v>
      </c>
      <c r="AV93" s="14" t="s">
        <v>141</v>
      </c>
      <c r="AW93" s="14" t="s">
        <v>32</v>
      </c>
      <c r="AX93" s="14" t="s">
        <v>75</v>
      </c>
      <c r="AY93" s="213" t="s">
        <v>134</v>
      </c>
    </row>
    <row r="94" spans="2:65" s="1" customFormat="1" ht="20.25" customHeight="1">
      <c r="B94" s="172"/>
      <c r="C94" s="173" t="s">
        <v>77</v>
      </c>
      <c r="D94" s="173" t="s">
        <v>136</v>
      </c>
      <c r="E94" s="174" t="s">
        <v>156</v>
      </c>
      <c r="F94" s="175" t="s">
        <v>157</v>
      </c>
      <c r="G94" s="176" t="s">
        <v>151</v>
      </c>
      <c r="H94" s="177">
        <v>7.875</v>
      </c>
      <c r="I94" s="178"/>
      <c r="J94" s="179">
        <f>ROUND(I94*H94,2)</f>
        <v>0</v>
      </c>
      <c r="K94" s="175" t="s">
        <v>140</v>
      </c>
      <c r="L94" s="36"/>
      <c r="M94" s="180" t="s">
        <v>3</v>
      </c>
      <c r="N94" s="181" t="s">
        <v>39</v>
      </c>
      <c r="O94" s="37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9" t="s">
        <v>141</v>
      </c>
      <c r="AT94" s="19" t="s">
        <v>136</v>
      </c>
      <c r="AU94" s="19" t="s">
        <v>77</v>
      </c>
      <c r="AY94" s="19" t="s">
        <v>134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9" t="s">
        <v>75</v>
      </c>
      <c r="BK94" s="184">
        <f>ROUND(I94*H94,2)</f>
        <v>0</v>
      </c>
      <c r="BL94" s="19" t="s">
        <v>141</v>
      </c>
      <c r="BM94" s="19" t="s">
        <v>199</v>
      </c>
    </row>
    <row r="95" spans="2:47" s="1" customFormat="1" ht="39.75" customHeight="1">
      <c r="B95" s="36"/>
      <c r="D95" s="185" t="s">
        <v>143</v>
      </c>
      <c r="F95" s="186" t="s">
        <v>159</v>
      </c>
      <c r="I95" s="187"/>
      <c r="L95" s="36"/>
      <c r="M95" s="65"/>
      <c r="N95" s="37"/>
      <c r="O95" s="37"/>
      <c r="P95" s="37"/>
      <c r="Q95" s="37"/>
      <c r="R95" s="37"/>
      <c r="S95" s="37"/>
      <c r="T95" s="66"/>
      <c r="AT95" s="19" t="s">
        <v>143</v>
      </c>
      <c r="AU95" s="19" t="s">
        <v>77</v>
      </c>
    </row>
    <row r="96" spans="2:51" s="13" customFormat="1" ht="20.25" customHeight="1">
      <c r="B96" s="196"/>
      <c r="D96" s="185" t="s">
        <v>145</v>
      </c>
      <c r="E96" s="197" t="s">
        <v>3</v>
      </c>
      <c r="F96" s="198" t="s">
        <v>200</v>
      </c>
      <c r="H96" s="199">
        <v>7.875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145</v>
      </c>
      <c r="AU96" s="197" t="s">
        <v>77</v>
      </c>
      <c r="AV96" s="13" t="s">
        <v>77</v>
      </c>
      <c r="AW96" s="13" t="s">
        <v>32</v>
      </c>
      <c r="AX96" s="13" t="s">
        <v>68</v>
      </c>
      <c r="AY96" s="197" t="s">
        <v>134</v>
      </c>
    </row>
    <row r="97" spans="2:51" s="14" customFormat="1" ht="20.25" customHeight="1">
      <c r="B97" s="204"/>
      <c r="D97" s="205" t="s">
        <v>145</v>
      </c>
      <c r="E97" s="206" t="s">
        <v>3</v>
      </c>
      <c r="F97" s="207" t="s">
        <v>148</v>
      </c>
      <c r="H97" s="208">
        <v>7.875</v>
      </c>
      <c r="I97" s="209"/>
      <c r="L97" s="204"/>
      <c r="M97" s="210"/>
      <c r="N97" s="211"/>
      <c r="O97" s="211"/>
      <c r="P97" s="211"/>
      <c r="Q97" s="211"/>
      <c r="R97" s="211"/>
      <c r="S97" s="211"/>
      <c r="T97" s="212"/>
      <c r="AT97" s="213" t="s">
        <v>145</v>
      </c>
      <c r="AU97" s="213" t="s">
        <v>77</v>
      </c>
      <c r="AV97" s="14" t="s">
        <v>141</v>
      </c>
      <c r="AW97" s="14" t="s">
        <v>32</v>
      </c>
      <c r="AX97" s="14" t="s">
        <v>75</v>
      </c>
      <c r="AY97" s="213" t="s">
        <v>134</v>
      </c>
    </row>
    <row r="98" spans="2:65" s="1" customFormat="1" ht="20.25" customHeight="1">
      <c r="B98" s="172"/>
      <c r="C98" s="173" t="s">
        <v>99</v>
      </c>
      <c r="D98" s="173" t="s">
        <v>136</v>
      </c>
      <c r="E98" s="174" t="s">
        <v>161</v>
      </c>
      <c r="F98" s="175" t="s">
        <v>162</v>
      </c>
      <c r="G98" s="176" t="s">
        <v>151</v>
      </c>
      <c r="H98" s="177">
        <v>15.75</v>
      </c>
      <c r="I98" s="178"/>
      <c r="J98" s="179">
        <f>ROUND(I98*H98,2)</f>
        <v>0</v>
      </c>
      <c r="K98" s="175" t="s">
        <v>140</v>
      </c>
      <c r="L98" s="36"/>
      <c r="M98" s="180" t="s">
        <v>3</v>
      </c>
      <c r="N98" s="181" t="s">
        <v>39</v>
      </c>
      <c r="O98" s="37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9" t="s">
        <v>141</v>
      </c>
      <c r="AT98" s="19" t="s">
        <v>136</v>
      </c>
      <c r="AU98" s="19" t="s">
        <v>77</v>
      </c>
      <c r="AY98" s="19" t="s">
        <v>134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9" t="s">
        <v>75</v>
      </c>
      <c r="BK98" s="184">
        <f>ROUND(I98*H98,2)</f>
        <v>0</v>
      </c>
      <c r="BL98" s="19" t="s">
        <v>141</v>
      </c>
      <c r="BM98" s="19" t="s">
        <v>201</v>
      </c>
    </row>
    <row r="99" spans="2:47" s="1" customFormat="1" ht="39.75" customHeight="1">
      <c r="B99" s="36"/>
      <c r="D99" s="185" t="s">
        <v>143</v>
      </c>
      <c r="F99" s="186" t="s">
        <v>164</v>
      </c>
      <c r="I99" s="18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143</v>
      </c>
      <c r="AU99" s="19" t="s">
        <v>77</v>
      </c>
    </row>
    <row r="100" spans="2:51" s="13" customFormat="1" ht="20.25" customHeight="1">
      <c r="B100" s="196"/>
      <c r="D100" s="185" t="s">
        <v>145</v>
      </c>
      <c r="E100" s="197" t="s">
        <v>3</v>
      </c>
      <c r="F100" s="198" t="s">
        <v>202</v>
      </c>
      <c r="H100" s="199">
        <v>15.75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145</v>
      </c>
      <c r="AU100" s="197" t="s">
        <v>77</v>
      </c>
      <c r="AV100" s="13" t="s">
        <v>77</v>
      </c>
      <c r="AW100" s="13" t="s">
        <v>32</v>
      </c>
      <c r="AX100" s="13" t="s">
        <v>68</v>
      </c>
      <c r="AY100" s="197" t="s">
        <v>134</v>
      </c>
    </row>
    <row r="101" spans="2:51" s="14" customFormat="1" ht="20.25" customHeight="1">
      <c r="B101" s="204"/>
      <c r="D101" s="205" t="s">
        <v>145</v>
      </c>
      <c r="E101" s="206" t="s">
        <v>3</v>
      </c>
      <c r="F101" s="207" t="s">
        <v>148</v>
      </c>
      <c r="H101" s="208">
        <v>15.75</v>
      </c>
      <c r="I101" s="209"/>
      <c r="L101" s="204"/>
      <c r="M101" s="210"/>
      <c r="N101" s="211"/>
      <c r="O101" s="211"/>
      <c r="P101" s="211"/>
      <c r="Q101" s="211"/>
      <c r="R101" s="211"/>
      <c r="S101" s="211"/>
      <c r="T101" s="212"/>
      <c r="AT101" s="213" t="s">
        <v>145</v>
      </c>
      <c r="AU101" s="213" t="s">
        <v>77</v>
      </c>
      <c r="AV101" s="14" t="s">
        <v>141</v>
      </c>
      <c r="AW101" s="14" t="s">
        <v>32</v>
      </c>
      <c r="AX101" s="14" t="s">
        <v>75</v>
      </c>
      <c r="AY101" s="213" t="s">
        <v>134</v>
      </c>
    </row>
    <row r="102" spans="2:65" s="1" customFormat="1" ht="20.25" customHeight="1">
      <c r="B102" s="172"/>
      <c r="C102" s="173" t="s">
        <v>141</v>
      </c>
      <c r="D102" s="173" t="s">
        <v>136</v>
      </c>
      <c r="E102" s="174" t="s">
        <v>168</v>
      </c>
      <c r="F102" s="175" t="s">
        <v>169</v>
      </c>
      <c r="G102" s="176" t="s">
        <v>170</v>
      </c>
      <c r="H102" s="177">
        <v>28.35</v>
      </c>
      <c r="I102" s="178"/>
      <c r="J102" s="179">
        <f>ROUND(I102*H102,2)</f>
        <v>0</v>
      </c>
      <c r="K102" s="175" t="s">
        <v>140</v>
      </c>
      <c r="L102" s="36"/>
      <c r="M102" s="180" t="s">
        <v>3</v>
      </c>
      <c r="N102" s="181" t="s">
        <v>39</v>
      </c>
      <c r="O102" s="37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9" t="s">
        <v>141</v>
      </c>
      <c r="AT102" s="19" t="s">
        <v>136</v>
      </c>
      <c r="AU102" s="19" t="s">
        <v>77</v>
      </c>
      <c r="AY102" s="19" t="s">
        <v>134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9" t="s">
        <v>75</v>
      </c>
      <c r="BK102" s="184">
        <f>ROUND(I102*H102,2)</f>
        <v>0</v>
      </c>
      <c r="BL102" s="19" t="s">
        <v>141</v>
      </c>
      <c r="BM102" s="19" t="s">
        <v>203</v>
      </c>
    </row>
    <row r="103" spans="2:47" s="1" customFormat="1" ht="20.25" customHeight="1">
      <c r="B103" s="36"/>
      <c r="D103" s="185" t="s">
        <v>143</v>
      </c>
      <c r="F103" s="186" t="s">
        <v>172</v>
      </c>
      <c r="I103" s="187"/>
      <c r="L103" s="36"/>
      <c r="M103" s="65"/>
      <c r="N103" s="37"/>
      <c r="O103" s="37"/>
      <c r="P103" s="37"/>
      <c r="Q103" s="37"/>
      <c r="R103" s="37"/>
      <c r="S103" s="37"/>
      <c r="T103" s="66"/>
      <c r="AT103" s="19" t="s">
        <v>143</v>
      </c>
      <c r="AU103" s="19" t="s">
        <v>77</v>
      </c>
    </row>
    <row r="104" spans="2:51" s="13" customFormat="1" ht="20.25" customHeight="1">
      <c r="B104" s="196"/>
      <c r="D104" s="185" t="s">
        <v>145</v>
      </c>
      <c r="E104" s="197" t="s">
        <v>3</v>
      </c>
      <c r="F104" s="198" t="s">
        <v>204</v>
      </c>
      <c r="H104" s="199">
        <v>28.35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145</v>
      </c>
      <c r="AU104" s="197" t="s">
        <v>77</v>
      </c>
      <c r="AV104" s="13" t="s">
        <v>77</v>
      </c>
      <c r="AW104" s="13" t="s">
        <v>32</v>
      </c>
      <c r="AX104" s="13" t="s">
        <v>68</v>
      </c>
      <c r="AY104" s="197" t="s">
        <v>134</v>
      </c>
    </row>
    <row r="105" spans="2:51" s="14" customFormat="1" ht="20.25" customHeight="1">
      <c r="B105" s="204"/>
      <c r="D105" s="185" t="s">
        <v>145</v>
      </c>
      <c r="E105" s="214" t="s">
        <v>3</v>
      </c>
      <c r="F105" s="215" t="s">
        <v>148</v>
      </c>
      <c r="H105" s="216">
        <v>28.35</v>
      </c>
      <c r="I105" s="209"/>
      <c r="L105" s="204"/>
      <c r="M105" s="210"/>
      <c r="N105" s="211"/>
      <c r="O105" s="211"/>
      <c r="P105" s="211"/>
      <c r="Q105" s="211"/>
      <c r="R105" s="211"/>
      <c r="S105" s="211"/>
      <c r="T105" s="212"/>
      <c r="AT105" s="213" t="s">
        <v>145</v>
      </c>
      <c r="AU105" s="213" t="s">
        <v>77</v>
      </c>
      <c r="AV105" s="14" t="s">
        <v>141</v>
      </c>
      <c r="AW105" s="14" t="s">
        <v>32</v>
      </c>
      <c r="AX105" s="14" t="s">
        <v>75</v>
      </c>
      <c r="AY105" s="213" t="s">
        <v>134</v>
      </c>
    </row>
    <row r="106" spans="2:63" s="11" customFormat="1" ht="29.25" customHeight="1">
      <c r="B106" s="158"/>
      <c r="D106" s="169" t="s">
        <v>67</v>
      </c>
      <c r="E106" s="170" t="s">
        <v>167</v>
      </c>
      <c r="F106" s="170" t="s">
        <v>205</v>
      </c>
      <c r="I106" s="161"/>
      <c r="J106" s="171">
        <f>BK106</f>
        <v>0</v>
      </c>
      <c r="L106" s="158"/>
      <c r="M106" s="163"/>
      <c r="N106" s="164"/>
      <c r="O106" s="164"/>
      <c r="P106" s="165">
        <f>SUM(P107:P111)</f>
        <v>0</v>
      </c>
      <c r="Q106" s="164"/>
      <c r="R106" s="165">
        <f>SUM(R107:R111)</f>
        <v>58.44825</v>
      </c>
      <c r="S106" s="164"/>
      <c r="T106" s="166">
        <f>SUM(T107:T111)</f>
        <v>0</v>
      </c>
      <c r="AR106" s="159" t="s">
        <v>75</v>
      </c>
      <c r="AT106" s="167" t="s">
        <v>67</v>
      </c>
      <c r="AU106" s="167" t="s">
        <v>75</v>
      </c>
      <c r="AY106" s="159" t="s">
        <v>134</v>
      </c>
      <c r="BK106" s="168">
        <f>SUM(BK107:BK111)</f>
        <v>0</v>
      </c>
    </row>
    <row r="107" spans="2:65" s="1" customFormat="1" ht="20.25" customHeight="1">
      <c r="B107" s="172"/>
      <c r="C107" s="173" t="s">
        <v>167</v>
      </c>
      <c r="D107" s="173" t="s">
        <v>136</v>
      </c>
      <c r="E107" s="174" t="s">
        <v>206</v>
      </c>
      <c r="F107" s="175" t="s">
        <v>207</v>
      </c>
      <c r="G107" s="176" t="s">
        <v>139</v>
      </c>
      <c r="H107" s="177">
        <v>945</v>
      </c>
      <c r="I107" s="178"/>
      <c r="J107" s="179">
        <f>ROUND(I107*H107,2)</f>
        <v>0</v>
      </c>
      <c r="K107" s="175" t="s">
        <v>140</v>
      </c>
      <c r="L107" s="36"/>
      <c r="M107" s="180" t="s">
        <v>3</v>
      </c>
      <c r="N107" s="181" t="s">
        <v>39</v>
      </c>
      <c r="O107" s="37"/>
      <c r="P107" s="182">
        <f>O107*H107</f>
        <v>0</v>
      </c>
      <c r="Q107" s="182">
        <v>0.06185</v>
      </c>
      <c r="R107" s="182">
        <f>Q107*H107</f>
        <v>58.44825</v>
      </c>
      <c r="S107" s="182">
        <v>0</v>
      </c>
      <c r="T107" s="183">
        <f>S107*H107</f>
        <v>0</v>
      </c>
      <c r="AR107" s="19" t="s">
        <v>141</v>
      </c>
      <c r="AT107" s="19" t="s">
        <v>136</v>
      </c>
      <c r="AU107" s="19" t="s">
        <v>77</v>
      </c>
      <c r="AY107" s="19" t="s">
        <v>134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9" t="s">
        <v>75</v>
      </c>
      <c r="BK107" s="184">
        <f>ROUND(I107*H107,2)</f>
        <v>0</v>
      </c>
      <c r="BL107" s="19" t="s">
        <v>141</v>
      </c>
      <c r="BM107" s="19" t="s">
        <v>208</v>
      </c>
    </row>
    <row r="108" spans="2:47" s="1" customFormat="1" ht="20.25" customHeight="1">
      <c r="B108" s="36"/>
      <c r="D108" s="185" t="s">
        <v>143</v>
      </c>
      <c r="F108" s="186" t="s">
        <v>209</v>
      </c>
      <c r="I108" s="187"/>
      <c r="L108" s="36"/>
      <c r="M108" s="65"/>
      <c r="N108" s="37"/>
      <c r="O108" s="37"/>
      <c r="P108" s="37"/>
      <c r="Q108" s="37"/>
      <c r="R108" s="37"/>
      <c r="S108" s="37"/>
      <c r="T108" s="66"/>
      <c r="AT108" s="19" t="s">
        <v>143</v>
      </c>
      <c r="AU108" s="19" t="s">
        <v>77</v>
      </c>
    </row>
    <row r="109" spans="2:51" s="12" customFormat="1" ht="20.25" customHeight="1">
      <c r="B109" s="188"/>
      <c r="D109" s="185" t="s">
        <v>145</v>
      </c>
      <c r="E109" s="189" t="s">
        <v>3</v>
      </c>
      <c r="F109" s="190" t="s">
        <v>210</v>
      </c>
      <c r="H109" s="191" t="s">
        <v>3</v>
      </c>
      <c r="I109" s="192"/>
      <c r="L109" s="188"/>
      <c r="M109" s="193"/>
      <c r="N109" s="194"/>
      <c r="O109" s="194"/>
      <c r="P109" s="194"/>
      <c r="Q109" s="194"/>
      <c r="R109" s="194"/>
      <c r="S109" s="194"/>
      <c r="T109" s="195"/>
      <c r="AT109" s="191" t="s">
        <v>145</v>
      </c>
      <c r="AU109" s="191" t="s">
        <v>77</v>
      </c>
      <c r="AV109" s="12" t="s">
        <v>75</v>
      </c>
      <c r="AW109" s="12" t="s">
        <v>32</v>
      </c>
      <c r="AX109" s="12" t="s">
        <v>68</v>
      </c>
      <c r="AY109" s="191" t="s">
        <v>134</v>
      </c>
    </row>
    <row r="110" spans="2:51" s="13" customFormat="1" ht="20.25" customHeight="1">
      <c r="B110" s="196"/>
      <c r="D110" s="185" t="s">
        <v>145</v>
      </c>
      <c r="E110" s="197" t="s">
        <v>3</v>
      </c>
      <c r="F110" s="198" t="s">
        <v>211</v>
      </c>
      <c r="H110" s="199">
        <v>945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145</v>
      </c>
      <c r="AU110" s="197" t="s">
        <v>77</v>
      </c>
      <c r="AV110" s="13" t="s">
        <v>77</v>
      </c>
      <c r="AW110" s="13" t="s">
        <v>32</v>
      </c>
      <c r="AX110" s="13" t="s">
        <v>68</v>
      </c>
      <c r="AY110" s="197" t="s">
        <v>134</v>
      </c>
    </row>
    <row r="111" spans="2:51" s="14" customFormat="1" ht="20.25" customHeight="1">
      <c r="B111" s="204"/>
      <c r="D111" s="185" t="s">
        <v>145</v>
      </c>
      <c r="E111" s="214" t="s">
        <v>3</v>
      </c>
      <c r="F111" s="215" t="s">
        <v>148</v>
      </c>
      <c r="H111" s="216">
        <v>945</v>
      </c>
      <c r="I111" s="209"/>
      <c r="L111" s="204"/>
      <c r="M111" s="210"/>
      <c r="N111" s="211"/>
      <c r="O111" s="211"/>
      <c r="P111" s="211"/>
      <c r="Q111" s="211"/>
      <c r="R111" s="211"/>
      <c r="S111" s="211"/>
      <c r="T111" s="212"/>
      <c r="AT111" s="213" t="s">
        <v>145</v>
      </c>
      <c r="AU111" s="213" t="s">
        <v>77</v>
      </c>
      <c r="AV111" s="14" t="s">
        <v>141</v>
      </c>
      <c r="AW111" s="14" t="s">
        <v>32</v>
      </c>
      <c r="AX111" s="14" t="s">
        <v>75</v>
      </c>
      <c r="AY111" s="213" t="s">
        <v>134</v>
      </c>
    </row>
    <row r="112" spans="2:63" s="11" customFormat="1" ht="29.25" customHeight="1">
      <c r="B112" s="158"/>
      <c r="D112" s="169" t="s">
        <v>67</v>
      </c>
      <c r="E112" s="170" t="s">
        <v>212</v>
      </c>
      <c r="F112" s="170" t="s">
        <v>213</v>
      </c>
      <c r="I112" s="161"/>
      <c r="J112" s="171">
        <f>BK112</f>
        <v>0</v>
      </c>
      <c r="L112" s="158"/>
      <c r="M112" s="163"/>
      <c r="N112" s="164"/>
      <c r="O112" s="164"/>
      <c r="P112" s="165">
        <f>SUM(P113:P114)</f>
        <v>0</v>
      </c>
      <c r="Q112" s="164"/>
      <c r="R112" s="165">
        <f>SUM(R113:R114)</f>
        <v>0</v>
      </c>
      <c r="S112" s="164"/>
      <c r="T112" s="166">
        <f>SUM(T113:T114)</f>
        <v>0</v>
      </c>
      <c r="AR112" s="159" t="s">
        <v>75</v>
      </c>
      <c r="AT112" s="167" t="s">
        <v>67</v>
      </c>
      <c r="AU112" s="167" t="s">
        <v>75</v>
      </c>
      <c r="AY112" s="159" t="s">
        <v>134</v>
      </c>
      <c r="BK112" s="168">
        <f>SUM(BK113:BK114)</f>
        <v>0</v>
      </c>
    </row>
    <row r="113" spans="2:65" s="1" customFormat="1" ht="28.5" customHeight="1">
      <c r="B113" s="172"/>
      <c r="C113" s="173" t="s">
        <v>176</v>
      </c>
      <c r="D113" s="173" t="s">
        <v>136</v>
      </c>
      <c r="E113" s="174" t="s">
        <v>214</v>
      </c>
      <c r="F113" s="175" t="s">
        <v>215</v>
      </c>
      <c r="G113" s="176" t="s">
        <v>170</v>
      </c>
      <c r="H113" s="177">
        <v>58.448</v>
      </c>
      <c r="I113" s="178"/>
      <c r="J113" s="179">
        <f>ROUND(I113*H113,2)</f>
        <v>0</v>
      </c>
      <c r="K113" s="175" t="s">
        <v>3</v>
      </c>
      <c r="L113" s="36"/>
      <c r="M113" s="180" t="s">
        <v>3</v>
      </c>
      <c r="N113" s="181" t="s">
        <v>39</v>
      </c>
      <c r="O113" s="37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19" t="s">
        <v>141</v>
      </c>
      <c r="AT113" s="19" t="s">
        <v>136</v>
      </c>
      <c r="AU113" s="19" t="s">
        <v>77</v>
      </c>
      <c r="AY113" s="19" t="s">
        <v>134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9" t="s">
        <v>75</v>
      </c>
      <c r="BK113" s="184">
        <f>ROUND(I113*H113,2)</f>
        <v>0</v>
      </c>
      <c r="BL113" s="19" t="s">
        <v>141</v>
      </c>
      <c r="BM113" s="19" t="s">
        <v>216</v>
      </c>
    </row>
    <row r="114" spans="2:47" s="1" customFormat="1" ht="28.5" customHeight="1">
      <c r="B114" s="36"/>
      <c r="D114" s="185" t="s">
        <v>143</v>
      </c>
      <c r="F114" s="186" t="s">
        <v>215</v>
      </c>
      <c r="I114" s="187"/>
      <c r="L114" s="36"/>
      <c r="M114" s="217"/>
      <c r="N114" s="218"/>
      <c r="O114" s="218"/>
      <c r="P114" s="218"/>
      <c r="Q114" s="218"/>
      <c r="R114" s="218"/>
      <c r="S114" s="218"/>
      <c r="T114" s="219"/>
      <c r="AT114" s="19" t="s">
        <v>143</v>
      </c>
      <c r="AU114" s="19" t="s">
        <v>77</v>
      </c>
    </row>
    <row r="115" spans="2:12" s="1" customFormat="1" ht="6.75" customHeight="1">
      <c r="B115" s="51"/>
      <c r="C115" s="52"/>
      <c r="D115" s="52"/>
      <c r="E115" s="52"/>
      <c r="F115" s="52"/>
      <c r="G115" s="52"/>
      <c r="H115" s="52"/>
      <c r="I115" s="125"/>
      <c r="J115" s="52"/>
      <c r="K115" s="52"/>
      <c r="L115" s="36"/>
    </row>
    <row r="124" ht="12">
      <c r="AT124" s="220"/>
    </row>
  </sheetData>
  <sheetProtection/>
  <autoFilter ref="C85:K85"/>
  <mergeCells count="12">
    <mergeCell ref="E47:H47"/>
    <mergeCell ref="E49:H49"/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90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ht="12.75">
      <c r="B8" s="23"/>
      <c r="C8" s="24"/>
      <c r="D8" s="32" t="s">
        <v>106</v>
      </c>
      <c r="E8" s="24"/>
      <c r="F8" s="24"/>
      <c r="G8" s="24"/>
      <c r="H8" s="24"/>
      <c r="I8" s="103"/>
      <c r="J8" s="24"/>
      <c r="K8" s="26"/>
    </row>
    <row r="9" spans="2:11" s="1" customFormat="1" ht="20.25" customHeight="1">
      <c r="B9" s="36"/>
      <c r="C9" s="37"/>
      <c r="D9" s="37"/>
      <c r="E9" s="381" t="s">
        <v>217</v>
      </c>
      <c r="F9" s="364"/>
      <c r="G9" s="364"/>
      <c r="H9" s="364"/>
      <c r="I9" s="104"/>
      <c r="J9" s="37"/>
      <c r="K9" s="40"/>
    </row>
    <row r="10" spans="2:11" s="1" customFormat="1" ht="12.75">
      <c r="B10" s="36"/>
      <c r="C10" s="37"/>
      <c r="D10" s="32" t="s">
        <v>108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78" t="s">
        <v>218</v>
      </c>
      <c r="F11" s="364"/>
      <c r="G11" s="364"/>
      <c r="H11" s="364"/>
      <c r="I11" s="104"/>
      <c r="J11" s="37"/>
      <c r="K11" s="40"/>
    </row>
    <row r="12" spans="2:11" s="1" customFormat="1" ht="12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5" t="s">
        <v>20</v>
      </c>
      <c r="J13" s="30" t="s">
        <v>3</v>
      </c>
      <c r="K13" s="40"/>
    </row>
    <row r="14" spans="2:11" s="1" customFormat="1" ht="14.2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05" t="s">
        <v>23</v>
      </c>
      <c r="J14" s="106" t="str">
        <f>'Rekapitulace stavby'!AN8</f>
        <v>13.10.2016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25</v>
      </c>
      <c r="E16" s="37"/>
      <c r="F16" s="37"/>
      <c r="G16" s="37"/>
      <c r="H16" s="37"/>
      <c r="I16" s="105" t="s">
        <v>26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28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29</v>
      </c>
      <c r="E19" s="37"/>
      <c r="F19" s="37"/>
      <c r="G19" s="37"/>
      <c r="H19" s="37"/>
      <c r="I19" s="105" t="s">
        <v>26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28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31</v>
      </c>
      <c r="E22" s="37"/>
      <c r="F22" s="37"/>
      <c r="G22" s="37"/>
      <c r="H22" s="37"/>
      <c r="I22" s="105" t="s">
        <v>26</v>
      </c>
      <c r="J22" s="30">
        <f>IF('Rekapitulace stavby'!AN16="","",'Rekapitulace stavby'!AN16)</f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 </v>
      </c>
      <c r="F23" s="37"/>
      <c r="G23" s="37"/>
      <c r="H23" s="37"/>
      <c r="I23" s="105" t="s">
        <v>28</v>
      </c>
      <c r="J23" s="30">
        <f>IF('Rekapitulace stavby'!AN17="","",'Rekapitulace stavby'!AN17)</f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33</v>
      </c>
      <c r="E25" s="37"/>
      <c r="F25" s="37"/>
      <c r="G25" s="37"/>
      <c r="H25" s="37"/>
      <c r="I25" s="104"/>
      <c r="J25" s="37"/>
      <c r="K25" s="40"/>
    </row>
    <row r="26" spans="2:11" s="7" customFormat="1" ht="20.25" customHeight="1">
      <c r="B26" s="107"/>
      <c r="C26" s="108"/>
      <c r="D26" s="108"/>
      <c r="E26" s="374" t="s">
        <v>3</v>
      </c>
      <c r="F26" s="382"/>
      <c r="G26" s="382"/>
      <c r="H26" s="382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34</v>
      </c>
      <c r="E29" s="37"/>
      <c r="F29" s="37"/>
      <c r="G29" s="37"/>
      <c r="H29" s="37"/>
      <c r="I29" s="104"/>
      <c r="J29" s="114">
        <f>ROUND(J88,2)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36</v>
      </c>
      <c r="G31" s="37"/>
      <c r="H31" s="37"/>
      <c r="I31" s="115" t="s">
        <v>35</v>
      </c>
      <c r="J31" s="41" t="s">
        <v>37</v>
      </c>
      <c r="K31" s="40"/>
    </row>
    <row r="32" spans="2:11" s="1" customFormat="1" ht="14.25" customHeight="1">
      <c r="B32" s="36"/>
      <c r="C32" s="37"/>
      <c r="D32" s="44" t="s">
        <v>38</v>
      </c>
      <c r="E32" s="44" t="s">
        <v>39</v>
      </c>
      <c r="F32" s="116">
        <f>ROUND(SUM(BE88:BE186),2)</f>
        <v>0</v>
      </c>
      <c r="G32" s="37"/>
      <c r="H32" s="37"/>
      <c r="I32" s="117">
        <v>0.21</v>
      </c>
      <c r="J32" s="116">
        <f>ROUND(ROUND((SUM(BE88:BE186)),2)*I32,2)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40</v>
      </c>
      <c r="F33" s="116">
        <f>ROUND(SUM(BF88:BF186),2)</f>
        <v>0</v>
      </c>
      <c r="G33" s="37"/>
      <c r="H33" s="37"/>
      <c r="I33" s="117">
        <v>0.15</v>
      </c>
      <c r="J33" s="116">
        <f>ROUND(ROUND((SUM(BF88:BF186)),2)*I33,2)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41</v>
      </c>
      <c r="F34" s="116">
        <f>ROUND(SUM(BG88:BG186),2)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42</v>
      </c>
      <c r="F35" s="116">
        <f>ROUND(SUM(BH88:BH186),2)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43</v>
      </c>
      <c r="F36" s="116">
        <f>ROUND(SUM(BI88:BI186),2)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44</v>
      </c>
      <c r="E38" s="67"/>
      <c r="F38" s="67"/>
      <c r="G38" s="120" t="s">
        <v>45</v>
      </c>
      <c r="H38" s="121" t="s">
        <v>46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110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17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0.25" customHeight="1">
      <c r="B47" s="36"/>
      <c r="C47" s="37"/>
      <c r="D47" s="37"/>
      <c r="E47" s="381" t="str">
        <f>E7</f>
        <v>Lesní cesta - část Tulinka</v>
      </c>
      <c r="F47" s="364"/>
      <c r="G47" s="364"/>
      <c r="H47" s="364"/>
      <c r="I47" s="104"/>
      <c r="J47" s="37"/>
      <c r="K47" s="40"/>
    </row>
    <row r="48" spans="2:11" ht="12.75">
      <c r="B48" s="23"/>
      <c r="C48" s="32" t="s">
        <v>106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0.25" customHeight="1">
      <c r="B49" s="36"/>
      <c r="C49" s="37"/>
      <c r="D49" s="37"/>
      <c r="E49" s="381" t="s">
        <v>217</v>
      </c>
      <c r="F49" s="364"/>
      <c r="G49" s="364"/>
      <c r="H49" s="364"/>
      <c r="I49" s="104"/>
      <c r="J49" s="37"/>
      <c r="K49" s="40"/>
    </row>
    <row r="50" spans="2:11" s="1" customFormat="1" ht="14.25" customHeight="1">
      <c r="B50" s="36"/>
      <c r="C50" s="32" t="s">
        <v>108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1.75" customHeight="1">
      <c r="B51" s="36"/>
      <c r="C51" s="37"/>
      <c r="D51" s="37"/>
      <c r="E51" s="378" t="str">
        <f>E11</f>
        <v>SO 101 - Lesní cesta délka 483 m</v>
      </c>
      <c r="F51" s="364"/>
      <c r="G51" s="364"/>
      <c r="H51" s="364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 </v>
      </c>
      <c r="G53" s="37"/>
      <c r="H53" s="37"/>
      <c r="I53" s="105" t="s">
        <v>23</v>
      </c>
      <c r="J53" s="106" t="str">
        <f>IF(J14="","",J14)</f>
        <v>13.10.2016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2.75">
      <c r="B55" s="36"/>
      <c r="C55" s="32" t="s">
        <v>25</v>
      </c>
      <c r="D55" s="37"/>
      <c r="E55" s="37"/>
      <c r="F55" s="30" t="str">
        <f>E17</f>
        <v> </v>
      </c>
      <c r="G55" s="37"/>
      <c r="H55" s="37"/>
      <c r="I55" s="105" t="s">
        <v>31</v>
      </c>
      <c r="J55" s="30" t="str">
        <f>E23</f>
        <v> </v>
      </c>
      <c r="K55" s="40"/>
    </row>
    <row r="56" spans="2:11" s="1" customFormat="1" ht="14.25" customHeight="1">
      <c r="B56" s="36"/>
      <c r="C56" s="32" t="s">
        <v>29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111</v>
      </c>
      <c r="D58" s="118"/>
      <c r="E58" s="118"/>
      <c r="F58" s="118"/>
      <c r="G58" s="118"/>
      <c r="H58" s="118"/>
      <c r="I58" s="129"/>
      <c r="J58" s="130" t="s">
        <v>112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113</v>
      </c>
      <c r="D60" s="37"/>
      <c r="E60" s="37"/>
      <c r="F60" s="37"/>
      <c r="G60" s="37"/>
      <c r="H60" s="37"/>
      <c r="I60" s="104"/>
      <c r="J60" s="114">
        <f>J88</f>
        <v>0</v>
      </c>
      <c r="K60" s="40"/>
      <c r="AU60" s="19" t="s">
        <v>114</v>
      </c>
    </row>
    <row r="61" spans="2:11" s="8" customFormat="1" ht="24.75" customHeight="1">
      <c r="B61" s="133"/>
      <c r="C61" s="134"/>
      <c r="D61" s="135" t="s">
        <v>115</v>
      </c>
      <c r="E61" s="136"/>
      <c r="F61" s="136"/>
      <c r="G61" s="136"/>
      <c r="H61" s="136"/>
      <c r="I61" s="137"/>
      <c r="J61" s="138">
        <f>J89</f>
        <v>0</v>
      </c>
      <c r="K61" s="139"/>
    </row>
    <row r="62" spans="2:11" s="9" customFormat="1" ht="19.5" customHeight="1">
      <c r="B62" s="140"/>
      <c r="C62" s="141"/>
      <c r="D62" s="142" t="s">
        <v>116</v>
      </c>
      <c r="E62" s="143"/>
      <c r="F62" s="143"/>
      <c r="G62" s="143"/>
      <c r="H62" s="143"/>
      <c r="I62" s="144"/>
      <c r="J62" s="145">
        <f>J90</f>
        <v>0</v>
      </c>
      <c r="K62" s="146"/>
    </row>
    <row r="63" spans="2:11" s="9" customFormat="1" ht="19.5" customHeight="1">
      <c r="B63" s="140"/>
      <c r="C63" s="141"/>
      <c r="D63" s="142" t="s">
        <v>219</v>
      </c>
      <c r="E63" s="143"/>
      <c r="F63" s="143"/>
      <c r="G63" s="143"/>
      <c r="H63" s="143"/>
      <c r="I63" s="144"/>
      <c r="J63" s="145">
        <f>J111</f>
        <v>0</v>
      </c>
      <c r="K63" s="146"/>
    </row>
    <row r="64" spans="2:11" s="9" customFormat="1" ht="19.5" customHeight="1">
      <c r="B64" s="140"/>
      <c r="C64" s="141"/>
      <c r="D64" s="142" t="s">
        <v>220</v>
      </c>
      <c r="E64" s="143"/>
      <c r="F64" s="143"/>
      <c r="G64" s="143"/>
      <c r="H64" s="143"/>
      <c r="I64" s="144"/>
      <c r="J64" s="145">
        <f>J121</f>
        <v>0</v>
      </c>
      <c r="K64" s="146"/>
    </row>
    <row r="65" spans="2:11" s="9" customFormat="1" ht="19.5" customHeight="1">
      <c r="B65" s="140"/>
      <c r="C65" s="141"/>
      <c r="D65" s="142" t="s">
        <v>221</v>
      </c>
      <c r="E65" s="143"/>
      <c r="F65" s="143"/>
      <c r="G65" s="143"/>
      <c r="H65" s="143"/>
      <c r="I65" s="144"/>
      <c r="J65" s="145">
        <f>J150</f>
        <v>0</v>
      </c>
      <c r="K65" s="146"/>
    </row>
    <row r="66" spans="2:11" s="9" customFormat="1" ht="19.5" customHeight="1">
      <c r="B66" s="140"/>
      <c r="C66" s="141"/>
      <c r="D66" s="142" t="s">
        <v>196</v>
      </c>
      <c r="E66" s="143"/>
      <c r="F66" s="143"/>
      <c r="G66" s="143"/>
      <c r="H66" s="143"/>
      <c r="I66" s="144"/>
      <c r="J66" s="145">
        <f>J184</f>
        <v>0</v>
      </c>
      <c r="K66" s="146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104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25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6"/>
      <c r="J72" s="55"/>
      <c r="K72" s="55"/>
      <c r="L72" s="36"/>
    </row>
    <row r="73" spans="2:12" s="1" customFormat="1" ht="36.75" customHeight="1">
      <c r="B73" s="36"/>
      <c r="C73" s="56" t="s">
        <v>118</v>
      </c>
      <c r="L73" s="36"/>
    </row>
    <row r="74" spans="2:12" s="1" customFormat="1" ht="6.75" customHeight="1">
      <c r="B74" s="36"/>
      <c r="L74" s="36"/>
    </row>
    <row r="75" spans="2:12" s="1" customFormat="1" ht="14.25" customHeight="1">
      <c r="B75" s="36"/>
      <c r="C75" s="58" t="s">
        <v>17</v>
      </c>
      <c r="L75" s="36"/>
    </row>
    <row r="76" spans="2:12" s="1" customFormat="1" ht="20.25" customHeight="1">
      <c r="B76" s="36"/>
      <c r="E76" s="379" t="str">
        <f>E7</f>
        <v>Lesní cesta - část Tulinka</v>
      </c>
      <c r="F76" s="359"/>
      <c r="G76" s="359"/>
      <c r="H76" s="359"/>
      <c r="L76" s="36"/>
    </row>
    <row r="77" spans="2:12" ht="12.75">
      <c r="B77" s="23"/>
      <c r="C77" s="58" t="s">
        <v>106</v>
      </c>
      <c r="L77" s="23"/>
    </row>
    <row r="78" spans="2:12" s="1" customFormat="1" ht="20.25" customHeight="1">
      <c r="B78" s="36"/>
      <c r="E78" s="379" t="s">
        <v>217</v>
      </c>
      <c r="F78" s="359"/>
      <c r="G78" s="359"/>
      <c r="H78" s="359"/>
      <c r="L78" s="36"/>
    </row>
    <row r="79" spans="2:12" s="1" customFormat="1" ht="14.25" customHeight="1">
      <c r="B79" s="36"/>
      <c r="C79" s="58" t="s">
        <v>108</v>
      </c>
      <c r="L79" s="36"/>
    </row>
    <row r="80" spans="2:12" s="1" customFormat="1" ht="21.75" customHeight="1">
      <c r="B80" s="36"/>
      <c r="E80" s="356" t="str">
        <f>E11</f>
        <v>SO 101 - Lesní cesta délka 483 m</v>
      </c>
      <c r="F80" s="359"/>
      <c r="G80" s="359"/>
      <c r="H80" s="359"/>
      <c r="L80" s="36"/>
    </row>
    <row r="81" spans="2:12" s="1" customFormat="1" ht="6.75" customHeight="1">
      <c r="B81" s="36"/>
      <c r="L81" s="36"/>
    </row>
    <row r="82" spans="2:12" s="1" customFormat="1" ht="18" customHeight="1">
      <c r="B82" s="36"/>
      <c r="C82" s="58" t="s">
        <v>21</v>
      </c>
      <c r="F82" s="147" t="str">
        <f>F14</f>
        <v> </v>
      </c>
      <c r="I82" s="148" t="s">
        <v>23</v>
      </c>
      <c r="J82" s="62" t="str">
        <f>IF(J14="","",J14)</f>
        <v>13.10.2016</v>
      </c>
      <c r="L82" s="36"/>
    </row>
    <row r="83" spans="2:12" s="1" customFormat="1" ht="6.75" customHeight="1">
      <c r="B83" s="36"/>
      <c r="L83" s="36"/>
    </row>
    <row r="84" spans="2:12" s="1" customFormat="1" ht="12.75">
      <c r="B84" s="36"/>
      <c r="C84" s="58" t="s">
        <v>25</v>
      </c>
      <c r="F84" s="147" t="str">
        <f>E17</f>
        <v> </v>
      </c>
      <c r="I84" s="148" t="s">
        <v>31</v>
      </c>
      <c r="J84" s="147" t="str">
        <f>E23</f>
        <v> </v>
      </c>
      <c r="L84" s="36"/>
    </row>
    <row r="85" spans="2:12" s="1" customFormat="1" ht="14.25" customHeight="1">
      <c r="B85" s="36"/>
      <c r="C85" s="58" t="s">
        <v>29</v>
      </c>
      <c r="F85" s="147">
        <f>IF(E20="","",E20)</f>
      </c>
      <c r="L85" s="36"/>
    </row>
    <row r="86" spans="2:12" s="1" customFormat="1" ht="9.75" customHeight="1">
      <c r="B86" s="36"/>
      <c r="L86" s="36"/>
    </row>
    <row r="87" spans="2:20" s="10" customFormat="1" ht="29.25" customHeight="1">
      <c r="B87" s="149"/>
      <c r="C87" s="150" t="s">
        <v>119</v>
      </c>
      <c r="D87" s="151" t="s">
        <v>53</v>
      </c>
      <c r="E87" s="151" t="s">
        <v>49</v>
      </c>
      <c r="F87" s="151" t="s">
        <v>120</v>
      </c>
      <c r="G87" s="151" t="s">
        <v>121</v>
      </c>
      <c r="H87" s="151" t="s">
        <v>122</v>
      </c>
      <c r="I87" s="152" t="s">
        <v>123</v>
      </c>
      <c r="J87" s="151" t="s">
        <v>112</v>
      </c>
      <c r="K87" s="153" t="s">
        <v>124</v>
      </c>
      <c r="L87" s="149"/>
      <c r="M87" s="69" t="s">
        <v>125</v>
      </c>
      <c r="N87" s="70" t="s">
        <v>38</v>
      </c>
      <c r="O87" s="70" t="s">
        <v>126</v>
      </c>
      <c r="P87" s="70" t="s">
        <v>127</v>
      </c>
      <c r="Q87" s="70" t="s">
        <v>128</v>
      </c>
      <c r="R87" s="70" t="s">
        <v>129</v>
      </c>
      <c r="S87" s="70" t="s">
        <v>130</v>
      </c>
      <c r="T87" s="71" t="s">
        <v>131</v>
      </c>
    </row>
    <row r="88" spans="2:63" s="1" customFormat="1" ht="29.25" customHeight="1">
      <c r="B88" s="36"/>
      <c r="C88" s="73" t="s">
        <v>113</v>
      </c>
      <c r="J88" s="154">
        <f>BK88</f>
        <v>0</v>
      </c>
      <c r="L88" s="36"/>
      <c r="M88" s="72"/>
      <c r="N88" s="63"/>
      <c r="O88" s="63"/>
      <c r="P88" s="155">
        <f>P89</f>
        <v>0</v>
      </c>
      <c r="Q88" s="63"/>
      <c r="R88" s="155">
        <f>R89</f>
        <v>67.6309038</v>
      </c>
      <c r="S88" s="63"/>
      <c r="T88" s="156">
        <f>T89</f>
        <v>0</v>
      </c>
      <c r="AT88" s="19" t="s">
        <v>67</v>
      </c>
      <c r="AU88" s="19" t="s">
        <v>114</v>
      </c>
      <c r="BK88" s="157">
        <f>BK89</f>
        <v>0</v>
      </c>
    </row>
    <row r="89" spans="2:63" s="11" customFormat="1" ht="36.75" customHeight="1">
      <c r="B89" s="158"/>
      <c r="D89" s="159" t="s">
        <v>67</v>
      </c>
      <c r="E89" s="160" t="s">
        <v>132</v>
      </c>
      <c r="F89" s="160" t="s">
        <v>133</v>
      </c>
      <c r="I89" s="161"/>
      <c r="J89" s="162">
        <f>BK89</f>
        <v>0</v>
      </c>
      <c r="L89" s="158"/>
      <c r="M89" s="163"/>
      <c r="N89" s="164"/>
      <c r="O89" s="164"/>
      <c r="P89" s="165">
        <f>P90+P111+P121+P150+P184</f>
        <v>0</v>
      </c>
      <c r="Q89" s="164"/>
      <c r="R89" s="165">
        <f>R90+R111+R121+R150+R184</f>
        <v>67.6309038</v>
      </c>
      <c r="S89" s="164"/>
      <c r="T89" s="166">
        <f>T90+T111+T121+T150+T184</f>
        <v>0</v>
      </c>
      <c r="AR89" s="159" t="s">
        <v>75</v>
      </c>
      <c r="AT89" s="167" t="s">
        <v>67</v>
      </c>
      <c r="AU89" s="167" t="s">
        <v>68</v>
      </c>
      <c r="AY89" s="159" t="s">
        <v>134</v>
      </c>
      <c r="BK89" s="168">
        <f>BK90+BK111+BK121+BK150+BK184</f>
        <v>0</v>
      </c>
    </row>
    <row r="90" spans="2:63" s="11" customFormat="1" ht="19.5" customHeight="1">
      <c r="B90" s="158"/>
      <c r="D90" s="169" t="s">
        <v>67</v>
      </c>
      <c r="E90" s="170" t="s">
        <v>75</v>
      </c>
      <c r="F90" s="170" t="s">
        <v>135</v>
      </c>
      <c r="I90" s="161"/>
      <c r="J90" s="171">
        <f>BK90</f>
        <v>0</v>
      </c>
      <c r="L90" s="158"/>
      <c r="M90" s="163"/>
      <c r="N90" s="164"/>
      <c r="O90" s="164"/>
      <c r="P90" s="165">
        <f>SUM(P91:P110)</f>
        <v>0</v>
      </c>
      <c r="Q90" s="164"/>
      <c r="R90" s="165">
        <f>SUM(R91:R110)</f>
        <v>0</v>
      </c>
      <c r="S90" s="164"/>
      <c r="T90" s="166">
        <f>SUM(T91:T110)</f>
        <v>0</v>
      </c>
      <c r="AR90" s="159" t="s">
        <v>75</v>
      </c>
      <c r="AT90" s="167" t="s">
        <v>67</v>
      </c>
      <c r="AU90" s="167" t="s">
        <v>75</v>
      </c>
      <c r="AY90" s="159" t="s">
        <v>134</v>
      </c>
      <c r="BK90" s="168">
        <f>SUM(BK91:BK110)</f>
        <v>0</v>
      </c>
    </row>
    <row r="91" spans="2:65" s="1" customFormat="1" ht="20.25" customHeight="1">
      <c r="B91" s="172"/>
      <c r="C91" s="173" t="s">
        <v>75</v>
      </c>
      <c r="D91" s="173" t="s">
        <v>136</v>
      </c>
      <c r="E91" s="174" t="s">
        <v>222</v>
      </c>
      <c r="F91" s="175" t="s">
        <v>223</v>
      </c>
      <c r="G91" s="176" t="s">
        <v>151</v>
      </c>
      <c r="H91" s="177">
        <v>4.8</v>
      </c>
      <c r="I91" s="178"/>
      <c r="J91" s="179">
        <f>ROUND(I91*H91,2)</f>
        <v>0</v>
      </c>
      <c r="K91" s="175" t="s">
        <v>3</v>
      </c>
      <c r="L91" s="36"/>
      <c r="M91" s="180" t="s">
        <v>3</v>
      </c>
      <c r="N91" s="181" t="s">
        <v>39</v>
      </c>
      <c r="O91" s="37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19" t="s">
        <v>141</v>
      </c>
      <c r="AT91" s="19" t="s">
        <v>136</v>
      </c>
      <c r="AU91" s="19" t="s">
        <v>77</v>
      </c>
      <c r="AY91" s="19" t="s">
        <v>134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9" t="s">
        <v>75</v>
      </c>
      <c r="BK91" s="184">
        <f>ROUND(I91*H91,2)</f>
        <v>0</v>
      </c>
      <c r="BL91" s="19" t="s">
        <v>141</v>
      </c>
      <c r="BM91" s="19" t="s">
        <v>224</v>
      </c>
    </row>
    <row r="92" spans="2:47" s="1" customFormat="1" ht="20.25" customHeight="1">
      <c r="B92" s="36"/>
      <c r="D92" s="185" t="s">
        <v>143</v>
      </c>
      <c r="F92" s="186" t="s">
        <v>223</v>
      </c>
      <c r="I92" s="187"/>
      <c r="L92" s="36"/>
      <c r="M92" s="65"/>
      <c r="N92" s="37"/>
      <c r="O92" s="37"/>
      <c r="P92" s="37"/>
      <c r="Q92" s="37"/>
      <c r="R92" s="37"/>
      <c r="S92" s="37"/>
      <c r="T92" s="66"/>
      <c r="AT92" s="19" t="s">
        <v>143</v>
      </c>
      <c r="AU92" s="19" t="s">
        <v>77</v>
      </c>
    </row>
    <row r="93" spans="2:51" s="12" customFormat="1" ht="20.25" customHeight="1">
      <c r="B93" s="188"/>
      <c r="D93" s="185" t="s">
        <v>145</v>
      </c>
      <c r="E93" s="189" t="s">
        <v>3</v>
      </c>
      <c r="F93" s="190" t="s">
        <v>225</v>
      </c>
      <c r="H93" s="191" t="s">
        <v>3</v>
      </c>
      <c r="I93" s="192"/>
      <c r="L93" s="188"/>
      <c r="M93" s="193"/>
      <c r="N93" s="194"/>
      <c r="O93" s="194"/>
      <c r="P93" s="194"/>
      <c r="Q93" s="194"/>
      <c r="R93" s="194"/>
      <c r="S93" s="194"/>
      <c r="T93" s="195"/>
      <c r="AT93" s="191" t="s">
        <v>145</v>
      </c>
      <c r="AU93" s="191" t="s">
        <v>77</v>
      </c>
      <c r="AV93" s="12" t="s">
        <v>75</v>
      </c>
      <c r="AW93" s="12" t="s">
        <v>32</v>
      </c>
      <c r="AX93" s="12" t="s">
        <v>68</v>
      </c>
      <c r="AY93" s="191" t="s">
        <v>134</v>
      </c>
    </row>
    <row r="94" spans="2:51" s="13" customFormat="1" ht="20.25" customHeight="1">
      <c r="B94" s="196"/>
      <c r="D94" s="185" t="s">
        <v>145</v>
      </c>
      <c r="E94" s="197" t="s">
        <v>3</v>
      </c>
      <c r="F94" s="198" t="s">
        <v>226</v>
      </c>
      <c r="H94" s="199">
        <v>1.92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145</v>
      </c>
      <c r="AU94" s="197" t="s">
        <v>77</v>
      </c>
      <c r="AV94" s="13" t="s">
        <v>77</v>
      </c>
      <c r="AW94" s="13" t="s">
        <v>32</v>
      </c>
      <c r="AX94" s="13" t="s">
        <v>68</v>
      </c>
      <c r="AY94" s="197" t="s">
        <v>134</v>
      </c>
    </row>
    <row r="95" spans="2:51" s="12" customFormat="1" ht="20.25" customHeight="1">
      <c r="B95" s="188"/>
      <c r="D95" s="185" t="s">
        <v>145</v>
      </c>
      <c r="E95" s="189" t="s">
        <v>3</v>
      </c>
      <c r="F95" s="190" t="s">
        <v>227</v>
      </c>
      <c r="H95" s="191" t="s">
        <v>3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1" t="s">
        <v>145</v>
      </c>
      <c r="AU95" s="191" t="s">
        <v>77</v>
      </c>
      <c r="AV95" s="12" t="s">
        <v>75</v>
      </c>
      <c r="AW95" s="12" t="s">
        <v>32</v>
      </c>
      <c r="AX95" s="12" t="s">
        <v>68</v>
      </c>
      <c r="AY95" s="191" t="s">
        <v>134</v>
      </c>
    </row>
    <row r="96" spans="2:51" s="13" customFormat="1" ht="20.25" customHeight="1">
      <c r="B96" s="196"/>
      <c r="D96" s="185" t="s">
        <v>145</v>
      </c>
      <c r="E96" s="197" t="s">
        <v>3</v>
      </c>
      <c r="F96" s="198" t="s">
        <v>228</v>
      </c>
      <c r="H96" s="199">
        <v>2.88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145</v>
      </c>
      <c r="AU96" s="197" t="s">
        <v>77</v>
      </c>
      <c r="AV96" s="13" t="s">
        <v>77</v>
      </c>
      <c r="AW96" s="13" t="s">
        <v>32</v>
      </c>
      <c r="AX96" s="13" t="s">
        <v>68</v>
      </c>
      <c r="AY96" s="197" t="s">
        <v>134</v>
      </c>
    </row>
    <row r="97" spans="2:51" s="14" customFormat="1" ht="20.25" customHeight="1">
      <c r="B97" s="204"/>
      <c r="D97" s="205" t="s">
        <v>145</v>
      </c>
      <c r="E97" s="206" t="s">
        <v>3</v>
      </c>
      <c r="F97" s="207" t="s">
        <v>148</v>
      </c>
      <c r="H97" s="208">
        <v>4.8</v>
      </c>
      <c r="I97" s="209"/>
      <c r="L97" s="204"/>
      <c r="M97" s="210"/>
      <c r="N97" s="211"/>
      <c r="O97" s="211"/>
      <c r="P97" s="211"/>
      <c r="Q97" s="211"/>
      <c r="R97" s="211"/>
      <c r="S97" s="211"/>
      <c r="T97" s="212"/>
      <c r="AT97" s="213" t="s">
        <v>145</v>
      </c>
      <c r="AU97" s="213" t="s">
        <v>77</v>
      </c>
      <c r="AV97" s="14" t="s">
        <v>141</v>
      </c>
      <c r="AW97" s="14" t="s">
        <v>32</v>
      </c>
      <c r="AX97" s="14" t="s">
        <v>75</v>
      </c>
      <c r="AY97" s="213" t="s">
        <v>134</v>
      </c>
    </row>
    <row r="98" spans="2:65" s="1" customFormat="1" ht="20.25" customHeight="1">
      <c r="B98" s="172"/>
      <c r="C98" s="173" t="s">
        <v>77</v>
      </c>
      <c r="D98" s="173" t="s">
        <v>136</v>
      </c>
      <c r="E98" s="174" t="s">
        <v>229</v>
      </c>
      <c r="F98" s="175" t="s">
        <v>230</v>
      </c>
      <c r="G98" s="176" t="s">
        <v>151</v>
      </c>
      <c r="H98" s="177">
        <v>2.4</v>
      </c>
      <c r="I98" s="178"/>
      <c r="J98" s="179">
        <f>ROUND(I98*H98,2)</f>
        <v>0</v>
      </c>
      <c r="K98" s="175" t="s">
        <v>3</v>
      </c>
      <c r="L98" s="36"/>
      <c r="M98" s="180" t="s">
        <v>3</v>
      </c>
      <c r="N98" s="181" t="s">
        <v>39</v>
      </c>
      <c r="O98" s="37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9" t="s">
        <v>141</v>
      </c>
      <c r="AT98" s="19" t="s">
        <v>136</v>
      </c>
      <c r="AU98" s="19" t="s">
        <v>77</v>
      </c>
      <c r="AY98" s="19" t="s">
        <v>134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9" t="s">
        <v>75</v>
      </c>
      <c r="BK98" s="184">
        <f>ROUND(I98*H98,2)</f>
        <v>0</v>
      </c>
      <c r="BL98" s="19" t="s">
        <v>141</v>
      </c>
      <c r="BM98" s="19" t="s">
        <v>231</v>
      </c>
    </row>
    <row r="99" spans="2:47" s="1" customFormat="1" ht="20.25" customHeight="1">
      <c r="B99" s="36"/>
      <c r="D99" s="185" t="s">
        <v>143</v>
      </c>
      <c r="F99" s="186" t="s">
        <v>230</v>
      </c>
      <c r="I99" s="18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143</v>
      </c>
      <c r="AU99" s="19" t="s">
        <v>77</v>
      </c>
    </row>
    <row r="100" spans="2:51" s="13" customFormat="1" ht="20.25" customHeight="1">
      <c r="B100" s="196"/>
      <c r="D100" s="185" t="s">
        <v>145</v>
      </c>
      <c r="E100" s="197" t="s">
        <v>3</v>
      </c>
      <c r="F100" s="198" t="s">
        <v>232</v>
      </c>
      <c r="H100" s="199">
        <v>2.4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145</v>
      </c>
      <c r="AU100" s="197" t="s">
        <v>77</v>
      </c>
      <c r="AV100" s="13" t="s">
        <v>77</v>
      </c>
      <c r="AW100" s="13" t="s">
        <v>32</v>
      </c>
      <c r="AX100" s="13" t="s">
        <v>68</v>
      </c>
      <c r="AY100" s="197" t="s">
        <v>134</v>
      </c>
    </row>
    <row r="101" spans="2:51" s="14" customFormat="1" ht="20.25" customHeight="1">
      <c r="B101" s="204"/>
      <c r="D101" s="205" t="s">
        <v>145</v>
      </c>
      <c r="E101" s="206" t="s">
        <v>3</v>
      </c>
      <c r="F101" s="207" t="s">
        <v>148</v>
      </c>
      <c r="H101" s="208">
        <v>2.4</v>
      </c>
      <c r="I101" s="209"/>
      <c r="L101" s="204"/>
      <c r="M101" s="210"/>
      <c r="N101" s="211"/>
      <c r="O101" s="211"/>
      <c r="P101" s="211"/>
      <c r="Q101" s="211"/>
      <c r="R101" s="211"/>
      <c r="S101" s="211"/>
      <c r="T101" s="212"/>
      <c r="AT101" s="213" t="s">
        <v>145</v>
      </c>
      <c r="AU101" s="213" t="s">
        <v>77</v>
      </c>
      <c r="AV101" s="14" t="s">
        <v>141</v>
      </c>
      <c r="AW101" s="14" t="s">
        <v>32</v>
      </c>
      <c r="AX101" s="14" t="s">
        <v>75</v>
      </c>
      <c r="AY101" s="213" t="s">
        <v>134</v>
      </c>
    </row>
    <row r="102" spans="2:65" s="1" customFormat="1" ht="20.25" customHeight="1">
      <c r="B102" s="172"/>
      <c r="C102" s="173" t="s">
        <v>99</v>
      </c>
      <c r="D102" s="173" t="s">
        <v>136</v>
      </c>
      <c r="E102" s="174" t="s">
        <v>161</v>
      </c>
      <c r="F102" s="175" t="s">
        <v>162</v>
      </c>
      <c r="G102" s="176" t="s">
        <v>151</v>
      </c>
      <c r="H102" s="177">
        <v>4.8</v>
      </c>
      <c r="I102" s="178"/>
      <c r="J102" s="179">
        <f>ROUND(I102*H102,2)</f>
        <v>0</v>
      </c>
      <c r="K102" s="175" t="s">
        <v>140</v>
      </c>
      <c r="L102" s="36"/>
      <c r="M102" s="180" t="s">
        <v>3</v>
      </c>
      <c r="N102" s="181" t="s">
        <v>39</v>
      </c>
      <c r="O102" s="37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9" t="s">
        <v>141</v>
      </c>
      <c r="AT102" s="19" t="s">
        <v>136</v>
      </c>
      <c r="AU102" s="19" t="s">
        <v>77</v>
      </c>
      <c r="AY102" s="19" t="s">
        <v>134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9" t="s">
        <v>75</v>
      </c>
      <c r="BK102" s="184">
        <f>ROUND(I102*H102,2)</f>
        <v>0</v>
      </c>
      <c r="BL102" s="19" t="s">
        <v>141</v>
      </c>
      <c r="BM102" s="19" t="s">
        <v>233</v>
      </c>
    </row>
    <row r="103" spans="2:47" s="1" customFormat="1" ht="39.75" customHeight="1">
      <c r="B103" s="36"/>
      <c r="D103" s="185" t="s">
        <v>143</v>
      </c>
      <c r="F103" s="186" t="s">
        <v>164</v>
      </c>
      <c r="I103" s="187"/>
      <c r="L103" s="36"/>
      <c r="M103" s="65"/>
      <c r="N103" s="37"/>
      <c r="O103" s="37"/>
      <c r="P103" s="37"/>
      <c r="Q103" s="37"/>
      <c r="R103" s="37"/>
      <c r="S103" s="37"/>
      <c r="T103" s="66"/>
      <c r="AT103" s="19" t="s">
        <v>143</v>
      </c>
      <c r="AU103" s="19" t="s">
        <v>77</v>
      </c>
    </row>
    <row r="104" spans="2:51" s="12" customFormat="1" ht="20.25" customHeight="1">
      <c r="B104" s="188"/>
      <c r="D104" s="185" t="s">
        <v>145</v>
      </c>
      <c r="E104" s="189" t="s">
        <v>3</v>
      </c>
      <c r="F104" s="190" t="s">
        <v>165</v>
      </c>
      <c r="H104" s="191" t="s">
        <v>3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91" t="s">
        <v>145</v>
      </c>
      <c r="AU104" s="191" t="s">
        <v>77</v>
      </c>
      <c r="AV104" s="12" t="s">
        <v>75</v>
      </c>
      <c r="AW104" s="12" t="s">
        <v>32</v>
      </c>
      <c r="AX104" s="12" t="s">
        <v>68</v>
      </c>
      <c r="AY104" s="191" t="s">
        <v>134</v>
      </c>
    </row>
    <row r="105" spans="2:51" s="13" customFormat="1" ht="20.25" customHeight="1">
      <c r="B105" s="196"/>
      <c r="D105" s="185" t="s">
        <v>145</v>
      </c>
      <c r="E105" s="197" t="s">
        <v>3</v>
      </c>
      <c r="F105" s="198" t="s">
        <v>234</v>
      </c>
      <c r="H105" s="199">
        <v>4.8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145</v>
      </c>
      <c r="AU105" s="197" t="s">
        <v>77</v>
      </c>
      <c r="AV105" s="13" t="s">
        <v>77</v>
      </c>
      <c r="AW105" s="13" t="s">
        <v>32</v>
      </c>
      <c r="AX105" s="13" t="s">
        <v>68</v>
      </c>
      <c r="AY105" s="197" t="s">
        <v>134</v>
      </c>
    </row>
    <row r="106" spans="2:51" s="14" customFormat="1" ht="20.25" customHeight="1">
      <c r="B106" s="204"/>
      <c r="D106" s="205" t="s">
        <v>145</v>
      </c>
      <c r="E106" s="206" t="s">
        <v>3</v>
      </c>
      <c r="F106" s="207" t="s">
        <v>148</v>
      </c>
      <c r="H106" s="208">
        <v>4.8</v>
      </c>
      <c r="I106" s="209"/>
      <c r="L106" s="204"/>
      <c r="M106" s="210"/>
      <c r="N106" s="211"/>
      <c r="O106" s="211"/>
      <c r="P106" s="211"/>
      <c r="Q106" s="211"/>
      <c r="R106" s="211"/>
      <c r="S106" s="211"/>
      <c r="T106" s="212"/>
      <c r="AT106" s="213" t="s">
        <v>145</v>
      </c>
      <c r="AU106" s="213" t="s">
        <v>77</v>
      </c>
      <c r="AV106" s="14" t="s">
        <v>141</v>
      </c>
      <c r="AW106" s="14" t="s">
        <v>32</v>
      </c>
      <c r="AX106" s="14" t="s">
        <v>75</v>
      </c>
      <c r="AY106" s="213" t="s">
        <v>134</v>
      </c>
    </row>
    <row r="107" spans="2:65" s="1" customFormat="1" ht="20.25" customHeight="1">
      <c r="B107" s="172"/>
      <c r="C107" s="173" t="s">
        <v>141</v>
      </c>
      <c r="D107" s="173" t="s">
        <v>136</v>
      </c>
      <c r="E107" s="174" t="s">
        <v>168</v>
      </c>
      <c r="F107" s="175" t="s">
        <v>169</v>
      </c>
      <c r="G107" s="176" t="s">
        <v>170</v>
      </c>
      <c r="H107" s="177">
        <v>8.64</v>
      </c>
      <c r="I107" s="178"/>
      <c r="J107" s="179">
        <f>ROUND(I107*H107,2)</f>
        <v>0</v>
      </c>
      <c r="K107" s="175" t="s">
        <v>140</v>
      </c>
      <c r="L107" s="36"/>
      <c r="M107" s="180" t="s">
        <v>3</v>
      </c>
      <c r="N107" s="181" t="s">
        <v>39</v>
      </c>
      <c r="O107" s="37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19" t="s">
        <v>141</v>
      </c>
      <c r="AT107" s="19" t="s">
        <v>136</v>
      </c>
      <c r="AU107" s="19" t="s">
        <v>77</v>
      </c>
      <c r="AY107" s="19" t="s">
        <v>134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9" t="s">
        <v>75</v>
      </c>
      <c r="BK107" s="184">
        <f>ROUND(I107*H107,2)</f>
        <v>0</v>
      </c>
      <c r="BL107" s="19" t="s">
        <v>141</v>
      </c>
      <c r="BM107" s="19" t="s">
        <v>235</v>
      </c>
    </row>
    <row r="108" spans="2:47" s="1" customFormat="1" ht="20.25" customHeight="1">
      <c r="B108" s="36"/>
      <c r="D108" s="185" t="s">
        <v>143</v>
      </c>
      <c r="F108" s="186" t="s">
        <v>172</v>
      </c>
      <c r="I108" s="187"/>
      <c r="L108" s="36"/>
      <c r="M108" s="65"/>
      <c r="N108" s="37"/>
      <c r="O108" s="37"/>
      <c r="P108" s="37"/>
      <c r="Q108" s="37"/>
      <c r="R108" s="37"/>
      <c r="S108" s="37"/>
      <c r="T108" s="66"/>
      <c r="AT108" s="19" t="s">
        <v>143</v>
      </c>
      <c r="AU108" s="19" t="s">
        <v>77</v>
      </c>
    </row>
    <row r="109" spans="2:51" s="13" customFormat="1" ht="20.25" customHeight="1">
      <c r="B109" s="196"/>
      <c r="D109" s="185" t="s">
        <v>145</v>
      </c>
      <c r="E109" s="197" t="s">
        <v>3</v>
      </c>
      <c r="F109" s="198" t="s">
        <v>236</v>
      </c>
      <c r="H109" s="199">
        <v>8.64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145</v>
      </c>
      <c r="AU109" s="197" t="s">
        <v>77</v>
      </c>
      <c r="AV109" s="13" t="s">
        <v>77</v>
      </c>
      <c r="AW109" s="13" t="s">
        <v>32</v>
      </c>
      <c r="AX109" s="13" t="s">
        <v>68</v>
      </c>
      <c r="AY109" s="197" t="s">
        <v>134</v>
      </c>
    </row>
    <row r="110" spans="2:51" s="14" customFormat="1" ht="20.25" customHeight="1">
      <c r="B110" s="204"/>
      <c r="D110" s="185" t="s">
        <v>145</v>
      </c>
      <c r="E110" s="214" t="s">
        <v>3</v>
      </c>
      <c r="F110" s="215" t="s">
        <v>148</v>
      </c>
      <c r="H110" s="216">
        <v>8.64</v>
      </c>
      <c r="I110" s="209"/>
      <c r="L110" s="204"/>
      <c r="M110" s="210"/>
      <c r="N110" s="211"/>
      <c r="O110" s="211"/>
      <c r="P110" s="211"/>
      <c r="Q110" s="211"/>
      <c r="R110" s="211"/>
      <c r="S110" s="211"/>
      <c r="T110" s="212"/>
      <c r="AT110" s="213" t="s">
        <v>145</v>
      </c>
      <c r="AU110" s="213" t="s">
        <v>77</v>
      </c>
      <c r="AV110" s="14" t="s">
        <v>141</v>
      </c>
      <c r="AW110" s="14" t="s">
        <v>32</v>
      </c>
      <c r="AX110" s="14" t="s">
        <v>75</v>
      </c>
      <c r="AY110" s="213" t="s">
        <v>134</v>
      </c>
    </row>
    <row r="111" spans="2:63" s="11" customFormat="1" ht="29.25" customHeight="1">
      <c r="B111" s="158"/>
      <c r="D111" s="169" t="s">
        <v>67</v>
      </c>
      <c r="E111" s="170" t="s">
        <v>77</v>
      </c>
      <c r="F111" s="170" t="s">
        <v>237</v>
      </c>
      <c r="I111" s="161"/>
      <c r="J111" s="171">
        <f>BK111</f>
        <v>0</v>
      </c>
      <c r="L111" s="158"/>
      <c r="M111" s="163"/>
      <c r="N111" s="164"/>
      <c r="O111" s="164"/>
      <c r="P111" s="165">
        <f>SUM(P112:P120)</f>
        <v>0</v>
      </c>
      <c r="Q111" s="164"/>
      <c r="R111" s="165">
        <f>SUM(R112:R120)</f>
        <v>0</v>
      </c>
      <c r="S111" s="164"/>
      <c r="T111" s="166">
        <f>SUM(T112:T120)</f>
        <v>0</v>
      </c>
      <c r="AR111" s="159" t="s">
        <v>75</v>
      </c>
      <c r="AT111" s="167" t="s">
        <v>67</v>
      </c>
      <c r="AU111" s="167" t="s">
        <v>75</v>
      </c>
      <c r="AY111" s="159" t="s">
        <v>134</v>
      </c>
      <c r="BK111" s="168">
        <f>SUM(BK112:BK120)</f>
        <v>0</v>
      </c>
    </row>
    <row r="112" spans="2:65" s="1" customFormat="1" ht="28.5" customHeight="1">
      <c r="B112" s="172"/>
      <c r="C112" s="173" t="s">
        <v>167</v>
      </c>
      <c r="D112" s="173" t="s">
        <v>136</v>
      </c>
      <c r="E112" s="174" t="s">
        <v>238</v>
      </c>
      <c r="F112" s="175" t="s">
        <v>239</v>
      </c>
      <c r="G112" s="176" t="s">
        <v>139</v>
      </c>
      <c r="H112" s="177">
        <v>16</v>
      </c>
      <c r="I112" s="178"/>
      <c r="J112" s="179">
        <f>ROUND(I112*H112,2)</f>
        <v>0</v>
      </c>
      <c r="K112" s="175" t="s">
        <v>240</v>
      </c>
      <c r="L112" s="36"/>
      <c r="M112" s="180" t="s">
        <v>3</v>
      </c>
      <c r="N112" s="181" t="s">
        <v>39</v>
      </c>
      <c r="O112" s="37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9" t="s">
        <v>141</v>
      </c>
      <c r="AT112" s="19" t="s">
        <v>136</v>
      </c>
      <c r="AU112" s="19" t="s">
        <v>77</v>
      </c>
      <c r="AY112" s="19" t="s">
        <v>134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9" t="s">
        <v>75</v>
      </c>
      <c r="BK112" s="184">
        <f>ROUND(I112*H112,2)</f>
        <v>0</v>
      </c>
      <c r="BL112" s="19" t="s">
        <v>141</v>
      </c>
      <c r="BM112" s="19" t="s">
        <v>241</v>
      </c>
    </row>
    <row r="113" spans="2:47" s="1" customFormat="1" ht="28.5" customHeight="1">
      <c r="B113" s="36"/>
      <c r="D113" s="185" t="s">
        <v>143</v>
      </c>
      <c r="F113" s="186" t="s">
        <v>239</v>
      </c>
      <c r="I113" s="187"/>
      <c r="L113" s="36"/>
      <c r="M113" s="65"/>
      <c r="N113" s="37"/>
      <c r="O113" s="37"/>
      <c r="P113" s="37"/>
      <c r="Q113" s="37"/>
      <c r="R113" s="37"/>
      <c r="S113" s="37"/>
      <c r="T113" s="66"/>
      <c r="AT113" s="19" t="s">
        <v>143</v>
      </c>
      <c r="AU113" s="19" t="s">
        <v>77</v>
      </c>
    </row>
    <row r="114" spans="2:51" s="12" customFormat="1" ht="20.25" customHeight="1">
      <c r="B114" s="188"/>
      <c r="D114" s="185" t="s">
        <v>145</v>
      </c>
      <c r="E114" s="189" t="s">
        <v>3</v>
      </c>
      <c r="F114" s="190" t="s">
        <v>242</v>
      </c>
      <c r="H114" s="191" t="s">
        <v>3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1" t="s">
        <v>145</v>
      </c>
      <c r="AU114" s="191" t="s">
        <v>77</v>
      </c>
      <c r="AV114" s="12" t="s">
        <v>75</v>
      </c>
      <c r="AW114" s="12" t="s">
        <v>32</v>
      </c>
      <c r="AX114" s="12" t="s">
        <v>68</v>
      </c>
      <c r="AY114" s="191" t="s">
        <v>134</v>
      </c>
    </row>
    <row r="115" spans="2:51" s="13" customFormat="1" ht="20.25" customHeight="1">
      <c r="B115" s="196"/>
      <c r="D115" s="185" t="s">
        <v>145</v>
      </c>
      <c r="E115" s="197" t="s">
        <v>3</v>
      </c>
      <c r="F115" s="198" t="s">
        <v>243</v>
      </c>
      <c r="H115" s="199">
        <v>6.4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145</v>
      </c>
      <c r="AU115" s="197" t="s">
        <v>77</v>
      </c>
      <c r="AV115" s="13" t="s">
        <v>77</v>
      </c>
      <c r="AW115" s="13" t="s">
        <v>32</v>
      </c>
      <c r="AX115" s="13" t="s">
        <v>68</v>
      </c>
      <c r="AY115" s="197" t="s">
        <v>134</v>
      </c>
    </row>
    <row r="116" spans="2:51" s="15" customFormat="1" ht="20.25" customHeight="1">
      <c r="B116" s="221"/>
      <c r="D116" s="185" t="s">
        <v>145</v>
      </c>
      <c r="E116" s="222" t="s">
        <v>3</v>
      </c>
      <c r="F116" s="223" t="s">
        <v>244</v>
      </c>
      <c r="H116" s="224">
        <v>6.4</v>
      </c>
      <c r="I116" s="225"/>
      <c r="L116" s="221"/>
      <c r="M116" s="226"/>
      <c r="N116" s="227"/>
      <c r="O116" s="227"/>
      <c r="P116" s="227"/>
      <c r="Q116" s="227"/>
      <c r="R116" s="227"/>
      <c r="S116" s="227"/>
      <c r="T116" s="228"/>
      <c r="AT116" s="222" t="s">
        <v>145</v>
      </c>
      <c r="AU116" s="222" t="s">
        <v>77</v>
      </c>
      <c r="AV116" s="15" t="s">
        <v>99</v>
      </c>
      <c r="AW116" s="15" t="s">
        <v>32</v>
      </c>
      <c r="AX116" s="15" t="s">
        <v>68</v>
      </c>
      <c r="AY116" s="222" t="s">
        <v>134</v>
      </c>
    </row>
    <row r="117" spans="2:51" s="12" customFormat="1" ht="20.25" customHeight="1">
      <c r="B117" s="188"/>
      <c r="D117" s="185" t="s">
        <v>145</v>
      </c>
      <c r="E117" s="189" t="s">
        <v>3</v>
      </c>
      <c r="F117" s="190" t="s">
        <v>227</v>
      </c>
      <c r="H117" s="191" t="s">
        <v>3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91" t="s">
        <v>145</v>
      </c>
      <c r="AU117" s="191" t="s">
        <v>77</v>
      </c>
      <c r="AV117" s="12" t="s">
        <v>75</v>
      </c>
      <c r="AW117" s="12" t="s">
        <v>32</v>
      </c>
      <c r="AX117" s="12" t="s">
        <v>68</v>
      </c>
      <c r="AY117" s="191" t="s">
        <v>134</v>
      </c>
    </row>
    <row r="118" spans="2:51" s="13" customFormat="1" ht="20.25" customHeight="1">
      <c r="B118" s="196"/>
      <c r="D118" s="185" t="s">
        <v>145</v>
      </c>
      <c r="E118" s="197" t="s">
        <v>3</v>
      </c>
      <c r="F118" s="198" t="s">
        <v>245</v>
      </c>
      <c r="H118" s="199">
        <v>9.6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145</v>
      </c>
      <c r="AU118" s="197" t="s">
        <v>77</v>
      </c>
      <c r="AV118" s="13" t="s">
        <v>77</v>
      </c>
      <c r="AW118" s="13" t="s">
        <v>32</v>
      </c>
      <c r="AX118" s="13" t="s">
        <v>68</v>
      </c>
      <c r="AY118" s="197" t="s">
        <v>134</v>
      </c>
    </row>
    <row r="119" spans="2:51" s="15" customFormat="1" ht="20.25" customHeight="1">
      <c r="B119" s="221"/>
      <c r="D119" s="185" t="s">
        <v>145</v>
      </c>
      <c r="E119" s="222" t="s">
        <v>3</v>
      </c>
      <c r="F119" s="223" t="s">
        <v>244</v>
      </c>
      <c r="H119" s="224">
        <v>9.6</v>
      </c>
      <c r="I119" s="225"/>
      <c r="L119" s="221"/>
      <c r="M119" s="226"/>
      <c r="N119" s="227"/>
      <c r="O119" s="227"/>
      <c r="P119" s="227"/>
      <c r="Q119" s="227"/>
      <c r="R119" s="227"/>
      <c r="S119" s="227"/>
      <c r="T119" s="228"/>
      <c r="AT119" s="222" t="s">
        <v>145</v>
      </c>
      <c r="AU119" s="222" t="s">
        <v>77</v>
      </c>
      <c r="AV119" s="15" t="s">
        <v>99</v>
      </c>
      <c r="AW119" s="15" t="s">
        <v>32</v>
      </c>
      <c r="AX119" s="15" t="s">
        <v>68</v>
      </c>
      <c r="AY119" s="222" t="s">
        <v>134</v>
      </c>
    </row>
    <row r="120" spans="2:51" s="14" customFormat="1" ht="20.25" customHeight="1">
      <c r="B120" s="204"/>
      <c r="D120" s="185" t="s">
        <v>145</v>
      </c>
      <c r="E120" s="214" t="s">
        <v>3</v>
      </c>
      <c r="F120" s="215" t="s">
        <v>148</v>
      </c>
      <c r="H120" s="216">
        <v>16</v>
      </c>
      <c r="I120" s="209"/>
      <c r="L120" s="204"/>
      <c r="M120" s="210"/>
      <c r="N120" s="211"/>
      <c r="O120" s="211"/>
      <c r="P120" s="211"/>
      <c r="Q120" s="211"/>
      <c r="R120" s="211"/>
      <c r="S120" s="211"/>
      <c r="T120" s="212"/>
      <c r="AT120" s="213" t="s">
        <v>145</v>
      </c>
      <c r="AU120" s="213" t="s">
        <v>77</v>
      </c>
      <c r="AV120" s="14" t="s">
        <v>141</v>
      </c>
      <c r="AW120" s="14" t="s">
        <v>32</v>
      </c>
      <c r="AX120" s="14" t="s">
        <v>75</v>
      </c>
      <c r="AY120" s="213" t="s">
        <v>134</v>
      </c>
    </row>
    <row r="121" spans="2:63" s="11" customFormat="1" ht="29.25" customHeight="1">
      <c r="B121" s="158"/>
      <c r="D121" s="169" t="s">
        <v>67</v>
      </c>
      <c r="E121" s="170" t="s">
        <v>167</v>
      </c>
      <c r="F121" s="170" t="s">
        <v>246</v>
      </c>
      <c r="I121" s="161"/>
      <c r="J121" s="171">
        <f>BK121</f>
        <v>0</v>
      </c>
      <c r="L121" s="158"/>
      <c r="M121" s="163"/>
      <c r="N121" s="164"/>
      <c r="O121" s="164"/>
      <c r="P121" s="165">
        <f>SUM(P122:P149)</f>
        <v>0</v>
      </c>
      <c r="Q121" s="164"/>
      <c r="R121" s="165">
        <f>SUM(R122:R149)</f>
        <v>58.27135499999999</v>
      </c>
      <c r="S121" s="164"/>
      <c r="T121" s="166">
        <f>SUM(T122:T149)</f>
        <v>0</v>
      </c>
      <c r="AR121" s="159" t="s">
        <v>75</v>
      </c>
      <c r="AT121" s="167" t="s">
        <v>67</v>
      </c>
      <c r="AU121" s="167" t="s">
        <v>75</v>
      </c>
      <c r="AY121" s="159" t="s">
        <v>134</v>
      </c>
      <c r="BK121" s="168">
        <f>SUM(BK122:BK149)</f>
        <v>0</v>
      </c>
    </row>
    <row r="122" spans="2:65" s="1" customFormat="1" ht="28.5" customHeight="1">
      <c r="B122" s="172"/>
      <c r="C122" s="173" t="s">
        <v>176</v>
      </c>
      <c r="D122" s="173" t="s">
        <v>136</v>
      </c>
      <c r="E122" s="174" t="s">
        <v>247</v>
      </c>
      <c r="F122" s="175" t="s">
        <v>248</v>
      </c>
      <c r="G122" s="176" t="s">
        <v>139</v>
      </c>
      <c r="H122" s="177">
        <v>1690.5</v>
      </c>
      <c r="I122" s="178"/>
      <c r="J122" s="179">
        <f>ROUND(I122*H122,2)</f>
        <v>0</v>
      </c>
      <c r="K122" s="175" t="s">
        <v>240</v>
      </c>
      <c r="L122" s="36"/>
      <c r="M122" s="180" t="s">
        <v>3</v>
      </c>
      <c r="N122" s="181" t="s">
        <v>39</v>
      </c>
      <c r="O122" s="37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19" t="s">
        <v>141</v>
      </c>
      <c r="AT122" s="19" t="s">
        <v>136</v>
      </c>
      <c r="AU122" s="19" t="s">
        <v>77</v>
      </c>
      <c r="AY122" s="19" t="s">
        <v>134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9" t="s">
        <v>75</v>
      </c>
      <c r="BK122" s="184">
        <f>ROUND(I122*H122,2)</f>
        <v>0</v>
      </c>
      <c r="BL122" s="19" t="s">
        <v>141</v>
      </c>
      <c r="BM122" s="19" t="s">
        <v>249</v>
      </c>
    </row>
    <row r="123" spans="2:47" s="1" customFormat="1" ht="28.5" customHeight="1">
      <c r="B123" s="36"/>
      <c r="D123" s="185" t="s">
        <v>143</v>
      </c>
      <c r="F123" s="186" t="s">
        <v>248</v>
      </c>
      <c r="I123" s="187"/>
      <c r="L123" s="36"/>
      <c r="M123" s="65"/>
      <c r="N123" s="37"/>
      <c r="O123" s="37"/>
      <c r="P123" s="37"/>
      <c r="Q123" s="37"/>
      <c r="R123" s="37"/>
      <c r="S123" s="37"/>
      <c r="T123" s="66"/>
      <c r="AT123" s="19" t="s">
        <v>143</v>
      </c>
      <c r="AU123" s="19" t="s">
        <v>77</v>
      </c>
    </row>
    <row r="124" spans="2:51" s="12" customFormat="1" ht="20.25" customHeight="1">
      <c r="B124" s="188"/>
      <c r="D124" s="185" t="s">
        <v>145</v>
      </c>
      <c r="E124" s="189" t="s">
        <v>3</v>
      </c>
      <c r="F124" s="190" t="s">
        <v>250</v>
      </c>
      <c r="H124" s="191" t="s">
        <v>3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91" t="s">
        <v>145</v>
      </c>
      <c r="AU124" s="191" t="s">
        <v>77</v>
      </c>
      <c r="AV124" s="12" t="s">
        <v>75</v>
      </c>
      <c r="AW124" s="12" t="s">
        <v>32</v>
      </c>
      <c r="AX124" s="12" t="s">
        <v>68</v>
      </c>
      <c r="AY124" s="191" t="s">
        <v>134</v>
      </c>
    </row>
    <row r="125" spans="2:51" s="13" customFormat="1" ht="20.25" customHeight="1">
      <c r="B125" s="196"/>
      <c r="D125" s="185" t="s">
        <v>145</v>
      </c>
      <c r="E125" s="197" t="s">
        <v>3</v>
      </c>
      <c r="F125" s="198" t="s">
        <v>251</v>
      </c>
      <c r="H125" s="199">
        <v>1690.5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145</v>
      </c>
      <c r="AU125" s="197" t="s">
        <v>77</v>
      </c>
      <c r="AV125" s="13" t="s">
        <v>77</v>
      </c>
      <c r="AW125" s="13" t="s">
        <v>32</v>
      </c>
      <c r="AX125" s="13" t="s">
        <v>68</v>
      </c>
      <c r="AY125" s="197" t="s">
        <v>134</v>
      </c>
    </row>
    <row r="126" spans="2:51" s="14" customFormat="1" ht="20.25" customHeight="1">
      <c r="B126" s="204"/>
      <c r="D126" s="205" t="s">
        <v>145</v>
      </c>
      <c r="E126" s="206" t="s">
        <v>3</v>
      </c>
      <c r="F126" s="207" t="s">
        <v>148</v>
      </c>
      <c r="H126" s="208">
        <v>1690.5</v>
      </c>
      <c r="I126" s="209"/>
      <c r="L126" s="204"/>
      <c r="M126" s="210"/>
      <c r="N126" s="211"/>
      <c r="O126" s="211"/>
      <c r="P126" s="211"/>
      <c r="Q126" s="211"/>
      <c r="R126" s="211"/>
      <c r="S126" s="211"/>
      <c r="T126" s="212"/>
      <c r="AT126" s="213" t="s">
        <v>145</v>
      </c>
      <c r="AU126" s="213" t="s">
        <v>77</v>
      </c>
      <c r="AV126" s="14" t="s">
        <v>141</v>
      </c>
      <c r="AW126" s="14" t="s">
        <v>32</v>
      </c>
      <c r="AX126" s="14" t="s">
        <v>75</v>
      </c>
      <c r="AY126" s="213" t="s">
        <v>134</v>
      </c>
    </row>
    <row r="127" spans="2:65" s="1" customFormat="1" ht="20.25" customHeight="1">
      <c r="B127" s="172"/>
      <c r="C127" s="173" t="s">
        <v>183</v>
      </c>
      <c r="D127" s="173" t="s">
        <v>136</v>
      </c>
      <c r="E127" s="174" t="s">
        <v>252</v>
      </c>
      <c r="F127" s="175" t="s">
        <v>253</v>
      </c>
      <c r="G127" s="176" t="s">
        <v>139</v>
      </c>
      <c r="H127" s="177">
        <v>241.5</v>
      </c>
      <c r="I127" s="178"/>
      <c r="J127" s="179">
        <f>ROUND(I127*H127,2)</f>
        <v>0</v>
      </c>
      <c r="K127" s="175" t="s">
        <v>240</v>
      </c>
      <c r="L127" s="36"/>
      <c r="M127" s="180" t="s">
        <v>3</v>
      </c>
      <c r="N127" s="181" t="s">
        <v>39</v>
      </c>
      <c r="O127" s="37"/>
      <c r="P127" s="182">
        <f>O127*H127</f>
        <v>0</v>
      </c>
      <c r="Q127" s="182">
        <v>0.18776</v>
      </c>
      <c r="R127" s="182">
        <f>Q127*H127</f>
        <v>45.34404</v>
      </c>
      <c r="S127" s="182">
        <v>0</v>
      </c>
      <c r="T127" s="183">
        <f>S127*H127</f>
        <v>0</v>
      </c>
      <c r="AR127" s="19" t="s">
        <v>141</v>
      </c>
      <c r="AT127" s="19" t="s">
        <v>136</v>
      </c>
      <c r="AU127" s="19" t="s">
        <v>77</v>
      </c>
      <c r="AY127" s="19" t="s">
        <v>134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9" t="s">
        <v>75</v>
      </c>
      <c r="BK127" s="184">
        <f>ROUND(I127*H127,2)</f>
        <v>0</v>
      </c>
      <c r="BL127" s="19" t="s">
        <v>141</v>
      </c>
      <c r="BM127" s="19" t="s">
        <v>254</v>
      </c>
    </row>
    <row r="128" spans="2:47" s="1" customFormat="1" ht="20.25" customHeight="1">
      <c r="B128" s="36"/>
      <c r="D128" s="185" t="s">
        <v>143</v>
      </c>
      <c r="F128" s="186" t="s">
        <v>253</v>
      </c>
      <c r="I128" s="187"/>
      <c r="L128" s="36"/>
      <c r="M128" s="65"/>
      <c r="N128" s="37"/>
      <c r="O128" s="37"/>
      <c r="P128" s="37"/>
      <c r="Q128" s="37"/>
      <c r="R128" s="37"/>
      <c r="S128" s="37"/>
      <c r="T128" s="66"/>
      <c r="AT128" s="19" t="s">
        <v>143</v>
      </c>
      <c r="AU128" s="19" t="s">
        <v>77</v>
      </c>
    </row>
    <row r="129" spans="2:51" s="13" customFormat="1" ht="20.25" customHeight="1">
      <c r="B129" s="196"/>
      <c r="D129" s="185" t="s">
        <v>145</v>
      </c>
      <c r="E129" s="197" t="s">
        <v>3</v>
      </c>
      <c r="F129" s="198" t="s">
        <v>255</v>
      </c>
      <c r="H129" s="199">
        <v>241.5</v>
      </c>
      <c r="I129" s="200"/>
      <c r="L129" s="196"/>
      <c r="M129" s="201"/>
      <c r="N129" s="202"/>
      <c r="O129" s="202"/>
      <c r="P129" s="202"/>
      <c r="Q129" s="202"/>
      <c r="R129" s="202"/>
      <c r="S129" s="202"/>
      <c r="T129" s="203"/>
      <c r="AT129" s="197" t="s">
        <v>145</v>
      </c>
      <c r="AU129" s="197" t="s">
        <v>77</v>
      </c>
      <c r="AV129" s="13" t="s">
        <v>77</v>
      </c>
      <c r="AW129" s="13" t="s">
        <v>32</v>
      </c>
      <c r="AX129" s="13" t="s">
        <v>68</v>
      </c>
      <c r="AY129" s="197" t="s">
        <v>134</v>
      </c>
    </row>
    <row r="130" spans="2:51" s="14" customFormat="1" ht="20.25" customHeight="1">
      <c r="B130" s="204"/>
      <c r="D130" s="205" t="s">
        <v>145</v>
      </c>
      <c r="E130" s="206" t="s">
        <v>3</v>
      </c>
      <c r="F130" s="207" t="s">
        <v>148</v>
      </c>
      <c r="H130" s="208">
        <v>241.5</v>
      </c>
      <c r="I130" s="209"/>
      <c r="L130" s="204"/>
      <c r="M130" s="210"/>
      <c r="N130" s="211"/>
      <c r="O130" s="211"/>
      <c r="P130" s="211"/>
      <c r="Q130" s="211"/>
      <c r="R130" s="211"/>
      <c r="S130" s="211"/>
      <c r="T130" s="212"/>
      <c r="AT130" s="213" t="s">
        <v>145</v>
      </c>
      <c r="AU130" s="213" t="s">
        <v>77</v>
      </c>
      <c r="AV130" s="14" t="s">
        <v>141</v>
      </c>
      <c r="AW130" s="14" t="s">
        <v>32</v>
      </c>
      <c r="AX130" s="14" t="s">
        <v>75</v>
      </c>
      <c r="AY130" s="213" t="s">
        <v>134</v>
      </c>
    </row>
    <row r="131" spans="2:65" s="1" customFormat="1" ht="20.25" customHeight="1">
      <c r="B131" s="172"/>
      <c r="C131" s="173" t="s">
        <v>189</v>
      </c>
      <c r="D131" s="173" t="s">
        <v>136</v>
      </c>
      <c r="E131" s="174" t="s">
        <v>256</v>
      </c>
      <c r="F131" s="175" t="s">
        <v>257</v>
      </c>
      <c r="G131" s="176" t="s">
        <v>139</v>
      </c>
      <c r="H131" s="177">
        <v>1690.5</v>
      </c>
      <c r="I131" s="178"/>
      <c r="J131" s="179">
        <f>ROUND(I131*H131,2)</f>
        <v>0</v>
      </c>
      <c r="K131" s="175" t="s">
        <v>240</v>
      </c>
      <c r="L131" s="36"/>
      <c r="M131" s="180" t="s">
        <v>3</v>
      </c>
      <c r="N131" s="181" t="s">
        <v>39</v>
      </c>
      <c r="O131" s="37"/>
      <c r="P131" s="182">
        <f>O131*H131</f>
        <v>0</v>
      </c>
      <c r="Q131" s="182">
        <v>0.00702</v>
      </c>
      <c r="R131" s="182">
        <f>Q131*H131</f>
        <v>11.86731</v>
      </c>
      <c r="S131" s="182">
        <v>0</v>
      </c>
      <c r="T131" s="183">
        <f>S131*H131</f>
        <v>0</v>
      </c>
      <c r="AR131" s="19" t="s">
        <v>141</v>
      </c>
      <c r="AT131" s="19" t="s">
        <v>136</v>
      </c>
      <c r="AU131" s="19" t="s">
        <v>77</v>
      </c>
      <c r="AY131" s="19" t="s">
        <v>134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9" t="s">
        <v>75</v>
      </c>
      <c r="BK131" s="184">
        <f>ROUND(I131*H131,2)</f>
        <v>0</v>
      </c>
      <c r="BL131" s="19" t="s">
        <v>141</v>
      </c>
      <c r="BM131" s="19" t="s">
        <v>258</v>
      </c>
    </row>
    <row r="132" spans="2:47" s="1" customFormat="1" ht="20.25" customHeight="1">
      <c r="B132" s="36"/>
      <c r="D132" s="185" t="s">
        <v>143</v>
      </c>
      <c r="F132" s="186" t="s">
        <v>257</v>
      </c>
      <c r="I132" s="187"/>
      <c r="L132" s="36"/>
      <c r="M132" s="65"/>
      <c r="N132" s="37"/>
      <c r="O132" s="37"/>
      <c r="P132" s="37"/>
      <c r="Q132" s="37"/>
      <c r="R132" s="37"/>
      <c r="S132" s="37"/>
      <c r="T132" s="66"/>
      <c r="AT132" s="19" t="s">
        <v>143</v>
      </c>
      <c r="AU132" s="19" t="s">
        <v>77</v>
      </c>
    </row>
    <row r="133" spans="2:51" s="12" customFormat="1" ht="20.25" customHeight="1">
      <c r="B133" s="188"/>
      <c r="D133" s="185" t="s">
        <v>145</v>
      </c>
      <c r="E133" s="189" t="s">
        <v>3</v>
      </c>
      <c r="F133" s="190" t="s">
        <v>259</v>
      </c>
      <c r="H133" s="191" t="s">
        <v>3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1" t="s">
        <v>145</v>
      </c>
      <c r="AU133" s="191" t="s">
        <v>77</v>
      </c>
      <c r="AV133" s="12" t="s">
        <v>75</v>
      </c>
      <c r="AW133" s="12" t="s">
        <v>32</v>
      </c>
      <c r="AX133" s="12" t="s">
        <v>68</v>
      </c>
      <c r="AY133" s="191" t="s">
        <v>134</v>
      </c>
    </row>
    <row r="134" spans="2:51" s="13" customFormat="1" ht="20.25" customHeight="1">
      <c r="B134" s="196"/>
      <c r="D134" s="185" t="s">
        <v>145</v>
      </c>
      <c r="E134" s="197" t="s">
        <v>3</v>
      </c>
      <c r="F134" s="198" t="s">
        <v>251</v>
      </c>
      <c r="H134" s="199">
        <v>1690.5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145</v>
      </c>
      <c r="AU134" s="197" t="s">
        <v>77</v>
      </c>
      <c r="AV134" s="13" t="s">
        <v>77</v>
      </c>
      <c r="AW134" s="13" t="s">
        <v>32</v>
      </c>
      <c r="AX134" s="13" t="s">
        <v>68</v>
      </c>
      <c r="AY134" s="197" t="s">
        <v>134</v>
      </c>
    </row>
    <row r="135" spans="2:51" s="14" customFormat="1" ht="20.25" customHeight="1">
      <c r="B135" s="204"/>
      <c r="D135" s="205" t="s">
        <v>145</v>
      </c>
      <c r="E135" s="206" t="s">
        <v>3</v>
      </c>
      <c r="F135" s="207" t="s">
        <v>148</v>
      </c>
      <c r="H135" s="208">
        <v>1690.5</v>
      </c>
      <c r="I135" s="209"/>
      <c r="L135" s="204"/>
      <c r="M135" s="210"/>
      <c r="N135" s="211"/>
      <c r="O135" s="211"/>
      <c r="P135" s="211"/>
      <c r="Q135" s="211"/>
      <c r="R135" s="211"/>
      <c r="S135" s="211"/>
      <c r="T135" s="212"/>
      <c r="AT135" s="213" t="s">
        <v>145</v>
      </c>
      <c r="AU135" s="213" t="s">
        <v>77</v>
      </c>
      <c r="AV135" s="14" t="s">
        <v>141</v>
      </c>
      <c r="AW135" s="14" t="s">
        <v>32</v>
      </c>
      <c r="AX135" s="14" t="s">
        <v>75</v>
      </c>
      <c r="AY135" s="213" t="s">
        <v>134</v>
      </c>
    </row>
    <row r="136" spans="2:65" s="1" customFormat="1" ht="20.25" customHeight="1">
      <c r="B136" s="172"/>
      <c r="C136" s="173" t="s">
        <v>260</v>
      </c>
      <c r="D136" s="173" t="s">
        <v>136</v>
      </c>
      <c r="E136" s="174" t="s">
        <v>261</v>
      </c>
      <c r="F136" s="175" t="s">
        <v>262</v>
      </c>
      <c r="G136" s="176" t="s">
        <v>139</v>
      </c>
      <c r="H136" s="177">
        <v>1690.5</v>
      </c>
      <c r="I136" s="178"/>
      <c r="J136" s="179">
        <f>ROUND(I136*H136,2)</f>
        <v>0</v>
      </c>
      <c r="K136" s="175" t="s">
        <v>140</v>
      </c>
      <c r="L136" s="36"/>
      <c r="M136" s="180" t="s">
        <v>3</v>
      </c>
      <c r="N136" s="181" t="s">
        <v>39</v>
      </c>
      <c r="O136" s="37"/>
      <c r="P136" s="182">
        <f>O136*H136</f>
        <v>0</v>
      </c>
      <c r="Q136" s="182">
        <v>0.00061</v>
      </c>
      <c r="R136" s="182">
        <f>Q136*H136</f>
        <v>1.031205</v>
      </c>
      <c r="S136" s="182">
        <v>0</v>
      </c>
      <c r="T136" s="183">
        <f>S136*H136</f>
        <v>0</v>
      </c>
      <c r="AR136" s="19" t="s">
        <v>141</v>
      </c>
      <c r="AT136" s="19" t="s">
        <v>136</v>
      </c>
      <c r="AU136" s="19" t="s">
        <v>77</v>
      </c>
      <c r="AY136" s="19" t="s">
        <v>134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9" t="s">
        <v>75</v>
      </c>
      <c r="BK136" s="184">
        <f>ROUND(I136*H136,2)</f>
        <v>0</v>
      </c>
      <c r="BL136" s="19" t="s">
        <v>141</v>
      </c>
      <c r="BM136" s="19" t="s">
        <v>263</v>
      </c>
    </row>
    <row r="137" spans="2:47" s="1" customFormat="1" ht="28.5" customHeight="1">
      <c r="B137" s="36"/>
      <c r="D137" s="185" t="s">
        <v>143</v>
      </c>
      <c r="F137" s="186" t="s">
        <v>264</v>
      </c>
      <c r="I137" s="187"/>
      <c r="L137" s="36"/>
      <c r="M137" s="65"/>
      <c r="N137" s="37"/>
      <c r="O137" s="37"/>
      <c r="P137" s="37"/>
      <c r="Q137" s="37"/>
      <c r="R137" s="37"/>
      <c r="S137" s="37"/>
      <c r="T137" s="66"/>
      <c r="AT137" s="19" t="s">
        <v>143</v>
      </c>
      <c r="AU137" s="19" t="s">
        <v>77</v>
      </c>
    </row>
    <row r="138" spans="2:51" s="12" customFormat="1" ht="20.25" customHeight="1">
      <c r="B138" s="188"/>
      <c r="D138" s="185" t="s">
        <v>145</v>
      </c>
      <c r="E138" s="189" t="s">
        <v>3</v>
      </c>
      <c r="F138" s="190" t="s">
        <v>259</v>
      </c>
      <c r="H138" s="191" t="s">
        <v>3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1" t="s">
        <v>145</v>
      </c>
      <c r="AU138" s="191" t="s">
        <v>77</v>
      </c>
      <c r="AV138" s="12" t="s">
        <v>75</v>
      </c>
      <c r="AW138" s="12" t="s">
        <v>32</v>
      </c>
      <c r="AX138" s="12" t="s">
        <v>68</v>
      </c>
      <c r="AY138" s="191" t="s">
        <v>134</v>
      </c>
    </row>
    <row r="139" spans="2:51" s="13" customFormat="1" ht="20.25" customHeight="1">
      <c r="B139" s="196"/>
      <c r="D139" s="185" t="s">
        <v>145</v>
      </c>
      <c r="E139" s="197" t="s">
        <v>3</v>
      </c>
      <c r="F139" s="198" t="s">
        <v>251</v>
      </c>
      <c r="H139" s="199">
        <v>1690.5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145</v>
      </c>
      <c r="AU139" s="197" t="s">
        <v>77</v>
      </c>
      <c r="AV139" s="13" t="s">
        <v>77</v>
      </c>
      <c r="AW139" s="13" t="s">
        <v>32</v>
      </c>
      <c r="AX139" s="13" t="s">
        <v>68</v>
      </c>
      <c r="AY139" s="197" t="s">
        <v>134</v>
      </c>
    </row>
    <row r="140" spans="2:51" s="14" customFormat="1" ht="20.25" customHeight="1">
      <c r="B140" s="204"/>
      <c r="D140" s="205" t="s">
        <v>145</v>
      </c>
      <c r="E140" s="206" t="s">
        <v>3</v>
      </c>
      <c r="F140" s="207" t="s">
        <v>148</v>
      </c>
      <c r="H140" s="208">
        <v>1690.5</v>
      </c>
      <c r="I140" s="209"/>
      <c r="L140" s="204"/>
      <c r="M140" s="210"/>
      <c r="N140" s="211"/>
      <c r="O140" s="211"/>
      <c r="P140" s="211"/>
      <c r="Q140" s="211"/>
      <c r="R140" s="211"/>
      <c r="S140" s="211"/>
      <c r="T140" s="212"/>
      <c r="AT140" s="213" t="s">
        <v>145</v>
      </c>
      <c r="AU140" s="213" t="s">
        <v>77</v>
      </c>
      <c r="AV140" s="14" t="s">
        <v>141</v>
      </c>
      <c r="AW140" s="14" t="s">
        <v>32</v>
      </c>
      <c r="AX140" s="14" t="s">
        <v>75</v>
      </c>
      <c r="AY140" s="213" t="s">
        <v>134</v>
      </c>
    </row>
    <row r="141" spans="2:65" s="1" customFormat="1" ht="28.5" customHeight="1">
      <c r="B141" s="172"/>
      <c r="C141" s="173" t="s">
        <v>265</v>
      </c>
      <c r="D141" s="173" t="s">
        <v>136</v>
      </c>
      <c r="E141" s="174" t="s">
        <v>266</v>
      </c>
      <c r="F141" s="175" t="s">
        <v>267</v>
      </c>
      <c r="G141" s="176" t="s">
        <v>139</v>
      </c>
      <c r="H141" s="177">
        <v>1690.5</v>
      </c>
      <c r="I141" s="178"/>
      <c r="J141" s="179">
        <f>ROUND(I141*H141,2)</f>
        <v>0</v>
      </c>
      <c r="K141" s="175" t="s">
        <v>240</v>
      </c>
      <c r="L141" s="36"/>
      <c r="M141" s="180" t="s">
        <v>3</v>
      </c>
      <c r="N141" s="181" t="s">
        <v>39</v>
      </c>
      <c r="O141" s="37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19" t="s">
        <v>141</v>
      </c>
      <c r="AT141" s="19" t="s">
        <v>136</v>
      </c>
      <c r="AU141" s="19" t="s">
        <v>77</v>
      </c>
      <c r="AY141" s="19" t="s">
        <v>134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9" t="s">
        <v>75</v>
      </c>
      <c r="BK141" s="184">
        <f>ROUND(I141*H141,2)</f>
        <v>0</v>
      </c>
      <c r="BL141" s="19" t="s">
        <v>141</v>
      </c>
      <c r="BM141" s="19" t="s">
        <v>268</v>
      </c>
    </row>
    <row r="142" spans="2:47" s="1" customFormat="1" ht="28.5" customHeight="1">
      <c r="B142" s="36"/>
      <c r="D142" s="185" t="s">
        <v>143</v>
      </c>
      <c r="F142" s="186" t="s">
        <v>267</v>
      </c>
      <c r="I142" s="187"/>
      <c r="L142" s="36"/>
      <c r="M142" s="65"/>
      <c r="N142" s="37"/>
      <c r="O142" s="37"/>
      <c r="P142" s="37"/>
      <c r="Q142" s="37"/>
      <c r="R142" s="37"/>
      <c r="S142" s="37"/>
      <c r="T142" s="66"/>
      <c r="AT142" s="19" t="s">
        <v>143</v>
      </c>
      <c r="AU142" s="19" t="s">
        <v>77</v>
      </c>
    </row>
    <row r="143" spans="2:51" s="12" customFormat="1" ht="20.25" customHeight="1">
      <c r="B143" s="188"/>
      <c r="D143" s="185" t="s">
        <v>145</v>
      </c>
      <c r="E143" s="189" t="s">
        <v>3</v>
      </c>
      <c r="F143" s="190" t="s">
        <v>250</v>
      </c>
      <c r="H143" s="191" t="s">
        <v>3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1" t="s">
        <v>145</v>
      </c>
      <c r="AU143" s="191" t="s">
        <v>77</v>
      </c>
      <c r="AV143" s="12" t="s">
        <v>75</v>
      </c>
      <c r="AW143" s="12" t="s">
        <v>32</v>
      </c>
      <c r="AX143" s="12" t="s">
        <v>68</v>
      </c>
      <c r="AY143" s="191" t="s">
        <v>134</v>
      </c>
    </row>
    <row r="144" spans="2:51" s="13" customFormat="1" ht="20.25" customHeight="1">
      <c r="B144" s="196"/>
      <c r="D144" s="185" t="s">
        <v>145</v>
      </c>
      <c r="E144" s="197" t="s">
        <v>3</v>
      </c>
      <c r="F144" s="198" t="s">
        <v>251</v>
      </c>
      <c r="H144" s="199">
        <v>1690.5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145</v>
      </c>
      <c r="AU144" s="197" t="s">
        <v>77</v>
      </c>
      <c r="AV144" s="13" t="s">
        <v>77</v>
      </c>
      <c r="AW144" s="13" t="s">
        <v>32</v>
      </c>
      <c r="AX144" s="13" t="s">
        <v>68</v>
      </c>
      <c r="AY144" s="197" t="s">
        <v>134</v>
      </c>
    </row>
    <row r="145" spans="2:51" s="14" customFormat="1" ht="20.25" customHeight="1">
      <c r="B145" s="204"/>
      <c r="D145" s="205" t="s">
        <v>145</v>
      </c>
      <c r="E145" s="206" t="s">
        <v>3</v>
      </c>
      <c r="F145" s="207" t="s">
        <v>148</v>
      </c>
      <c r="H145" s="208">
        <v>1690.5</v>
      </c>
      <c r="I145" s="209"/>
      <c r="L145" s="204"/>
      <c r="M145" s="210"/>
      <c r="N145" s="211"/>
      <c r="O145" s="211"/>
      <c r="P145" s="211"/>
      <c r="Q145" s="211"/>
      <c r="R145" s="211"/>
      <c r="S145" s="211"/>
      <c r="T145" s="212"/>
      <c r="AT145" s="213" t="s">
        <v>145</v>
      </c>
      <c r="AU145" s="213" t="s">
        <v>77</v>
      </c>
      <c r="AV145" s="14" t="s">
        <v>141</v>
      </c>
      <c r="AW145" s="14" t="s">
        <v>32</v>
      </c>
      <c r="AX145" s="14" t="s">
        <v>75</v>
      </c>
      <c r="AY145" s="213" t="s">
        <v>134</v>
      </c>
    </row>
    <row r="146" spans="2:65" s="1" customFormat="1" ht="20.25" customHeight="1">
      <c r="B146" s="172"/>
      <c r="C146" s="173" t="s">
        <v>269</v>
      </c>
      <c r="D146" s="173" t="s">
        <v>136</v>
      </c>
      <c r="E146" s="174" t="s">
        <v>270</v>
      </c>
      <c r="F146" s="175" t="s">
        <v>271</v>
      </c>
      <c r="G146" s="176" t="s">
        <v>272</v>
      </c>
      <c r="H146" s="177">
        <v>8</v>
      </c>
      <c r="I146" s="178"/>
      <c r="J146" s="179">
        <f>ROUND(I146*H146,2)</f>
        <v>0</v>
      </c>
      <c r="K146" s="175" t="s">
        <v>3</v>
      </c>
      <c r="L146" s="36"/>
      <c r="M146" s="180" t="s">
        <v>3</v>
      </c>
      <c r="N146" s="181" t="s">
        <v>39</v>
      </c>
      <c r="O146" s="37"/>
      <c r="P146" s="182">
        <f>O146*H146</f>
        <v>0</v>
      </c>
      <c r="Q146" s="182">
        <v>0.0036</v>
      </c>
      <c r="R146" s="182">
        <f>Q146*H146</f>
        <v>0.0288</v>
      </c>
      <c r="S146" s="182">
        <v>0</v>
      </c>
      <c r="T146" s="183">
        <f>S146*H146</f>
        <v>0</v>
      </c>
      <c r="AR146" s="19" t="s">
        <v>141</v>
      </c>
      <c r="AT146" s="19" t="s">
        <v>136</v>
      </c>
      <c r="AU146" s="19" t="s">
        <v>77</v>
      </c>
      <c r="AY146" s="19" t="s">
        <v>134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9" t="s">
        <v>75</v>
      </c>
      <c r="BK146" s="184">
        <f>ROUND(I146*H146,2)</f>
        <v>0</v>
      </c>
      <c r="BL146" s="19" t="s">
        <v>141</v>
      </c>
      <c r="BM146" s="19" t="s">
        <v>273</v>
      </c>
    </row>
    <row r="147" spans="2:47" s="1" customFormat="1" ht="20.25" customHeight="1">
      <c r="B147" s="36"/>
      <c r="D147" s="185" t="s">
        <v>143</v>
      </c>
      <c r="F147" s="186" t="s">
        <v>274</v>
      </c>
      <c r="I147" s="187"/>
      <c r="L147" s="36"/>
      <c r="M147" s="65"/>
      <c r="N147" s="37"/>
      <c r="O147" s="37"/>
      <c r="P147" s="37"/>
      <c r="Q147" s="37"/>
      <c r="R147" s="37"/>
      <c r="S147" s="37"/>
      <c r="T147" s="66"/>
      <c r="AT147" s="19" t="s">
        <v>143</v>
      </c>
      <c r="AU147" s="19" t="s">
        <v>77</v>
      </c>
    </row>
    <row r="148" spans="2:51" s="13" customFormat="1" ht="20.25" customHeight="1">
      <c r="B148" s="196"/>
      <c r="D148" s="185" t="s">
        <v>145</v>
      </c>
      <c r="E148" s="197" t="s">
        <v>3</v>
      </c>
      <c r="F148" s="198" t="s">
        <v>189</v>
      </c>
      <c r="H148" s="199">
        <v>8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145</v>
      </c>
      <c r="AU148" s="197" t="s">
        <v>77</v>
      </c>
      <c r="AV148" s="13" t="s">
        <v>77</v>
      </c>
      <c r="AW148" s="13" t="s">
        <v>32</v>
      </c>
      <c r="AX148" s="13" t="s">
        <v>68</v>
      </c>
      <c r="AY148" s="197" t="s">
        <v>134</v>
      </c>
    </row>
    <row r="149" spans="2:51" s="14" customFormat="1" ht="20.25" customHeight="1">
      <c r="B149" s="204"/>
      <c r="D149" s="185" t="s">
        <v>145</v>
      </c>
      <c r="E149" s="214" t="s">
        <v>3</v>
      </c>
      <c r="F149" s="215" t="s">
        <v>148</v>
      </c>
      <c r="H149" s="216">
        <v>8</v>
      </c>
      <c r="I149" s="209"/>
      <c r="L149" s="204"/>
      <c r="M149" s="210"/>
      <c r="N149" s="211"/>
      <c r="O149" s="211"/>
      <c r="P149" s="211"/>
      <c r="Q149" s="211"/>
      <c r="R149" s="211"/>
      <c r="S149" s="211"/>
      <c r="T149" s="212"/>
      <c r="AT149" s="213" t="s">
        <v>145</v>
      </c>
      <c r="AU149" s="213" t="s">
        <v>77</v>
      </c>
      <c r="AV149" s="14" t="s">
        <v>141</v>
      </c>
      <c r="AW149" s="14" t="s">
        <v>32</v>
      </c>
      <c r="AX149" s="14" t="s">
        <v>75</v>
      </c>
      <c r="AY149" s="213" t="s">
        <v>134</v>
      </c>
    </row>
    <row r="150" spans="2:63" s="11" customFormat="1" ht="29.25" customHeight="1">
      <c r="B150" s="158"/>
      <c r="D150" s="169" t="s">
        <v>67</v>
      </c>
      <c r="E150" s="170" t="s">
        <v>260</v>
      </c>
      <c r="F150" s="170" t="s">
        <v>275</v>
      </c>
      <c r="I150" s="161"/>
      <c r="J150" s="171">
        <f>BK150</f>
        <v>0</v>
      </c>
      <c r="L150" s="158"/>
      <c r="M150" s="163"/>
      <c r="N150" s="164"/>
      <c r="O150" s="164"/>
      <c r="P150" s="165">
        <f>SUM(P151:P183)</f>
        <v>0</v>
      </c>
      <c r="Q150" s="164"/>
      <c r="R150" s="165">
        <f>SUM(R151:R183)</f>
        <v>9.3595488</v>
      </c>
      <c r="S150" s="164"/>
      <c r="T150" s="166">
        <f>SUM(T151:T183)</f>
        <v>0</v>
      </c>
      <c r="AR150" s="159" t="s">
        <v>75</v>
      </c>
      <c r="AT150" s="167" t="s">
        <v>67</v>
      </c>
      <c r="AU150" s="167" t="s">
        <v>75</v>
      </c>
      <c r="AY150" s="159" t="s">
        <v>134</v>
      </c>
      <c r="BK150" s="168">
        <f>SUM(BK151:BK183)</f>
        <v>0</v>
      </c>
    </row>
    <row r="151" spans="2:65" s="1" customFormat="1" ht="20.25" customHeight="1">
      <c r="B151" s="172"/>
      <c r="C151" s="173" t="s">
        <v>276</v>
      </c>
      <c r="D151" s="173" t="s">
        <v>136</v>
      </c>
      <c r="E151" s="174" t="s">
        <v>277</v>
      </c>
      <c r="F151" s="175" t="s">
        <v>278</v>
      </c>
      <c r="G151" s="176" t="s">
        <v>272</v>
      </c>
      <c r="H151" s="177">
        <v>32</v>
      </c>
      <c r="I151" s="178"/>
      <c r="J151" s="179">
        <f>ROUND(I151*H151,2)</f>
        <v>0</v>
      </c>
      <c r="K151" s="175" t="s">
        <v>279</v>
      </c>
      <c r="L151" s="36"/>
      <c r="M151" s="180" t="s">
        <v>3</v>
      </c>
      <c r="N151" s="181" t="s">
        <v>39</v>
      </c>
      <c r="O151" s="37"/>
      <c r="P151" s="182">
        <f>O151*H151</f>
        <v>0</v>
      </c>
      <c r="Q151" s="182">
        <v>0.08978</v>
      </c>
      <c r="R151" s="182">
        <f>Q151*H151</f>
        <v>2.87296</v>
      </c>
      <c r="S151" s="182">
        <v>0</v>
      </c>
      <c r="T151" s="183">
        <f>S151*H151</f>
        <v>0</v>
      </c>
      <c r="AR151" s="19" t="s">
        <v>141</v>
      </c>
      <c r="AT151" s="19" t="s">
        <v>136</v>
      </c>
      <c r="AU151" s="19" t="s">
        <v>77</v>
      </c>
      <c r="AY151" s="19" t="s">
        <v>134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9" t="s">
        <v>75</v>
      </c>
      <c r="BK151" s="184">
        <f>ROUND(I151*H151,2)</f>
        <v>0</v>
      </c>
      <c r="BL151" s="19" t="s">
        <v>141</v>
      </c>
      <c r="BM151" s="19" t="s">
        <v>280</v>
      </c>
    </row>
    <row r="152" spans="2:47" s="1" customFormat="1" ht="20.25" customHeight="1">
      <c r="B152" s="36"/>
      <c r="D152" s="185" t="s">
        <v>143</v>
      </c>
      <c r="F152" s="186" t="s">
        <v>278</v>
      </c>
      <c r="I152" s="187"/>
      <c r="L152" s="36"/>
      <c r="M152" s="65"/>
      <c r="N152" s="37"/>
      <c r="O152" s="37"/>
      <c r="P152" s="37"/>
      <c r="Q152" s="37"/>
      <c r="R152" s="37"/>
      <c r="S152" s="37"/>
      <c r="T152" s="66"/>
      <c r="AT152" s="19" t="s">
        <v>143</v>
      </c>
      <c r="AU152" s="19" t="s">
        <v>77</v>
      </c>
    </row>
    <row r="153" spans="2:51" s="12" customFormat="1" ht="20.25" customHeight="1">
      <c r="B153" s="188"/>
      <c r="D153" s="185" t="s">
        <v>145</v>
      </c>
      <c r="E153" s="189" t="s">
        <v>3</v>
      </c>
      <c r="F153" s="190" t="s">
        <v>281</v>
      </c>
      <c r="H153" s="191" t="s">
        <v>3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91" t="s">
        <v>145</v>
      </c>
      <c r="AU153" s="191" t="s">
        <v>77</v>
      </c>
      <c r="AV153" s="12" t="s">
        <v>75</v>
      </c>
      <c r="AW153" s="12" t="s">
        <v>32</v>
      </c>
      <c r="AX153" s="12" t="s">
        <v>68</v>
      </c>
      <c r="AY153" s="191" t="s">
        <v>134</v>
      </c>
    </row>
    <row r="154" spans="2:51" s="13" customFormat="1" ht="20.25" customHeight="1">
      <c r="B154" s="196"/>
      <c r="D154" s="185" t="s">
        <v>145</v>
      </c>
      <c r="E154" s="197" t="s">
        <v>3</v>
      </c>
      <c r="F154" s="198" t="s">
        <v>282</v>
      </c>
      <c r="H154" s="199">
        <v>32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145</v>
      </c>
      <c r="AU154" s="197" t="s">
        <v>77</v>
      </c>
      <c r="AV154" s="13" t="s">
        <v>77</v>
      </c>
      <c r="AW154" s="13" t="s">
        <v>32</v>
      </c>
      <c r="AX154" s="13" t="s">
        <v>68</v>
      </c>
      <c r="AY154" s="197" t="s">
        <v>134</v>
      </c>
    </row>
    <row r="155" spans="2:51" s="14" customFormat="1" ht="20.25" customHeight="1">
      <c r="B155" s="204"/>
      <c r="D155" s="205" t="s">
        <v>145</v>
      </c>
      <c r="E155" s="206" t="s">
        <v>3</v>
      </c>
      <c r="F155" s="207" t="s">
        <v>148</v>
      </c>
      <c r="H155" s="208">
        <v>32</v>
      </c>
      <c r="I155" s="209"/>
      <c r="L155" s="204"/>
      <c r="M155" s="210"/>
      <c r="N155" s="211"/>
      <c r="O155" s="211"/>
      <c r="P155" s="211"/>
      <c r="Q155" s="211"/>
      <c r="R155" s="211"/>
      <c r="S155" s="211"/>
      <c r="T155" s="212"/>
      <c r="AT155" s="213" t="s">
        <v>145</v>
      </c>
      <c r="AU155" s="213" t="s">
        <v>77</v>
      </c>
      <c r="AV155" s="14" t="s">
        <v>141</v>
      </c>
      <c r="AW155" s="14" t="s">
        <v>32</v>
      </c>
      <c r="AX155" s="14" t="s">
        <v>75</v>
      </c>
      <c r="AY155" s="213" t="s">
        <v>134</v>
      </c>
    </row>
    <row r="156" spans="2:65" s="1" customFormat="1" ht="20.25" customHeight="1">
      <c r="B156" s="172"/>
      <c r="C156" s="229" t="s">
        <v>283</v>
      </c>
      <c r="D156" s="229" t="s">
        <v>284</v>
      </c>
      <c r="E156" s="230" t="s">
        <v>285</v>
      </c>
      <c r="F156" s="231" t="s">
        <v>286</v>
      </c>
      <c r="G156" s="232" t="s">
        <v>170</v>
      </c>
      <c r="H156" s="233">
        <v>0.725</v>
      </c>
      <c r="I156" s="234"/>
      <c r="J156" s="235">
        <f>ROUND(I156*H156,2)</f>
        <v>0</v>
      </c>
      <c r="K156" s="231" t="s">
        <v>140</v>
      </c>
      <c r="L156" s="236"/>
      <c r="M156" s="237" t="s">
        <v>3</v>
      </c>
      <c r="N156" s="238" t="s">
        <v>39</v>
      </c>
      <c r="O156" s="37"/>
      <c r="P156" s="182">
        <f>O156*H156</f>
        <v>0</v>
      </c>
      <c r="Q156" s="182">
        <v>1</v>
      </c>
      <c r="R156" s="182">
        <f>Q156*H156</f>
        <v>0.725</v>
      </c>
      <c r="S156" s="182">
        <v>0</v>
      </c>
      <c r="T156" s="183">
        <f>S156*H156</f>
        <v>0</v>
      </c>
      <c r="AR156" s="19" t="s">
        <v>189</v>
      </c>
      <c r="AT156" s="19" t="s">
        <v>284</v>
      </c>
      <c r="AU156" s="19" t="s">
        <v>77</v>
      </c>
      <c r="AY156" s="19" t="s">
        <v>134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9" t="s">
        <v>75</v>
      </c>
      <c r="BK156" s="184">
        <f>ROUND(I156*H156,2)</f>
        <v>0</v>
      </c>
      <c r="BL156" s="19" t="s">
        <v>141</v>
      </c>
      <c r="BM156" s="19" t="s">
        <v>287</v>
      </c>
    </row>
    <row r="157" spans="2:47" s="1" customFormat="1" ht="39.75" customHeight="1">
      <c r="B157" s="36"/>
      <c r="D157" s="185" t="s">
        <v>143</v>
      </c>
      <c r="F157" s="186" t="s">
        <v>288</v>
      </c>
      <c r="I157" s="187"/>
      <c r="L157" s="36"/>
      <c r="M157" s="65"/>
      <c r="N157" s="37"/>
      <c r="O157" s="37"/>
      <c r="P157" s="37"/>
      <c r="Q157" s="37"/>
      <c r="R157" s="37"/>
      <c r="S157" s="37"/>
      <c r="T157" s="66"/>
      <c r="AT157" s="19" t="s">
        <v>143</v>
      </c>
      <c r="AU157" s="19" t="s">
        <v>77</v>
      </c>
    </row>
    <row r="158" spans="2:47" s="1" customFormat="1" ht="28.5" customHeight="1">
      <c r="B158" s="36"/>
      <c r="D158" s="185" t="s">
        <v>289</v>
      </c>
      <c r="F158" s="239" t="s">
        <v>290</v>
      </c>
      <c r="I158" s="187"/>
      <c r="L158" s="36"/>
      <c r="M158" s="65"/>
      <c r="N158" s="37"/>
      <c r="O158" s="37"/>
      <c r="P158" s="37"/>
      <c r="Q158" s="37"/>
      <c r="R158" s="37"/>
      <c r="S158" s="37"/>
      <c r="T158" s="66"/>
      <c r="AT158" s="19" t="s">
        <v>289</v>
      </c>
      <c r="AU158" s="19" t="s">
        <v>77</v>
      </c>
    </row>
    <row r="159" spans="2:51" s="12" customFormat="1" ht="20.25" customHeight="1">
      <c r="B159" s="188"/>
      <c r="D159" s="185" t="s">
        <v>145</v>
      </c>
      <c r="E159" s="189" t="s">
        <v>3</v>
      </c>
      <c r="F159" s="190" t="s">
        <v>281</v>
      </c>
      <c r="H159" s="191" t="s">
        <v>3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91" t="s">
        <v>145</v>
      </c>
      <c r="AU159" s="191" t="s">
        <v>77</v>
      </c>
      <c r="AV159" s="12" t="s">
        <v>75</v>
      </c>
      <c r="AW159" s="12" t="s">
        <v>32</v>
      </c>
      <c r="AX159" s="12" t="s">
        <v>68</v>
      </c>
      <c r="AY159" s="191" t="s">
        <v>134</v>
      </c>
    </row>
    <row r="160" spans="2:51" s="13" customFormat="1" ht="20.25" customHeight="1">
      <c r="B160" s="196"/>
      <c r="D160" s="185" t="s">
        <v>145</v>
      </c>
      <c r="E160" s="197" t="s">
        <v>3</v>
      </c>
      <c r="F160" s="198" t="s">
        <v>291</v>
      </c>
      <c r="H160" s="199">
        <v>0.725</v>
      </c>
      <c r="I160" s="200"/>
      <c r="L160" s="196"/>
      <c r="M160" s="201"/>
      <c r="N160" s="202"/>
      <c r="O160" s="202"/>
      <c r="P160" s="202"/>
      <c r="Q160" s="202"/>
      <c r="R160" s="202"/>
      <c r="S160" s="202"/>
      <c r="T160" s="203"/>
      <c r="AT160" s="197" t="s">
        <v>145</v>
      </c>
      <c r="AU160" s="197" t="s">
        <v>77</v>
      </c>
      <c r="AV160" s="13" t="s">
        <v>77</v>
      </c>
      <c r="AW160" s="13" t="s">
        <v>32</v>
      </c>
      <c r="AX160" s="13" t="s">
        <v>68</v>
      </c>
      <c r="AY160" s="197" t="s">
        <v>134</v>
      </c>
    </row>
    <row r="161" spans="2:51" s="14" customFormat="1" ht="20.25" customHeight="1">
      <c r="B161" s="204"/>
      <c r="D161" s="205" t="s">
        <v>145</v>
      </c>
      <c r="E161" s="206" t="s">
        <v>3</v>
      </c>
      <c r="F161" s="207" t="s">
        <v>148</v>
      </c>
      <c r="H161" s="208">
        <v>0.725</v>
      </c>
      <c r="I161" s="209"/>
      <c r="L161" s="204"/>
      <c r="M161" s="210"/>
      <c r="N161" s="211"/>
      <c r="O161" s="211"/>
      <c r="P161" s="211"/>
      <c r="Q161" s="211"/>
      <c r="R161" s="211"/>
      <c r="S161" s="211"/>
      <c r="T161" s="212"/>
      <c r="AT161" s="213" t="s">
        <v>145</v>
      </c>
      <c r="AU161" s="213" t="s">
        <v>77</v>
      </c>
      <c r="AV161" s="14" t="s">
        <v>141</v>
      </c>
      <c r="AW161" s="14" t="s">
        <v>32</v>
      </c>
      <c r="AX161" s="14" t="s">
        <v>75</v>
      </c>
      <c r="AY161" s="213" t="s">
        <v>134</v>
      </c>
    </row>
    <row r="162" spans="2:65" s="1" customFormat="1" ht="28.5" customHeight="1">
      <c r="B162" s="172"/>
      <c r="C162" s="173" t="s">
        <v>292</v>
      </c>
      <c r="D162" s="173" t="s">
        <v>136</v>
      </c>
      <c r="E162" s="174" t="s">
        <v>293</v>
      </c>
      <c r="F162" s="175" t="s">
        <v>294</v>
      </c>
      <c r="G162" s="176" t="s">
        <v>151</v>
      </c>
      <c r="H162" s="177">
        <v>0.32</v>
      </c>
      <c r="I162" s="178"/>
      <c r="J162" s="179">
        <f>ROUND(I162*H162,2)</f>
        <v>0</v>
      </c>
      <c r="K162" s="175" t="s">
        <v>140</v>
      </c>
      <c r="L162" s="36"/>
      <c r="M162" s="180" t="s">
        <v>3</v>
      </c>
      <c r="N162" s="181" t="s">
        <v>39</v>
      </c>
      <c r="O162" s="37"/>
      <c r="P162" s="182">
        <f>O162*H162</f>
        <v>0</v>
      </c>
      <c r="Q162" s="182">
        <v>2.25634</v>
      </c>
      <c r="R162" s="182">
        <f>Q162*H162</f>
        <v>0.7220287999999999</v>
      </c>
      <c r="S162" s="182">
        <v>0</v>
      </c>
      <c r="T162" s="183">
        <f>S162*H162</f>
        <v>0</v>
      </c>
      <c r="AR162" s="19" t="s">
        <v>141</v>
      </c>
      <c r="AT162" s="19" t="s">
        <v>136</v>
      </c>
      <c r="AU162" s="19" t="s">
        <v>77</v>
      </c>
      <c r="AY162" s="19" t="s">
        <v>134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9" t="s">
        <v>75</v>
      </c>
      <c r="BK162" s="184">
        <f>ROUND(I162*H162,2)</f>
        <v>0</v>
      </c>
      <c r="BL162" s="19" t="s">
        <v>141</v>
      </c>
      <c r="BM162" s="19" t="s">
        <v>295</v>
      </c>
    </row>
    <row r="163" spans="2:47" s="1" customFormat="1" ht="28.5" customHeight="1">
      <c r="B163" s="36"/>
      <c r="D163" s="185" t="s">
        <v>143</v>
      </c>
      <c r="F163" s="186" t="s">
        <v>296</v>
      </c>
      <c r="I163" s="187"/>
      <c r="L163" s="36"/>
      <c r="M163" s="65"/>
      <c r="N163" s="37"/>
      <c r="O163" s="37"/>
      <c r="P163" s="37"/>
      <c r="Q163" s="37"/>
      <c r="R163" s="37"/>
      <c r="S163" s="37"/>
      <c r="T163" s="66"/>
      <c r="AT163" s="19" t="s">
        <v>143</v>
      </c>
      <c r="AU163" s="19" t="s">
        <v>77</v>
      </c>
    </row>
    <row r="164" spans="2:51" s="12" customFormat="1" ht="20.25" customHeight="1">
      <c r="B164" s="188"/>
      <c r="D164" s="185" t="s">
        <v>145</v>
      </c>
      <c r="E164" s="189" t="s">
        <v>3</v>
      </c>
      <c r="F164" s="190" t="s">
        <v>297</v>
      </c>
      <c r="H164" s="191" t="s">
        <v>3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91" t="s">
        <v>145</v>
      </c>
      <c r="AU164" s="191" t="s">
        <v>77</v>
      </c>
      <c r="AV164" s="12" t="s">
        <v>75</v>
      </c>
      <c r="AW164" s="12" t="s">
        <v>32</v>
      </c>
      <c r="AX164" s="12" t="s">
        <v>68</v>
      </c>
      <c r="AY164" s="191" t="s">
        <v>134</v>
      </c>
    </row>
    <row r="165" spans="2:51" s="13" customFormat="1" ht="20.25" customHeight="1">
      <c r="B165" s="196"/>
      <c r="D165" s="185" t="s">
        <v>145</v>
      </c>
      <c r="E165" s="197" t="s">
        <v>3</v>
      </c>
      <c r="F165" s="198" t="s">
        <v>298</v>
      </c>
      <c r="H165" s="199">
        <v>0.32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145</v>
      </c>
      <c r="AU165" s="197" t="s">
        <v>77</v>
      </c>
      <c r="AV165" s="13" t="s">
        <v>77</v>
      </c>
      <c r="AW165" s="13" t="s">
        <v>32</v>
      </c>
      <c r="AX165" s="13" t="s">
        <v>68</v>
      </c>
      <c r="AY165" s="197" t="s">
        <v>134</v>
      </c>
    </row>
    <row r="166" spans="2:51" s="14" customFormat="1" ht="20.25" customHeight="1">
      <c r="B166" s="204"/>
      <c r="D166" s="205" t="s">
        <v>145</v>
      </c>
      <c r="E166" s="206" t="s">
        <v>3</v>
      </c>
      <c r="F166" s="207" t="s">
        <v>148</v>
      </c>
      <c r="H166" s="208">
        <v>0.32</v>
      </c>
      <c r="I166" s="209"/>
      <c r="L166" s="204"/>
      <c r="M166" s="210"/>
      <c r="N166" s="211"/>
      <c r="O166" s="211"/>
      <c r="P166" s="211"/>
      <c r="Q166" s="211"/>
      <c r="R166" s="211"/>
      <c r="S166" s="211"/>
      <c r="T166" s="212"/>
      <c r="AT166" s="213" t="s">
        <v>145</v>
      </c>
      <c r="AU166" s="213" t="s">
        <v>77</v>
      </c>
      <c r="AV166" s="14" t="s">
        <v>141</v>
      </c>
      <c r="AW166" s="14" t="s">
        <v>32</v>
      </c>
      <c r="AX166" s="14" t="s">
        <v>75</v>
      </c>
      <c r="AY166" s="213" t="s">
        <v>134</v>
      </c>
    </row>
    <row r="167" spans="2:65" s="1" customFormat="1" ht="28.5" customHeight="1">
      <c r="B167" s="172"/>
      <c r="C167" s="173" t="s">
        <v>9</v>
      </c>
      <c r="D167" s="173" t="s">
        <v>136</v>
      </c>
      <c r="E167" s="174" t="s">
        <v>299</v>
      </c>
      <c r="F167" s="175" t="s">
        <v>300</v>
      </c>
      <c r="G167" s="176" t="s">
        <v>272</v>
      </c>
      <c r="H167" s="177">
        <v>16</v>
      </c>
      <c r="I167" s="178"/>
      <c r="J167" s="179">
        <f>ROUND(I167*H167,2)</f>
        <v>0</v>
      </c>
      <c r="K167" s="175" t="s">
        <v>240</v>
      </c>
      <c r="L167" s="36"/>
      <c r="M167" s="180" t="s">
        <v>3</v>
      </c>
      <c r="N167" s="181" t="s">
        <v>39</v>
      </c>
      <c r="O167" s="37"/>
      <c r="P167" s="182">
        <f>O167*H167</f>
        <v>0</v>
      </c>
      <c r="Q167" s="182">
        <v>0.29221</v>
      </c>
      <c r="R167" s="182">
        <f>Q167*H167</f>
        <v>4.67536</v>
      </c>
      <c r="S167" s="182">
        <v>0</v>
      </c>
      <c r="T167" s="183">
        <f>S167*H167</f>
        <v>0</v>
      </c>
      <c r="AR167" s="19" t="s">
        <v>141</v>
      </c>
      <c r="AT167" s="19" t="s">
        <v>136</v>
      </c>
      <c r="AU167" s="19" t="s">
        <v>77</v>
      </c>
      <c r="AY167" s="19" t="s">
        <v>134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9" t="s">
        <v>75</v>
      </c>
      <c r="BK167" s="184">
        <f>ROUND(I167*H167,2)</f>
        <v>0</v>
      </c>
      <c r="BL167" s="19" t="s">
        <v>141</v>
      </c>
      <c r="BM167" s="19" t="s">
        <v>301</v>
      </c>
    </row>
    <row r="168" spans="2:47" s="1" customFormat="1" ht="28.5" customHeight="1">
      <c r="B168" s="36"/>
      <c r="D168" s="185" t="s">
        <v>143</v>
      </c>
      <c r="F168" s="186" t="s">
        <v>300</v>
      </c>
      <c r="I168" s="187"/>
      <c r="L168" s="36"/>
      <c r="M168" s="65"/>
      <c r="N168" s="37"/>
      <c r="O168" s="37"/>
      <c r="P168" s="37"/>
      <c r="Q168" s="37"/>
      <c r="R168" s="37"/>
      <c r="S168" s="37"/>
      <c r="T168" s="66"/>
      <c r="AT168" s="19" t="s">
        <v>143</v>
      </c>
      <c r="AU168" s="19" t="s">
        <v>77</v>
      </c>
    </row>
    <row r="169" spans="2:51" s="12" customFormat="1" ht="20.25" customHeight="1">
      <c r="B169" s="188"/>
      <c r="D169" s="185" t="s">
        <v>145</v>
      </c>
      <c r="E169" s="189" t="s">
        <v>3</v>
      </c>
      <c r="F169" s="190" t="s">
        <v>302</v>
      </c>
      <c r="H169" s="191" t="s">
        <v>3</v>
      </c>
      <c r="I169" s="192"/>
      <c r="L169" s="188"/>
      <c r="M169" s="193"/>
      <c r="N169" s="194"/>
      <c r="O169" s="194"/>
      <c r="P169" s="194"/>
      <c r="Q169" s="194"/>
      <c r="R169" s="194"/>
      <c r="S169" s="194"/>
      <c r="T169" s="195"/>
      <c r="AT169" s="191" t="s">
        <v>145</v>
      </c>
      <c r="AU169" s="191" t="s">
        <v>77</v>
      </c>
      <c r="AV169" s="12" t="s">
        <v>75</v>
      </c>
      <c r="AW169" s="12" t="s">
        <v>32</v>
      </c>
      <c r="AX169" s="12" t="s">
        <v>68</v>
      </c>
      <c r="AY169" s="191" t="s">
        <v>134</v>
      </c>
    </row>
    <row r="170" spans="2:51" s="13" customFormat="1" ht="20.25" customHeight="1">
      <c r="B170" s="196"/>
      <c r="D170" s="185" t="s">
        <v>145</v>
      </c>
      <c r="E170" s="197" t="s">
        <v>3</v>
      </c>
      <c r="F170" s="198" t="s">
        <v>303</v>
      </c>
      <c r="H170" s="199">
        <v>16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145</v>
      </c>
      <c r="AU170" s="197" t="s">
        <v>77</v>
      </c>
      <c r="AV170" s="13" t="s">
        <v>77</v>
      </c>
      <c r="AW170" s="13" t="s">
        <v>32</v>
      </c>
      <c r="AX170" s="13" t="s">
        <v>68</v>
      </c>
      <c r="AY170" s="197" t="s">
        <v>134</v>
      </c>
    </row>
    <row r="171" spans="2:51" s="14" customFormat="1" ht="20.25" customHeight="1">
      <c r="B171" s="204"/>
      <c r="D171" s="205" t="s">
        <v>145</v>
      </c>
      <c r="E171" s="206" t="s">
        <v>3</v>
      </c>
      <c r="F171" s="207" t="s">
        <v>148</v>
      </c>
      <c r="H171" s="208">
        <v>16</v>
      </c>
      <c r="I171" s="209"/>
      <c r="L171" s="204"/>
      <c r="M171" s="210"/>
      <c r="N171" s="211"/>
      <c r="O171" s="211"/>
      <c r="P171" s="211"/>
      <c r="Q171" s="211"/>
      <c r="R171" s="211"/>
      <c r="S171" s="211"/>
      <c r="T171" s="212"/>
      <c r="AT171" s="213" t="s">
        <v>145</v>
      </c>
      <c r="AU171" s="213" t="s">
        <v>77</v>
      </c>
      <c r="AV171" s="14" t="s">
        <v>141</v>
      </c>
      <c r="AW171" s="14" t="s">
        <v>32</v>
      </c>
      <c r="AX171" s="14" t="s">
        <v>75</v>
      </c>
      <c r="AY171" s="213" t="s">
        <v>134</v>
      </c>
    </row>
    <row r="172" spans="2:65" s="1" customFormat="1" ht="20.25" customHeight="1">
      <c r="B172" s="172"/>
      <c r="C172" s="229" t="s">
        <v>304</v>
      </c>
      <c r="D172" s="229" t="s">
        <v>284</v>
      </c>
      <c r="E172" s="230" t="s">
        <v>305</v>
      </c>
      <c r="F172" s="231" t="s">
        <v>306</v>
      </c>
      <c r="G172" s="232" t="s">
        <v>307</v>
      </c>
      <c r="H172" s="233">
        <v>16</v>
      </c>
      <c r="I172" s="234"/>
      <c r="J172" s="235">
        <f>ROUND(I172*H172,2)</f>
        <v>0</v>
      </c>
      <c r="K172" s="231" t="s">
        <v>140</v>
      </c>
      <c r="L172" s="236"/>
      <c r="M172" s="237" t="s">
        <v>3</v>
      </c>
      <c r="N172" s="238" t="s">
        <v>39</v>
      </c>
      <c r="O172" s="37"/>
      <c r="P172" s="182">
        <f>O172*H172</f>
        <v>0</v>
      </c>
      <c r="Q172" s="182">
        <v>0.0164</v>
      </c>
      <c r="R172" s="182">
        <f>Q172*H172</f>
        <v>0.2624</v>
      </c>
      <c r="S172" s="182">
        <v>0</v>
      </c>
      <c r="T172" s="183">
        <f>S172*H172</f>
        <v>0</v>
      </c>
      <c r="AR172" s="19" t="s">
        <v>189</v>
      </c>
      <c r="AT172" s="19" t="s">
        <v>284</v>
      </c>
      <c r="AU172" s="19" t="s">
        <v>77</v>
      </c>
      <c r="AY172" s="19" t="s">
        <v>134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9" t="s">
        <v>75</v>
      </c>
      <c r="BK172" s="184">
        <f>ROUND(I172*H172,2)</f>
        <v>0</v>
      </c>
      <c r="BL172" s="19" t="s">
        <v>141</v>
      </c>
      <c r="BM172" s="19" t="s">
        <v>308</v>
      </c>
    </row>
    <row r="173" spans="2:47" s="1" customFormat="1" ht="39.75" customHeight="1">
      <c r="B173" s="36"/>
      <c r="D173" s="185" t="s">
        <v>143</v>
      </c>
      <c r="F173" s="186" t="s">
        <v>309</v>
      </c>
      <c r="I173" s="187"/>
      <c r="L173" s="36"/>
      <c r="M173" s="65"/>
      <c r="N173" s="37"/>
      <c r="O173" s="37"/>
      <c r="P173" s="37"/>
      <c r="Q173" s="37"/>
      <c r="R173" s="37"/>
      <c r="S173" s="37"/>
      <c r="T173" s="66"/>
      <c r="AT173" s="19" t="s">
        <v>143</v>
      </c>
      <c r="AU173" s="19" t="s">
        <v>77</v>
      </c>
    </row>
    <row r="174" spans="2:51" s="13" customFormat="1" ht="20.25" customHeight="1">
      <c r="B174" s="196"/>
      <c r="D174" s="185" t="s">
        <v>145</v>
      </c>
      <c r="E174" s="197" t="s">
        <v>3</v>
      </c>
      <c r="F174" s="198" t="s">
        <v>303</v>
      </c>
      <c r="H174" s="199">
        <v>16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145</v>
      </c>
      <c r="AU174" s="197" t="s">
        <v>77</v>
      </c>
      <c r="AV174" s="13" t="s">
        <v>77</v>
      </c>
      <c r="AW174" s="13" t="s">
        <v>32</v>
      </c>
      <c r="AX174" s="13" t="s">
        <v>68</v>
      </c>
      <c r="AY174" s="197" t="s">
        <v>134</v>
      </c>
    </row>
    <row r="175" spans="2:51" s="14" customFormat="1" ht="20.25" customHeight="1">
      <c r="B175" s="204"/>
      <c r="D175" s="205" t="s">
        <v>145</v>
      </c>
      <c r="E175" s="206" t="s">
        <v>3</v>
      </c>
      <c r="F175" s="207" t="s">
        <v>148</v>
      </c>
      <c r="H175" s="208">
        <v>16</v>
      </c>
      <c r="I175" s="209"/>
      <c r="L175" s="204"/>
      <c r="M175" s="210"/>
      <c r="N175" s="211"/>
      <c r="O175" s="211"/>
      <c r="P175" s="211"/>
      <c r="Q175" s="211"/>
      <c r="R175" s="211"/>
      <c r="S175" s="211"/>
      <c r="T175" s="212"/>
      <c r="AT175" s="213" t="s">
        <v>145</v>
      </c>
      <c r="AU175" s="213" t="s">
        <v>77</v>
      </c>
      <c r="AV175" s="14" t="s">
        <v>141</v>
      </c>
      <c r="AW175" s="14" t="s">
        <v>32</v>
      </c>
      <c r="AX175" s="14" t="s">
        <v>75</v>
      </c>
      <c r="AY175" s="213" t="s">
        <v>134</v>
      </c>
    </row>
    <row r="176" spans="2:65" s="1" customFormat="1" ht="20.25" customHeight="1">
      <c r="B176" s="172"/>
      <c r="C176" s="229" t="s">
        <v>310</v>
      </c>
      <c r="D176" s="229" t="s">
        <v>284</v>
      </c>
      <c r="E176" s="230" t="s">
        <v>311</v>
      </c>
      <c r="F176" s="231" t="s">
        <v>312</v>
      </c>
      <c r="G176" s="232" t="s">
        <v>307</v>
      </c>
      <c r="H176" s="233">
        <v>4</v>
      </c>
      <c r="I176" s="234"/>
      <c r="J176" s="235">
        <f>ROUND(I176*H176,2)</f>
        <v>0</v>
      </c>
      <c r="K176" s="231" t="s">
        <v>140</v>
      </c>
      <c r="L176" s="236"/>
      <c r="M176" s="237" t="s">
        <v>3</v>
      </c>
      <c r="N176" s="238" t="s">
        <v>39</v>
      </c>
      <c r="O176" s="37"/>
      <c r="P176" s="182">
        <f>O176*H176</f>
        <v>0</v>
      </c>
      <c r="Q176" s="182">
        <v>0.00135</v>
      </c>
      <c r="R176" s="182">
        <f>Q176*H176</f>
        <v>0.0054</v>
      </c>
      <c r="S176" s="182">
        <v>0</v>
      </c>
      <c r="T176" s="183">
        <f>S176*H176</f>
        <v>0</v>
      </c>
      <c r="AR176" s="19" t="s">
        <v>189</v>
      </c>
      <c r="AT176" s="19" t="s">
        <v>284</v>
      </c>
      <c r="AU176" s="19" t="s">
        <v>77</v>
      </c>
      <c r="AY176" s="19" t="s">
        <v>134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9" t="s">
        <v>75</v>
      </c>
      <c r="BK176" s="184">
        <f>ROUND(I176*H176,2)</f>
        <v>0</v>
      </c>
      <c r="BL176" s="19" t="s">
        <v>141</v>
      </c>
      <c r="BM176" s="19" t="s">
        <v>313</v>
      </c>
    </row>
    <row r="177" spans="2:47" s="1" customFormat="1" ht="28.5" customHeight="1">
      <c r="B177" s="36"/>
      <c r="D177" s="205" t="s">
        <v>143</v>
      </c>
      <c r="F177" s="240" t="s">
        <v>314</v>
      </c>
      <c r="I177" s="187"/>
      <c r="L177" s="36"/>
      <c r="M177" s="65"/>
      <c r="N177" s="37"/>
      <c r="O177" s="37"/>
      <c r="P177" s="37"/>
      <c r="Q177" s="37"/>
      <c r="R177" s="37"/>
      <c r="S177" s="37"/>
      <c r="T177" s="66"/>
      <c r="AT177" s="19" t="s">
        <v>143</v>
      </c>
      <c r="AU177" s="19" t="s">
        <v>77</v>
      </c>
    </row>
    <row r="178" spans="2:65" s="1" customFormat="1" ht="20.25" customHeight="1">
      <c r="B178" s="172"/>
      <c r="C178" s="229" t="s">
        <v>315</v>
      </c>
      <c r="D178" s="229" t="s">
        <v>284</v>
      </c>
      <c r="E178" s="230" t="s">
        <v>316</v>
      </c>
      <c r="F178" s="231" t="s">
        <v>317</v>
      </c>
      <c r="G178" s="232" t="s">
        <v>307</v>
      </c>
      <c r="H178" s="233">
        <v>4</v>
      </c>
      <c r="I178" s="234"/>
      <c r="J178" s="235">
        <f>ROUND(I178*H178,2)</f>
        <v>0</v>
      </c>
      <c r="K178" s="231" t="s">
        <v>140</v>
      </c>
      <c r="L178" s="236"/>
      <c r="M178" s="237" t="s">
        <v>3</v>
      </c>
      <c r="N178" s="238" t="s">
        <v>39</v>
      </c>
      <c r="O178" s="37"/>
      <c r="P178" s="182">
        <f>O178*H178</f>
        <v>0</v>
      </c>
      <c r="Q178" s="182">
        <v>0.0009</v>
      </c>
      <c r="R178" s="182">
        <f>Q178*H178</f>
        <v>0.0036</v>
      </c>
      <c r="S178" s="182">
        <v>0</v>
      </c>
      <c r="T178" s="183">
        <f>S178*H178</f>
        <v>0</v>
      </c>
      <c r="AR178" s="19" t="s">
        <v>189</v>
      </c>
      <c r="AT178" s="19" t="s">
        <v>284</v>
      </c>
      <c r="AU178" s="19" t="s">
        <v>77</v>
      </c>
      <c r="AY178" s="19" t="s">
        <v>134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9" t="s">
        <v>75</v>
      </c>
      <c r="BK178" s="184">
        <f>ROUND(I178*H178,2)</f>
        <v>0</v>
      </c>
      <c r="BL178" s="19" t="s">
        <v>141</v>
      </c>
      <c r="BM178" s="19" t="s">
        <v>318</v>
      </c>
    </row>
    <row r="179" spans="2:47" s="1" customFormat="1" ht="28.5" customHeight="1">
      <c r="B179" s="36"/>
      <c r="D179" s="205" t="s">
        <v>143</v>
      </c>
      <c r="F179" s="240" t="s">
        <v>319</v>
      </c>
      <c r="I179" s="187"/>
      <c r="L179" s="36"/>
      <c r="M179" s="65"/>
      <c r="N179" s="37"/>
      <c r="O179" s="37"/>
      <c r="P179" s="37"/>
      <c r="Q179" s="37"/>
      <c r="R179" s="37"/>
      <c r="S179" s="37"/>
      <c r="T179" s="66"/>
      <c r="AT179" s="19" t="s">
        <v>143</v>
      </c>
      <c r="AU179" s="19" t="s">
        <v>77</v>
      </c>
    </row>
    <row r="180" spans="2:65" s="1" customFormat="1" ht="28.5" customHeight="1">
      <c r="B180" s="172"/>
      <c r="C180" s="229" t="s">
        <v>320</v>
      </c>
      <c r="D180" s="229" t="s">
        <v>284</v>
      </c>
      <c r="E180" s="230" t="s">
        <v>321</v>
      </c>
      <c r="F180" s="231" t="s">
        <v>322</v>
      </c>
      <c r="G180" s="232" t="s">
        <v>307</v>
      </c>
      <c r="H180" s="233">
        <v>32</v>
      </c>
      <c r="I180" s="234"/>
      <c r="J180" s="235">
        <f>ROUND(I180*H180,2)</f>
        <v>0</v>
      </c>
      <c r="K180" s="231" t="s">
        <v>140</v>
      </c>
      <c r="L180" s="236"/>
      <c r="M180" s="237" t="s">
        <v>3</v>
      </c>
      <c r="N180" s="238" t="s">
        <v>39</v>
      </c>
      <c r="O180" s="37"/>
      <c r="P180" s="182">
        <f>O180*H180</f>
        <v>0</v>
      </c>
      <c r="Q180" s="182">
        <v>0.0029</v>
      </c>
      <c r="R180" s="182">
        <f>Q180*H180</f>
        <v>0.0928</v>
      </c>
      <c r="S180" s="182">
        <v>0</v>
      </c>
      <c r="T180" s="183">
        <f>S180*H180</f>
        <v>0</v>
      </c>
      <c r="AR180" s="19" t="s">
        <v>189</v>
      </c>
      <c r="AT180" s="19" t="s">
        <v>284</v>
      </c>
      <c r="AU180" s="19" t="s">
        <v>77</v>
      </c>
      <c r="AY180" s="19" t="s">
        <v>134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9" t="s">
        <v>75</v>
      </c>
      <c r="BK180" s="184">
        <f>ROUND(I180*H180,2)</f>
        <v>0</v>
      </c>
      <c r="BL180" s="19" t="s">
        <v>141</v>
      </c>
      <c r="BM180" s="19" t="s">
        <v>323</v>
      </c>
    </row>
    <row r="181" spans="2:47" s="1" customFormat="1" ht="39.75" customHeight="1">
      <c r="B181" s="36"/>
      <c r="D181" s="185" t="s">
        <v>143</v>
      </c>
      <c r="F181" s="186" t="s">
        <v>324</v>
      </c>
      <c r="I181" s="187"/>
      <c r="L181" s="36"/>
      <c r="M181" s="65"/>
      <c r="N181" s="37"/>
      <c r="O181" s="37"/>
      <c r="P181" s="37"/>
      <c r="Q181" s="37"/>
      <c r="R181" s="37"/>
      <c r="S181" s="37"/>
      <c r="T181" s="66"/>
      <c r="AT181" s="19" t="s">
        <v>143</v>
      </c>
      <c r="AU181" s="19" t="s">
        <v>77</v>
      </c>
    </row>
    <row r="182" spans="2:51" s="13" customFormat="1" ht="20.25" customHeight="1">
      <c r="B182" s="196"/>
      <c r="D182" s="185" t="s">
        <v>145</v>
      </c>
      <c r="E182" s="197" t="s">
        <v>3</v>
      </c>
      <c r="F182" s="198" t="s">
        <v>325</v>
      </c>
      <c r="H182" s="199">
        <v>32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145</v>
      </c>
      <c r="AU182" s="197" t="s">
        <v>77</v>
      </c>
      <c r="AV182" s="13" t="s">
        <v>77</v>
      </c>
      <c r="AW182" s="13" t="s">
        <v>32</v>
      </c>
      <c r="AX182" s="13" t="s">
        <v>68</v>
      </c>
      <c r="AY182" s="197" t="s">
        <v>134</v>
      </c>
    </row>
    <row r="183" spans="2:51" s="14" customFormat="1" ht="20.25" customHeight="1">
      <c r="B183" s="204"/>
      <c r="D183" s="185" t="s">
        <v>145</v>
      </c>
      <c r="E183" s="214" t="s">
        <v>3</v>
      </c>
      <c r="F183" s="215" t="s">
        <v>148</v>
      </c>
      <c r="H183" s="216">
        <v>32</v>
      </c>
      <c r="I183" s="209"/>
      <c r="L183" s="204"/>
      <c r="M183" s="210"/>
      <c r="N183" s="211"/>
      <c r="O183" s="211"/>
      <c r="P183" s="211"/>
      <c r="Q183" s="211"/>
      <c r="R183" s="211"/>
      <c r="S183" s="211"/>
      <c r="T183" s="212"/>
      <c r="AT183" s="213" t="s">
        <v>145</v>
      </c>
      <c r="AU183" s="213" t="s">
        <v>77</v>
      </c>
      <c r="AV183" s="14" t="s">
        <v>141</v>
      </c>
      <c r="AW183" s="14" t="s">
        <v>32</v>
      </c>
      <c r="AX183" s="14" t="s">
        <v>75</v>
      </c>
      <c r="AY183" s="213" t="s">
        <v>134</v>
      </c>
    </row>
    <row r="184" spans="2:63" s="11" customFormat="1" ht="29.25" customHeight="1">
      <c r="B184" s="158"/>
      <c r="D184" s="169" t="s">
        <v>67</v>
      </c>
      <c r="E184" s="170" t="s">
        <v>212</v>
      </c>
      <c r="F184" s="170" t="s">
        <v>213</v>
      </c>
      <c r="I184" s="161"/>
      <c r="J184" s="171">
        <f>BK184</f>
        <v>0</v>
      </c>
      <c r="L184" s="158"/>
      <c r="M184" s="163"/>
      <c r="N184" s="164"/>
      <c r="O184" s="164"/>
      <c r="P184" s="165">
        <f>SUM(P185:P186)</f>
        <v>0</v>
      </c>
      <c r="Q184" s="164"/>
      <c r="R184" s="165">
        <f>SUM(R185:R186)</f>
        <v>0</v>
      </c>
      <c r="S184" s="164"/>
      <c r="T184" s="166">
        <f>SUM(T185:T186)</f>
        <v>0</v>
      </c>
      <c r="AR184" s="159" t="s">
        <v>75</v>
      </c>
      <c r="AT184" s="167" t="s">
        <v>67</v>
      </c>
      <c r="AU184" s="167" t="s">
        <v>75</v>
      </c>
      <c r="AY184" s="159" t="s">
        <v>134</v>
      </c>
      <c r="BK184" s="168">
        <f>SUM(BK185:BK186)</f>
        <v>0</v>
      </c>
    </row>
    <row r="185" spans="2:65" s="1" customFormat="1" ht="28.5" customHeight="1">
      <c r="B185" s="172"/>
      <c r="C185" s="173" t="s">
        <v>326</v>
      </c>
      <c r="D185" s="173" t="s">
        <v>136</v>
      </c>
      <c r="E185" s="174" t="s">
        <v>214</v>
      </c>
      <c r="F185" s="175" t="s">
        <v>215</v>
      </c>
      <c r="G185" s="176" t="s">
        <v>170</v>
      </c>
      <c r="H185" s="177">
        <v>67.631</v>
      </c>
      <c r="I185" s="178"/>
      <c r="J185" s="179">
        <f>ROUND(I185*H185,2)</f>
        <v>0</v>
      </c>
      <c r="K185" s="175" t="s">
        <v>3</v>
      </c>
      <c r="L185" s="36"/>
      <c r="M185" s="180" t="s">
        <v>3</v>
      </c>
      <c r="N185" s="181" t="s">
        <v>39</v>
      </c>
      <c r="O185" s="37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19" t="s">
        <v>141</v>
      </c>
      <c r="AT185" s="19" t="s">
        <v>136</v>
      </c>
      <c r="AU185" s="19" t="s">
        <v>77</v>
      </c>
      <c r="AY185" s="19" t="s">
        <v>134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9" t="s">
        <v>75</v>
      </c>
      <c r="BK185" s="184">
        <f>ROUND(I185*H185,2)</f>
        <v>0</v>
      </c>
      <c r="BL185" s="19" t="s">
        <v>141</v>
      </c>
      <c r="BM185" s="19" t="s">
        <v>327</v>
      </c>
    </row>
    <row r="186" spans="2:47" s="1" customFormat="1" ht="28.5" customHeight="1">
      <c r="B186" s="36"/>
      <c r="D186" s="185" t="s">
        <v>143</v>
      </c>
      <c r="F186" s="186" t="s">
        <v>215</v>
      </c>
      <c r="I186" s="187"/>
      <c r="L186" s="36"/>
      <c r="M186" s="217"/>
      <c r="N186" s="218"/>
      <c r="O186" s="218"/>
      <c r="P186" s="218"/>
      <c r="Q186" s="218"/>
      <c r="R186" s="218"/>
      <c r="S186" s="218"/>
      <c r="T186" s="219"/>
      <c r="AT186" s="19" t="s">
        <v>143</v>
      </c>
      <c r="AU186" s="19" t="s">
        <v>77</v>
      </c>
    </row>
    <row r="187" spans="2:12" s="1" customFormat="1" ht="6.75" customHeight="1">
      <c r="B187" s="51"/>
      <c r="C187" s="52"/>
      <c r="D187" s="52"/>
      <c r="E187" s="52"/>
      <c r="F187" s="52"/>
      <c r="G187" s="52"/>
      <c r="H187" s="52"/>
      <c r="I187" s="125"/>
      <c r="J187" s="52"/>
      <c r="K187" s="52"/>
      <c r="L187" s="36"/>
    </row>
    <row r="188" ht="12">
      <c r="AT188" s="220"/>
    </row>
  </sheetData>
  <sheetProtection/>
  <autoFilter ref="C87:K87"/>
  <mergeCells count="12">
    <mergeCell ref="E47:H47"/>
    <mergeCell ref="E49:H49"/>
    <mergeCell ref="E51:H51"/>
    <mergeCell ref="E76:H76"/>
    <mergeCell ref="E78:H78"/>
    <mergeCell ref="E80:H80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93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ht="12.75">
      <c r="B8" s="23"/>
      <c r="C8" s="24"/>
      <c r="D8" s="32" t="s">
        <v>106</v>
      </c>
      <c r="E8" s="24"/>
      <c r="F8" s="24"/>
      <c r="G8" s="24"/>
      <c r="H8" s="24"/>
      <c r="I8" s="103"/>
      <c r="J8" s="24"/>
      <c r="K8" s="26"/>
    </row>
    <row r="9" spans="2:11" s="1" customFormat="1" ht="20.25" customHeight="1">
      <c r="B9" s="36"/>
      <c r="C9" s="37"/>
      <c r="D9" s="37"/>
      <c r="E9" s="381" t="s">
        <v>217</v>
      </c>
      <c r="F9" s="364"/>
      <c r="G9" s="364"/>
      <c r="H9" s="364"/>
      <c r="I9" s="104"/>
      <c r="J9" s="37"/>
      <c r="K9" s="40"/>
    </row>
    <row r="10" spans="2:11" s="1" customFormat="1" ht="12.75">
      <c r="B10" s="36"/>
      <c r="C10" s="37"/>
      <c r="D10" s="32" t="s">
        <v>108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78" t="s">
        <v>328</v>
      </c>
      <c r="F11" s="364"/>
      <c r="G11" s="364"/>
      <c r="H11" s="364"/>
      <c r="I11" s="104"/>
      <c r="J11" s="37"/>
      <c r="K11" s="40"/>
    </row>
    <row r="12" spans="2:11" s="1" customFormat="1" ht="12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5" t="s">
        <v>20</v>
      </c>
      <c r="J13" s="30" t="s">
        <v>3</v>
      </c>
      <c r="K13" s="40"/>
    </row>
    <row r="14" spans="2:11" s="1" customFormat="1" ht="14.2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05" t="s">
        <v>23</v>
      </c>
      <c r="J14" s="106" t="str">
        <f>'Rekapitulace stavby'!AN8</f>
        <v>13.10.2016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25</v>
      </c>
      <c r="E16" s="37"/>
      <c r="F16" s="37"/>
      <c r="G16" s="37"/>
      <c r="H16" s="37"/>
      <c r="I16" s="105" t="s">
        <v>26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28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29</v>
      </c>
      <c r="E19" s="37"/>
      <c r="F19" s="37"/>
      <c r="G19" s="37"/>
      <c r="H19" s="37"/>
      <c r="I19" s="105" t="s">
        <v>26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28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31</v>
      </c>
      <c r="E22" s="37"/>
      <c r="F22" s="37"/>
      <c r="G22" s="37"/>
      <c r="H22" s="37"/>
      <c r="I22" s="105" t="s">
        <v>26</v>
      </c>
      <c r="J22" s="30">
        <f>IF('Rekapitulace stavby'!AN16="","",'Rekapitulace stavby'!AN16)</f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 </v>
      </c>
      <c r="F23" s="37"/>
      <c r="G23" s="37"/>
      <c r="H23" s="37"/>
      <c r="I23" s="105" t="s">
        <v>28</v>
      </c>
      <c r="J23" s="30">
        <f>IF('Rekapitulace stavby'!AN17="","",'Rekapitulace stavby'!AN17)</f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33</v>
      </c>
      <c r="E25" s="37"/>
      <c r="F25" s="37"/>
      <c r="G25" s="37"/>
      <c r="H25" s="37"/>
      <c r="I25" s="104"/>
      <c r="J25" s="37"/>
      <c r="K25" s="40"/>
    </row>
    <row r="26" spans="2:11" s="7" customFormat="1" ht="20.25" customHeight="1">
      <c r="B26" s="107"/>
      <c r="C26" s="108"/>
      <c r="D26" s="108"/>
      <c r="E26" s="374" t="s">
        <v>3</v>
      </c>
      <c r="F26" s="382"/>
      <c r="G26" s="382"/>
      <c r="H26" s="382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34</v>
      </c>
      <c r="E29" s="37"/>
      <c r="F29" s="37"/>
      <c r="G29" s="37"/>
      <c r="H29" s="37"/>
      <c r="I29" s="104"/>
      <c r="J29" s="114">
        <f>ROUND(J88,2)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36</v>
      </c>
      <c r="G31" s="37"/>
      <c r="H31" s="37"/>
      <c r="I31" s="115" t="s">
        <v>35</v>
      </c>
      <c r="J31" s="41" t="s">
        <v>37</v>
      </c>
      <c r="K31" s="40"/>
    </row>
    <row r="32" spans="2:11" s="1" customFormat="1" ht="14.25" customHeight="1">
      <c r="B32" s="36"/>
      <c r="C32" s="37"/>
      <c r="D32" s="44" t="s">
        <v>38</v>
      </c>
      <c r="E32" s="44" t="s">
        <v>39</v>
      </c>
      <c r="F32" s="116">
        <f>ROUND(SUM(BE88:BE182),2)</f>
        <v>0</v>
      </c>
      <c r="G32" s="37"/>
      <c r="H32" s="37"/>
      <c r="I32" s="117">
        <v>0.21</v>
      </c>
      <c r="J32" s="116">
        <f>ROUND(ROUND((SUM(BE88:BE182)),2)*I32,2)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40</v>
      </c>
      <c r="F33" s="116">
        <f>ROUND(SUM(BF88:BF182),2)</f>
        <v>0</v>
      </c>
      <c r="G33" s="37"/>
      <c r="H33" s="37"/>
      <c r="I33" s="117">
        <v>0.15</v>
      </c>
      <c r="J33" s="116">
        <f>ROUND(ROUND((SUM(BF88:BF182)),2)*I33,2)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41</v>
      </c>
      <c r="F34" s="116">
        <f>ROUND(SUM(BG88:BG182),2)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42</v>
      </c>
      <c r="F35" s="116">
        <f>ROUND(SUM(BH88:BH182),2)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43</v>
      </c>
      <c r="F36" s="116">
        <f>ROUND(SUM(BI88:BI182),2)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44</v>
      </c>
      <c r="E38" s="67"/>
      <c r="F38" s="67"/>
      <c r="G38" s="120" t="s">
        <v>45</v>
      </c>
      <c r="H38" s="121" t="s">
        <v>46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110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17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0.25" customHeight="1">
      <c r="B47" s="36"/>
      <c r="C47" s="37"/>
      <c r="D47" s="37"/>
      <c r="E47" s="381" t="str">
        <f>E7</f>
        <v>Lesní cesta - část Tulinka</v>
      </c>
      <c r="F47" s="364"/>
      <c r="G47" s="364"/>
      <c r="H47" s="364"/>
      <c r="I47" s="104"/>
      <c r="J47" s="37"/>
      <c r="K47" s="40"/>
    </row>
    <row r="48" spans="2:11" ht="12.75">
      <c r="B48" s="23"/>
      <c r="C48" s="32" t="s">
        <v>106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0.25" customHeight="1">
      <c r="B49" s="36"/>
      <c r="C49" s="37"/>
      <c r="D49" s="37"/>
      <c r="E49" s="381" t="s">
        <v>217</v>
      </c>
      <c r="F49" s="364"/>
      <c r="G49" s="364"/>
      <c r="H49" s="364"/>
      <c r="I49" s="104"/>
      <c r="J49" s="37"/>
      <c r="K49" s="40"/>
    </row>
    <row r="50" spans="2:11" s="1" customFormat="1" ht="14.25" customHeight="1">
      <c r="B50" s="36"/>
      <c r="C50" s="32" t="s">
        <v>108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1.75" customHeight="1">
      <c r="B51" s="36"/>
      <c r="C51" s="37"/>
      <c r="D51" s="37"/>
      <c r="E51" s="378" t="str">
        <f>E11</f>
        <v>SO 102 - Lesní cesta délka 315 m</v>
      </c>
      <c r="F51" s="364"/>
      <c r="G51" s="364"/>
      <c r="H51" s="364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 </v>
      </c>
      <c r="G53" s="37"/>
      <c r="H53" s="37"/>
      <c r="I53" s="105" t="s">
        <v>23</v>
      </c>
      <c r="J53" s="106" t="str">
        <f>IF(J14="","",J14)</f>
        <v>13.10.2016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2.75">
      <c r="B55" s="36"/>
      <c r="C55" s="32" t="s">
        <v>25</v>
      </c>
      <c r="D55" s="37"/>
      <c r="E55" s="37"/>
      <c r="F55" s="30" t="str">
        <f>E17</f>
        <v> </v>
      </c>
      <c r="G55" s="37"/>
      <c r="H55" s="37"/>
      <c r="I55" s="105" t="s">
        <v>31</v>
      </c>
      <c r="J55" s="30" t="str">
        <f>E23</f>
        <v> </v>
      </c>
      <c r="K55" s="40"/>
    </row>
    <row r="56" spans="2:11" s="1" customFormat="1" ht="14.25" customHeight="1">
      <c r="B56" s="36"/>
      <c r="C56" s="32" t="s">
        <v>29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111</v>
      </c>
      <c r="D58" s="118"/>
      <c r="E58" s="118"/>
      <c r="F58" s="118"/>
      <c r="G58" s="118"/>
      <c r="H58" s="118"/>
      <c r="I58" s="129"/>
      <c r="J58" s="130" t="s">
        <v>112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113</v>
      </c>
      <c r="D60" s="37"/>
      <c r="E60" s="37"/>
      <c r="F60" s="37"/>
      <c r="G60" s="37"/>
      <c r="H60" s="37"/>
      <c r="I60" s="104"/>
      <c r="J60" s="114">
        <f>J88</f>
        <v>0</v>
      </c>
      <c r="K60" s="40"/>
      <c r="AU60" s="19" t="s">
        <v>114</v>
      </c>
    </row>
    <row r="61" spans="2:11" s="8" customFormat="1" ht="24.75" customHeight="1">
      <c r="B61" s="133"/>
      <c r="C61" s="134"/>
      <c r="D61" s="135" t="s">
        <v>115</v>
      </c>
      <c r="E61" s="136"/>
      <c r="F61" s="136"/>
      <c r="G61" s="136"/>
      <c r="H61" s="136"/>
      <c r="I61" s="137"/>
      <c r="J61" s="138">
        <f>J89</f>
        <v>0</v>
      </c>
      <c r="K61" s="139"/>
    </row>
    <row r="62" spans="2:11" s="9" customFormat="1" ht="19.5" customHeight="1">
      <c r="B62" s="140"/>
      <c r="C62" s="141"/>
      <c r="D62" s="142" t="s">
        <v>116</v>
      </c>
      <c r="E62" s="143"/>
      <c r="F62" s="143"/>
      <c r="G62" s="143"/>
      <c r="H62" s="143"/>
      <c r="I62" s="144"/>
      <c r="J62" s="145">
        <f>J90</f>
        <v>0</v>
      </c>
      <c r="K62" s="146"/>
    </row>
    <row r="63" spans="2:11" s="9" customFormat="1" ht="19.5" customHeight="1">
      <c r="B63" s="140"/>
      <c r="C63" s="141"/>
      <c r="D63" s="142" t="s">
        <v>219</v>
      </c>
      <c r="E63" s="143"/>
      <c r="F63" s="143"/>
      <c r="G63" s="143"/>
      <c r="H63" s="143"/>
      <c r="I63" s="144"/>
      <c r="J63" s="145">
        <f>J111</f>
        <v>0</v>
      </c>
      <c r="K63" s="146"/>
    </row>
    <row r="64" spans="2:11" s="9" customFormat="1" ht="19.5" customHeight="1">
      <c r="B64" s="140"/>
      <c r="C64" s="141"/>
      <c r="D64" s="142" t="s">
        <v>220</v>
      </c>
      <c r="E64" s="143"/>
      <c r="F64" s="143"/>
      <c r="G64" s="143"/>
      <c r="H64" s="143"/>
      <c r="I64" s="144"/>
      <c r="J64" s="145">
        <f>J121</f>
        <v>0</v>
      </c>
      <c r="K64" s="146"/>
    </row>
    <row r="65" spans="2:11" s="9" customFormat="1" ht="19.5" customHeight="1">
      <c r="B65" s="140"/>
      <c r="C65" s="141"/>
      <c r="D65" s="142" t="s">
        <v>221</v>
      </c>
      <c r="E65" s="143"/>
      <c r="F65" s="143"/>
      <c r="G65" s="143"/>
      <c r="H65" s="143"/>
      <c r="I65" s="144"/>
      <c r="J65" s="145">
        <f>J146</f>
        <v>0</v>
      </c>
      <c r="K65" s="146"/>
    </row>
    <row r="66" spans="2:11" s="9" customFormat="1" ht="19.5" customHeight="1">
      <c r="B66" s="140"/>
      <c r="C66" s="141"/>
      <c r="D66" s="142" t="s">
        <v>196</v>
      </c>
      <c r="E66" s="143"/>
      <c r="F66" s="143"/>
      <c r="G66" s="143"/>
      <c r="H66" s="143"/>
      <c r="I66" s="144"/>
      <c r="J66" s="145">
        <f>J180</f>
        <v>0</v>
      </c>
      <c r="K66" s="146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104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25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6"/>
      <c r="J72" s="55"/>
      <c r="K72" s="55"/>
      <c r="L72" s="36"/>
    </row>
    <row r="73" spans="2:12" s="1" customFormat="1" ht="36.75" customHeight="1">
      <c r="B73" s="36"/>
      <c r="C73" s="56" t="s">
        <v>118</v>
      </c>
      <c r="L73" s="36"/>
    </row>
    <row r="74" spans="2:12" s="1" customFormat="1" ht="6.75" customHeight="1">
      <c r="B74" s="36"/>
      <c r="L74" s="36"/>
    </row>
    <row r="75" spans="2:12" s="1" customFormat="1" ht="14.25" customHeight="1">
      <c r="B75" s="36"/>
      <c r="C75" s="58" t="s">
        <v>17</v>
      </c>
      <c r="L75" s="36"/>
    </row>
    <row r="76" spans="2:12" s="1" customFormat="1" ht="20.25" customHeight="1">
      <c r="B76" s="36"/>
      <c r="E76" s="379" t="str">
        <f>E7</f>
        <v>Lesní cesta - část Tulinka</v>
      </c>
      <c r="F76" s="359"/>
      <c r="G76" s="359"/>
      <c r="H76" s="359"/>
      <c r="L76" s="36"/>
    </row>
    <row r="77" spans="2:12" ht="12.75">
      <c r="B77" s="23"/>
      <c r="C77" s="58" t="s">
        <v>106</v>
      </c>
      <c r="L77" s="23"/>
    </row>
    <row r="78" spans="2:12" s="1" customFormat="1" ht="20.25" customHeight="1">
      <c r="B78" s="36"/>
      <c r="E78" s="379" t="s">
        <v>217</v>
      </c>
      <c r="F78" s="359"/>
      <c r="G78" s="359"/>
      <c r="H78" s="359"/>
      <c r="L78" s="36"/>
    </row>
    <row r="79" spans="2:12" s="1" customFormat="1" ht="14.25" customHeight="1">
      <c r="B79" s="36"/>
      <c r="C79" s="58" t="s">
        <v>108</v>
      </c>
      <c r="L79" s="36"/>
    </row>
    <row r="80" spans="2:12" s="1" customFormat="1" ht="21.75" customHeight="1">
      <c r="B80" s="36"/>
      <c r="E80" s="356" t="str">
        <f>E11</f>
        <v>SO 102 - Lesní cesta délka 315 m</v>
      </c>
      <c r="F80" s="359"/>
      <c r="G80" s="359"/>
      <c r="H80" s="359"/>
      <c r="L80" s="36"/>
    </row>
    <row r="81" spans="2:12" s="1" customFormat="1" ht="6.75" customHeight="1">
      <c r="B81" s="36"/>
      <c r="L81" s="36"/>
    </row>
    <row r="82" spans="2:12" s="1" customFormat="1" ht="18" customHeight="1">
      <c r="B82" s="36"/>
      <c r="C82" s="58" t="s">
        <v>21</v>
      </c>
      <c r="F82" s="147" t="str">
        <f>F14</f>
        <v> </v>
      </c>
      <c r="I82" s="148" t="s">
        <v>23</v>
      </c>
      <c r="J82" s="62" t="str">
        <f>IF(J14="","",J14)</f>
        <v>13.10.2016</v>
      </c>
      <c r="L82" s="36"/>
    </row>
    <row r="83" spans="2:12" s="1" customFormat="1" ht="6.75" customHeight="1">
      <c r="B83" s="36"/>
      <c r="L83" s="36"/>
    </row>
    <row r="84" spans="2:12" s="1" customFormat="1" ht="12.75">
      <c r="B84" s="36"/>
      <c r="C84" s="58" t="s">
        <v>25</v>
      </c>
      <c r="F84" s="147" t="str">
        <f>E17</f>
        <v> </v>
      </c>
      <c r="I84" s="148" t="s">
        <v>31</v>
      </c>
      <c r="J84" s="147" t="str">
        <f>E23</f>
        <v> </v>
      </c>
      <c r="L84" s="36"/>
    </row>
    <row r="85" spans="2:12" s="1" customFormat="1" ht="14.25" customHeight="1">
      <c r="B85" s="36"/>
      <c r="C85" s="58" t="s">
        <v>29</v>
      </c>
      <c r="F85" s="147">
        <f>IF(E20="","",E20)</f>
      </c>
      <c r="L85" s="36"/>
    </row>
    <row r="86" spans="2:12" s="1" customFormat="1" ht="9.75" customHeight="1">
      <c r="B86" s="36"/>
      <c r="L86" s="36"/>
    </row>
    <row r="87" spans="2:20" s="10" customFormat="1" ht="29.25" customHeight="1">
      <c r="B87" s="149"/>
      <c r="C87" s="150" t="s">
        <v>119</v>
      </c>
      <c r="D87" s="151" t="s">
        <v>53</v>
      </c>
      <c r="E87" s="151" t="s">
        <v>49</v>
      </c>
      <c r="F87" s="151" t="s">
        <v>120</v>
      </c>
      <c r="G87" s="151" t="s">
        <v>121</v>
      </c>
      <c r="H87" s="151" t="s">
        <v>122</v>
      </c>
      <c r="I87" s="152" t="s">
        <v>123</v>
      </c>
      <c r="J87" s="151" t="s">
        <v>112</v>
      </c>
      <c r="K87" s="153" t="s">
        <v>124</v>
      </c>
      <c r="L87" s="149"/>
      <c r="M87" s="69" t="s">
        <v>125</v>
      </c>
      <c r="N87" s="70" t="s">
        <v>38</v>
      </c>
      <c r="O87" s="70" t="s">
        <v>126</v>
      </c>
      <c r="P87" s="70" t="s">
        <v>127</v>
      </c>
      <c r="Q87" s="70" t="s">
        <v>128</v>
      </c>
      <c r="R87" s="70" t="s">
        <v>129</v>
      </c>
      <c r="S87" s="70" t="s">
        <v>130</v>
      </c>
      <c r="T87" s="71" t="s">
        <v>131</v>
      </c>
    </row>
    <row r="88" spans="2:63" s="1" customFormat="1" ht="29.25" customHeight="1">
      <c r="B88" s="36"/>
      <c r="C88" s="73" t="s">
        <v>113</v>
      </c>
      <c r="J88" s="154">
        <f>BK88</f>
        <v>0</v>
      </c>
      <c r="L88" s="36"/>
      <c r="M88" s="72"/>
      <c r="N88" s="63"/>
      <c r="O88" s="63"/>
      <c r="P88" s="155">
        <f>P89</f>
        <v>0</v>
      </c>
      <c r="Q88" s="63"/>
      <c r="R88" s="155">
        <f>R89</f>
        <v>41.46282440000001</v>
      </c>
      <c r="S88" s="63"/>
      <c r="T88" s="156">
        <f>T89</f>
        <v>0</v>
      </c>
      <c r="AT88" s="19" t="s">
        <v>67</v>
      </c>
      <c r="AU88" s="19" t="s">
        <v>114</v>
      </c>
      <c r="BK88" s="157">
        <f>BK89</f>
        <v>0</v>
      </c>
    </row>
    <row r="89" spans="2:63" s="11" customFormat="1" ht="36.75" customHeight="1">
      <c r="B89" s="158"/>
      <c r="D89" s="159" t="s">
        <v>67</v>
      </c>
      <c r="E89" s="160" t="s">
        <v>132</v>
      </c>
      <c r="F89" s="160" t="s">
        <v>133</v>
      </c>
      <c r="I89" s="161"/>
      <c r="J89" s="162">
        <f>BK89</f>
        <v>0</v>
      </c>
      <c r="L89" s="158"/>
      <c r="M89" s="163"/>
      <c r="N89" s="164"/>
      <c r="O89" s="164"/>
      <c r="P89" s="165">
        <f>P90+P111+P121+P146+P180</f>
        <v>0</v>
      </c>
      <c r="Q89" s="164"/>
      <c r="R89" s="165">
        <f>R90+R111+R121+R146+R180</f>
        <v>41.46282440000001</v>
      </c>
      <c r="S89" s="164"/>
      <c r="T89" s="166">
        <f>T90+T111+T121+T146+T180</f>
        <v>0</v>
      </c>
      <c r="AR89" s="159" t="s">
        <v>75</v>
      </c>
      <c r="AT89" s="167" t="s">
        <v>67</v>
      </c>
      <c r="AU89" s="167" t="s">
        <v>68</v>
      </c>
      <c r="AY89" s="159" t="s">
        <v>134</v>
      </c>
      <c r="BK89" s="168">
        <f>BK90+BK111+BK121+BK146+BK180</f>
        <v>0</v>
      </c>
    </row>
    <row r="90" spans="2:63" s="11" customFormat="1" ht="19.5" customHeight="1">
      <c r="B90" s="158"/>
      <c r="D90" s="169" t="s">
        <v>67</v>
      </c>
      <c r="E90" s="170" t="s">
        <v>75</v>
      </c>
      <c r="F90" s="170" t="s">
        <v>135</v>
      </c>
      <c r="I90" s="161"/>
      <c r="J90" s="171">
        <f>BK90</f>
        <v>0</v>
      </c>
      <c r="L90" s="158"/>
      <c r="M90" s="163"/>
      <c r="N90" s="164"/>
      <c r="O90" s="164"/>
      <c r="P90" s="165">
        <f>SUM(P91:P110)</f>
        <v>0</v>
      </c>
      <c r="Q90" s="164"/>
      <c r="R90" s="165">
        <f>SUM(R91:R110)</f>
        <v>0</v>
      </c>
      <c r="S90" s="164"/>
      <c r="T90" s="166">
        <f>SUM(T91:T110)</f>
        <v>0</v>
      </c>
      <c r="AR90" s="159" t="s">
        <v>75</v>
      </c>
      <c r="AT90" s="167" t="s">
        <v>67</v>
      </c>
      <c r="AU90" s="167" t="s">
        <v>75</v>
      </c>
      <c r="AY90" s="159" t="s">
        <v>134</v>
      </c>
      <c r="BK90" s="168">
        <f>SUM(BK91:BK110)</f>
        <v>0</v>
      </c>
    </row>
    <row r="91" spans="2:65" s="1" customFormat="1" ht="20.25" customHeight="1">
      <c r="B91" s="172"/>
      <c r="C91" s="173" t="s">
        <v>75</v>
      </c>
      <c r="D91" s="173" t="s">
        <v>136</v>
      </c>
      <c r="E91" s="174" t="s">
        <v>222</v>
      </c>
      <c r="F91" s="175" t="s">
        <v>223</v>
      </c>
      <c r="G91" s="176" t="s">
        <v>151</v>
      </c>
      <c r="H91" s="177">
        <v>2.4</v>
      </c>
      <c r="I91" s="178"/>
      <c r="J91" s="179">
        <f>ROUND(I91*H91,2)</f>
        <v>0</v>
      </c>
      <c r="K91" s="175" t="s">
        <v>3</v>
      </c>
      <c r="L91" s="36"/>
      <c r="M91" s="180" t="s">
        <v>3</v>
      </c>
      <c r="N91" s="181" t="s">
        <v>39</v>
      </c>
      <c r="O91" s="37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19" t="s">
        <v>141</v>
      </c>
      <c r="AT91" s="19" t="s">
        <v>136</v>
      </c>
      <c r="AU91" s="19" t="s">
        <v>77</v>
      </c>
      <c r="AY91" s="19" t="s">
        <v>134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9" t="s">
        <v>75</v>
      </c>
      <c r="BK91" s="184">
        <f>ROUND(I91*H91,2)</f>
        <v>0</v>
      </c>
      <c r="BL91" s="19" t="s">
        <v>141</v>
      </c>
      <c r="BM91" s="19" t="s">
        <v>329</v>
      </c>
    </row>
    <row r="92" spans="2:47" s="1" customFormat="1" ht="20.25" customHeight="1">
      <c r="B92" s="36"/>
      <c r="D92" s="185" t="s">
        <v>143</v>
      </c>
      <c r="F92" s="186" t="s">
        <v>223</v>
      </c>
      <c r="I92" s="187"/>
      <c r="L92" s="36"/>
      <c r="M92" s="65"/>
      <c r="N92" s="37"/>
      <c r="O92" s="37"/>
      <c r="P92" s="37"/>
      <c r="Q92" s="37"/>
      <c r="R92" s="37"/>
      <c r="S92" s="37"/>
      <c r="T92" s="66"/>
      <c r="AT92" s="19" t="s">
        <v>143</v>
      </c>
      <c r="AU92" s="19" t="s">
        <v>77</v>
      </c>
    </row>
    <row r="93" spans="2:51" s="12" customFormat="1" ht="20.25" customHeight="1">
      <c r="B93" s="188"/>
      <c r="D93" s="185" t="s">
        <v>145</v>
      </c>
      <c r="E93" s="189" t="s">
        <v>3</v>
      </c>
      <c r="F93" s="190" t="s">
        <v>225</v>
      </c>
      <c r="H93" s="191" t="s">
        <v>3</v>
      </c>
      <c r="I93" s="192"/>
      <c r="L93" s="188"/>
      <c r="M93" s="193"/>
      <c r="N93" s="194"/>
      <c r="O93" s="194"/>
      <c r="P93" s="194"/>
      <c r="Q93" s="194"/>
      <c r="R93" s="194"/>
      <c r="S93" s="194"/>
      <c r="T93" s="195"/>
      <c r="AT93" s="191" t="s">
        <v>145</v>
      </c>
      <c r="AU93" s="191" t="s">
        <v>77</v>
      </c>
      <c r="AV93" s="12" t="s">
        <v>75</v>
      </c>
      <c r="AW93" s="12" t="s">
        <v>32</v>
      </c>
      <c r="AX93" s="12" t="s">
        <v>68</v>
      </c>
      <c r="AY93" s="191" t="s">
        <v>134</v>
      </c>
    </row>
    <row r="94" spans="2:51" s="13" customFormat="1" ht="20.25" customHeight="1">
      <c r="B94" s="196"/>
      <c r="D94" s="185" t="s">
        <v>145</v>
      </c>
      <c r="E94" s="197" t="s">
        <v>3</v>
      </c>
      <c r="F94" s="198" t="s">
        <v>330</v>
      </c>
      <c r="H94" s="199">
        <v>0.96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145</v>
      </c>
      <c r="AU94" s="197" t="s">
        <v>77</v>
      </c>
      <c r="AV94" s="13" t="s">
        <v>77</v>
      </c>
      <c r="AW94" s="13" t="s">
        <v>32</v>
      </c>
      <c r="AX94" s="13" t="s">
        <v>68</v>
      </c>
      <c r="AY94" s="197" t="s">
        <v>134</v>
      </c>
    </row>
    <row r="95" spans="2:51" s="12" customFormat="1" ht="20.25" customHeight="1">
      <c r="B95" s="188"/>
      <c r="D95" s="185" t="s">
        <v>145</v>
      </c>
      <c r="E95" s="189" t="s">
        <v>3</v>
      </c>
      <c r="F95" s="190" t="s">
        <v>227</v>
      </c>
      <c r="H95" s="191" t="s">
        <v>3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1" t="s">
        <v>145</v>
      </c>
      <c r="AU95" s="191" t="s">
        <v>77</v>
      </c>
      <c r="AV95" s="12" t="s">
        <v>75</v>
      </c>
      <c r="AW95" s="12" t="s">
        <v>32</v>
      </c>
      <c r="AX95" s="12" t="s">
        <v>68</v>
      </c>
      <c r="AY95" s="191" t="s">
        <v>134</v>
      </c>
    </row>
    <row r="96" spans="2:51" s="13" customFormat="1" ht="20.25" customHeight="1">
      <c r="B96" s="196"/>
      <c r="D96" s="185" t="s">
        <v>145</v>
      </c>
      <c r="E96" s="197" t="s">
        <v>3</v>
      </c>
      <c r="F96" s="198" t="s">
        <v>331</v>
      </c>
      <c r="H96" s="199">
        <v>1.44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145</v>
      </c>
      <c r="AU96" s="197" t="s">
        <v>77</v>
      </c>
      <c r="AV96" s="13" t="s">
        <v>77</v>
      </c>
      <c r="AW96" s="13" t="s">
        <v>32</v>
      </c>
      <c r="AX96" s="13" t="s">
        <v>68</v>
      </c>
      <c r="AY96" s="197" t="s">
        <v>134</v>
      </c>
    </row>
    <row r="97" spans="2:51" s="14" customFormat="1" ht="20.25" customHeight="1">
      <c r="B97" s="204"/>
      <c r="D97" s="205" t="s">
        <v>145</v>
      </c>
      <c r="E97" s="206" t="s">
        <v>3</v>
      </c>
      <c r="F97" s="207" t="s">
        <v>148</v>
      </c>
      <c r="H97" s="208">
        <v>2.4</v>
      </c>
      <c r="I97" s="209"/>
      <c r="L97" s="204"/>
      <c r="M97" s="210"/>
      <c r="N97" s="211"/>
      <c r="O97" s="211"/>
      <c r="P97" s="211"/>
      <c r="Q97" s="211"/>
      <c r="R97" s="211"/>
      <c r="S97" s="211"/>
      <c r="T97" s="212"/>
      <c r="AT97" s="213" t="s">
        <v>145</v>
      </c>
      <c r="AU97" s="213" t="s">
        <v>77</v>
      </c>
      <c r="AV97" s="14" t="s">
        <v>141</v>
      </c>
      <c r="AW97" s="14" t="s">
        <v>32</v>
      </c>
      <c r="AX97" s="14" t="s">
        <v>75</v>
      </c>
      <c r="AY97" s="213" t="s">
        <v>134</v>
      </c>
    </row>
    <row r="98" spans="2:65" s="1" customFormat="1" ht="20.25" customHeight="1">
      <c r="B98" s="172"/>
      <c r="C98" s="173" t="s">
        <v>77</v>
      </c>
      <c r="D98" s="173" t="s">
        <v>136</v>
      </c>
      <c r="E98" s="174" t="s">
        <v>229</v>
      </c>
      <c r="F98" s="175" t="s">
        <v>230</v>
      </c>
      <c r="G98" s="176" t="s">
        <v>151</v>
      </c>
      <c r="H98" s="177">
        <v>1.2</v>
      </c>
      <c r="I98" s="178"/>
      <c r="J98" s="179">
        <f>ROUND(I98*H98,2)</f>
        <v>0</v>
      </c>
      <c r="K98" s="175" t="s">
        <v>3</v>
      </c>
      <c r="L98" s="36"/>
      <c r="M98" s="180" t="s">
        <v>3</v>
      </c>
      <c r="N98" s="181" t="s">
        <v>39</v>
      </c>
      <c r="O98" s="37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9" t="s">
        <v>141</v>
      </c>
      <c r="AT98" s="19" t="s">
        <v>136</v>
      </c>
      <c r="AU98" s="19" t="s">
        <v>77</v>
      </c>
      <c r="AY98" s="19" t="s">
        <v>134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9" t="s">
        <v>75</v>
      </c>
      <c r="BK98" s="184">
        <f>ROUND(I98*H98,2)</f>
        <v>0</v>
      </c>
      <c r="BL98" s="19" t="s">
        <v>141</v>
      </c>
      <c r="BM98" s="19" t="s">
        <v>332</v>
      </c>
    </row>
    <row r="99" spans="2:47" s="1" customFormat="1" ht="20.25" customHeight="1">
      <c r="B99" s="36"/>
      <c r="D99" s="185" t="s">
        <v>143</v>
      </c>
      <c r="F99" s="186" t="s">
        <v>230</v>
      </c>
      <c r="I99" s="18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143</v>
      </c>
      <c r="AU99" s="19" t="s">
        <v>77</v>
      </c>
    </row>
    <row r="100" spans="2:51" s="13" customFormat="1" ht="20.25" customHeight="1">
      <c r="B100" s="196"/>
      <c r="D100" s="185" t="s">
        <v>145</v>
      </c>
      <c r="E100" s="197" t="s">
        <v>3</v>
      </c>
      <c r="F100" s="198" t="s">
        <v>333</v>
      </c>
      <c r="H100" s="199">
        <v>1.2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145</v>
      </c>
      <c r="AU100" s="197" t="s">
        <v>77</v>
      </c>
      <c r="AV100" s="13" t="s">
        <v>77</v>
      </c>
      <c r="AW100" s="13" t="s">
        <v>32</v>
      </c>
      <c r="AX100" s="13" t="s">
        <v>68</v>
      </c>
      <c r="AY100" s="197" t="s">
        <v>134</v>
      </c>
    </row>
    <row r="101" spans="2:51" s="14" customFormat="1" ht="20.25" customHeight="1">
      <c r="B101" s="204"/>
      <c r="D101" s="205" t="s">
        <v>145</v>
      </c>
      <c r="E101" s="206" t="s">
        <v>3</v>
      </c>
      <c r="F101" s="207" t="s">
        <v>148</v>
      </c>
      <c r="H101" s="208">
        <v>1.2</v>
      </c>
      <c r="I101" s="209"/>
      <c r="L101" s="204"/>
      <c r="M101" s="210"/>
      <c r="N101" s="211"/>
      <c r="O101" s="211"/>
      <c r="P101" s="211"/>
      <c r="Q101" s="211"/>
      <c r="R101" s="211"/>
      <c r="S101" s="211"/>
      <c r="T101" s="212"/>
      <c r="AT101" s="213" t="s">
        <v>145</v>
      </c>
      <c r="AU101" s="213" t="s">
        <v>77</v>
      </c>
      <c r="AV101" s="14" t="s">
        <v>141</v>
      </c>
      <c r="AW101" s="14" t="s">
        <v>32</v>
      </c>
      <c r="AX101" s="14" t="s">
        <v>75</v>
      </c>
      <c r="AY101" s="213" t="s">
        <v>134</v>
      </c>
    </row>
    <row r="102" spans="2:65" s="1" customFormat="1" ht="20.25" customHeight="1">
      <c r="B102" s="172"/>
      <c r="C102" s="173" t="s">
        <v>99</v>
      </c>
      <c r="D102" s="173" t="s">
        <v>136</v>
      </c>
      <c r="E102" s="174" t="s">
        <v>161</v>
      </c>
      <c r="F102" s="175" t="s">
        <v>162</v>
      </c>
      <c r="G102" s="176" t="s">
        <v>151</v>
      </c>
      <c r="H102" s="177">
        <v>2.4</v>
      </c>
      <c r="I102" s="178"/>
      <c r="J102" s="179">
        <f>ROUND(I102*H102,2)</f>
        <v>0</v>
      </c>
      <c r="K102" s="175" t="s">
        <v>140</v>
      </c>
      <c r="L102" s="36"/>
      <c r="M102" s="180" t="s">
        <v>3</v>
      </c>
      <c r="N102" s="181" t="s">
        <v>39</v>
      </c>
      <c r="O102" s="37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9" t="s">
        <v>141</v>
      </c>
      <c r="AT102" s="19" t="s">
        <v>136</v>
      </c>
      <c r="AU102" s="19" t="s">
        <v>77</v>
      </c>
      <c r="AY102" s="19" t="s">
        <v>134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9" t="s">
        <v>75</v>
      </c>
      <c r="BK102" s="184">
        <f>ROUND(I102*H102,2)</f>
        <v>0</v>
      </c>
      <c r="BL102" s="19" t="s">
        <v>141</v>
      </c>
      <c r="BM102" s="19" t="s">
        <v>334</v>
      </c>
    </row>
    <row r="103" spans="2:47" s="1" customFormat="1" ht="39.75" customHeight="1">
      <c r="B103" s="36"/>
      <c r="D103" s="185" t="s">
        <v>143</v>
      </c>
      <c r="F103" s="186" t="s">
        <v>164</v>
      </c>
      <c r="I103" s="187"/>
      <c r="L103" s="36"/>
      <c r="M103" s="65"/>
      <c r="N103" s="37"/>
      <c r="O103" s="37"/>
      <c r="P103" s="37"/>
      <c r="Q103" s="37"/>
      <c r="R103" s="37"/>
      <c r="S103" s="37"/>
      <c r="T103" s="66"/>
      <c r="AT103" s="19" t="s">
        <v>143</v>
      </c>
      <c r="AU103" s="19" t="s">
        <v>77</v>
      </c>
    </row>
    <row r="104" spans="2:51" s="12" customFormat="1" ht="20.25" customHeight="1">
      <c r="B104" s="188"/>
      <c r="D104" s="185" t="s">
        <v>145</v>
      </c>
      <c r="E104" s="189" t="s">
        <v>3</v>
      </c>
      <c r="F104" s="190" t="s">
        <v>165</v>
      </c>
      <c r="H104" s="191" t="s">
        <v>3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91" t="s">
        <v>145</v>
      </c>
      <c r="AU104" s="191" t="s">
        <v>77</v>
      </c>
      <c r="AV104" s="12" t="s">
        <v>75</v>
      </c>
      <c r="AW104" s="12" t="s">
        <v>32</v>
      </c>
      <c r="AX104" s="12" t="s">
        <v>68</v>
      </c>
      <c r="AY104" s="191" t="s">
        <v>134</v>
      </c>
    </row>
    <row r="105" spans="2:51" s="13" customFormat="1" ht="20.25" customHeight="1">
      <c r="B105" s="196"/>
      <c r="D105" s="185" t="s">
        <v>145</v>
      </c>
      <c r="E105" s="197" t="s">
        <v>3</v>
      </c>
      <c r="F105" s="198" t="s">
        <v>335</v>
      </c>
      <c r="H105" s="199">
        <v>2.4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145</v>
      </c>
      <c r="AU105" s="197" t="s">
        <v>77</v>
      </c>
      <c r="AV105" s="13" t="s">
        <v>77</v>
      </c>
      <c r="AW105" s="13" t="s">
        <v>32</v>
      </c>
      <c r="AX105" s="13" t="s">
        <v>68</v>
      </c>
      <c r="AY105" s="197" t="s">
        <v>134</v>
      </c>
    </row>
    <row r="106" spans="2:51" s="14" customFormat="1" ht="20.25" customHeight="1">
      <c r="B106" s="204"/>
      <c r="D106" s="205" t="s">
        <v>145</v>
      </c>
      <c r="E106" s="206" t="s">
        <v>3</v>
      </c>
      <c r="F106" s="207" t="s">
        <v>148</v>
      </c>
      <c r="H106" s="208">
        <v>2.4</v>
      </c>
      <c r="I106" s="209"/>
      <c r="L106" s="204"/>
      <c r="M106" s="210"/>
      <c r="N106" s="211"/>
      <c r="O106" s="211"/>
      <c r="P106" s="211"/>
      <c r="Q106" s="211"/>
      <c r="R106" s="211"/>
      <c r="S106" s="211"/>
      <c r="T106" s="212"/>
      <c r="AT106" s="213" t="s">
        <v>145</v>
      </c>
      <c r="AU106" s="213" t="s">
        <v>77</v>
      </c>
      <c r="AV106" s="14" t="s">
        <v>141</v>
      </c>
      <c r="AW106" s="14" t="s">
        <v>32</v>
      </c>
      <c r="AX106" s="14" t="s">
        <v>75</v>
      </c>
      <c r="AY106" s="213" t="s">
        <v>134</v>
      </c>
    </row>
    <row r="107" spans="2:65" s="1" customFormat="1" ht="20.25" customHeight="1">
      <c r="B107" s="172"/>
      <c r="C107" s="173" t="s">
        <v>141</v>
      </c>
      <c r="D107" s="173" t="s">
        <v>136</v>
      </c>
      <c r="E107" s="174" t="s">
        <v>168</v>
      </c>
      <c r="F107" s="175" t="s">
        <v>169</v>
      </c>
      <c r="G107" s="176" t="s">
        <v>170</v>
      </c>
      <c r="H107" s="177">
        <v>4.32</v>
      </c>
      <c r="I107" s="178"/>
      <c r="J107" s="179">
        <f>ROUND(I107*H107,2)</f>
        <v>0</v>
      </c>
      <c r="K107" s="175" t="s">
        <v>140</v>
      </c>
      <c r="L107" s="36"/>
      <c r="M107" s="180" t="s">
        <v>3</v>
      </c>
      <c r="N107" s="181" t="s">
        <v>39</v>
      </c>
      <c r="O107" s="37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19" t="s">
        <v>141</v>
      </c>
      <c r="AT107" s="19" t="s">
        <v>136</v>
      </c>
      <c r="AU107" s="19" t="s">
        <v>77</v>
      </c>
      <c r="AY107" s="19" t="s">
        <v>134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9" t="s">
        <v>75</v>
      </c>
      <c r="BK107" s="184">
        <f>ROUND(I107*H107,2)</f>
        <v>0</v>
      </c>
      <c r="BL107" s="19" t="s">
        <v>141</v>
      </c>
      <c r="BM107" s="19" t="s">
        <v>336</v>
      </c>
    </row>
    <row r="108" spans="2:47" s="1" customFormat="1" ht="20.25" customHeight="1">
      <c r="B108" s="36"/>
      <c r="D108" s="185" t="s">
        <v>143</v>
      </c>
      <c r="F108" s="186" t="s">
        <v>172</v>
      </c>
      <c r="I108" s="187"/>
      <c r="L108" s="36"/>
      <c r="M108" s="65"/>
      <c r="N108" s="37"/>
      <c r="O108" s="37"/>
      <c r="P108" s="37"/>
      <c r="Q108" s="37"/>
      <c r="R108" s="37"/>
      <c r="S108" s="37"/>
      <c r="T108" s="66"/>
      <c r="AT108" s="19" t="s">
        <v>143</v>
      </c>
      <c r="AU108" s="19" t="s">
        <v>77</v>
      </c>
    </row>
    <row r="109" spans="2:51" s="13" customFormat="1" ht="20.25" customHeight="1">
      <c r="B109" s="196"/>
      <c r="D109" s="185" t="s">
        <v>145</v>
      </c>
      <c r="E109" s="197" t="s">
        <v>3</v>
      </c>
      <c r="F109" s="198" t="s">
        <v>337</v>
      </c>
      <c r="H109" s="199">
        <v>4.32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145</v>
      </c>
      <c r="AU109" s="197" t="s">
        <v>77</v>
      </c>
      <c r="AV109" s="13" t="s">
        <v>77</v>
      </c>
      <c r="AW109" s="13" t="s">
        <v>32</v>
      </c>
      <c r="AX109" s="13" t="s">
        <v>68</v>
      </c>
      <c r="AY109" s="197" t="s">
        <v>134</v>
      </c>
    </row>
    <row r="110" spans="2:51" s="14" customFormat="1" ht="20.25" customHeight="1">
      <c r="B110" s="204"/>
      <c r="D110" s="185" t="s">
        <v>145</v>
      </c>
      <c r="E110" s="214" t="s">
        <v>3</v>
      </c>
      <c r="F110" s="215" t="s">
        <v>148</v>
      </c>
      <c r="H110" s="216">
        <v>4.32</v>
      </c>
      <c r="I110" s="209"/>
      <c r="L110" s="204"/>
      <c r="M110" s="210"/>
      <c r="N110" s="211"/>
      <c r="O110" s="211"/>
      <c r="P110" s="211"/>
      <c r="Q110" s="211"/>
      <c r="R110" s="211"/>
      <c r="S110" s="211"/>
      <c r="T110" s="212"/>
      <c r="AT110" s="213" t="s">
        <v>145</v>
      </c>
      <c r="AU110" s="213" t="s">
        <v>77</v>
      </c>
      <c r="AV110" s="14" t="s">
        <v>141</v>
      </c>
      <c r="AW110" s="14" t="s">
        <v>32</v>
      </c>
      <c r="AX110" s="14" t="s">
        <v>75</v>
      </c>
      <c r="AY110" s="213" t="s">
        <v>134</v>
      </c>
    </row>
    <row r="111" spans="2:63" s="11" customFormat="1" ht="29.25" customHeight="1">
      <c r="B111" s="158"/>
      <c r="D111" s="169" t="s">
        <v>67</v>
      </c>
      <c r="E111" s="170" t="s">
        <v>77</v>
      </c>
      <c r="F111" s="170" t="s">
        <v>237</v>
      </c>
      <c r="I111" s="161"/>
      <c r="J111" s="171">
        <f>BK111</f>
        <v>0</v>
      </c>
      <c r="L111" s="158"/>
      <c r="M111" s="163"/>
      <c r="N111" s="164"/>
      <c r="O111" s="164"/>
      <c r="P111" s="165">
        <f>SUM(P112:P120)</f>
        <v>0</v>
      </c>
      <c r="Q111" s="164"/>
      <c r="R111" s="165">
        <f>SUM(R112:R120)</f>
        <v>0</v>
      </c>
      <c r="S111" s="164"/>
      <c r="T111" s="166">
        <f>SUM(T112:T120)</f>
        <v>0</v>
      </c>
      <c r="AR111" s="159" t="s">
        <v>75</v>
      </c>
      <c r="AT111" s="167" t="s">
        <v>67</v>
      </c>
      <c r="AU111" s="167" t="s">
        <v>75</v>
      </c>
      <c r="AY111" s="159" t="s">
        <v>134</v>
      </c>
      <c r="BK111" s="168">
        <f>SUM(BK112:BK120)</f>
        <v>0</v>
      </c>
    </row>
    <row r="112" spans="2:65" s="1" customFormat="1" ht="28.5" customHeight="1">
      <c r="B112" s="172"/>
      <c r="C112" s="173" t="s">
        <v>167</v>
      </c>
      <c r="D112" s="173" t="s">
        <v>136</v>
      </c>
      <c r="E112" s="174" t="s">
        <v>238</v>
      </c>
      <c r="F112" s="175" t="s">
        <v>239</v>
      </c>
      <c r="G112" s="176" t="s">
        <v>139</v>
      </c>
      <c r="H112" s="177">
        <v>8</v>
      </c>
      <c r="I112" s="178"/>
      <c r="J112" s="179">
        <f>ROUND(I112*H112,2)</f>
        <v>0</v>
      </c>
      <c r="K112" s="175" t="s">
        <v>240</v>
      </c>
      <c r="L112" s="36"/>
      <c r="M112" s="180" t="s">
        <v>3</v>
      </c>
      <c r="N112" s="181" t="s">
        <v>39</v>
      </c>
      <c r="O112" s="37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9" t="s">
        <v>141</v>
      </c>
      <c r="AT112" s="19" t="s">
        <v>136</v>
      </c>
      <c r="AU112" s="19" t="s">
        <v>77</v>
      </c>
      <c r="AY112" s="19" t="s">
        <v>134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9" t="s">
        <v>75</v>
      </c>
      <c r="BK112" s="184">
        <f>ROUND(I112*H112,2)</f>
        <v>0</v>
      </c>
      <c r="BL112" s="19" t="s">
        <v>141</v>
      </c>
      <c r="BM112" s="19" t="s">
        <v>338</v>
      </c>
    </row>
    <row r="113" spans="2:47" s="1" customFormat="1" ht="28.5" customHeight="1">
      <c r="B113" s="36"/>
      <c r="D113" s="185" t="s">
        <v>143</v>
      </c>
      <c r="F113" s="186" t="s">
        <v>239</v>
      </c>
      <c r="I113" s="187"/>
      <c r="L113" s="36"/>
      <c r="M113" s="65"/>
      <c r="N113" s="37"/>
      <c r="O113" s="37"/>
      <c r="P113" s="37"/>
      <c r="Q113" s="37"/>
      <c r="R113" s="37"/>
      <c r="S113" s="37"/>
      <c r="T113" s="66"/>
      <c r="AT113" s="19" t="s">
        <v>143</v>
      </c>
      <c r="AU113" s="19" t="s">
        <v>77</v>
      </c>
    </row>
    <row r="114" spans="2:51" s="12" customFormat="1" ht="20.25" customHeight="1">
      <c r="B114" s="188"/>
      <c r="D114" s="185" t="s">
        <v>145</v>
      </c>
      <c r="E114" s="189" t="s">
        <v>3</v>
      </c>
      <c r="F114" s="190" t="s">
        <v>242</v>
      </c>
      <c r="H114" s="191" t="s">
        <v>3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1" t="s">
        <v>145</v>
      </c>
      <c r="AU114" s="191" t="s">
        <v>77</v>
      </c>
      <c r="AV114" s="12" t="s">
        <v>75</v>
      </c>
      <c r="AW114" s="12" t="s">
        <v>32</v>
      </c>
      <c r="AX114" s="12" t="s">
        <v>68</v>
      </c>
      <c r="AY114" s="191" t="s">
        <v>134</v>
      </c>
    </row>
    <row r="115" spans="2:51" s="13" customFormat="1" ht="20.25" customHeight="1">
      <c r="B115" s="196"/>
      <c r="D115" s="185" t="s">
        <v>145</v>
      </c>
      <c r="E115" s="197" t="s">
        <v>3</v>
      </c>
      <c r="F115" s="198" t="s">
        <v>339</v>
      </c>
      <c r="H115" s="199">
        <v>3.2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145</v>
      </c>
      <c r="AU115" s="197" t="s">
        <v>77</v>
      </c>
      <c r="AV115" s="13" t="s">
        <v>77</v>
      </c>
      <c r="AW115" s="13" t="s">
        <v>32</v>
      </c>
      <c r="AX115" s="13" t="s">
        <v>68</v>
      </c>
      <c r="AY115" s="197" t="s">
        <v>134</v>
      </c>
    </row>
    <row r="116" spans="2:51" s="15" customFormat="1" ht="20.25" customHeight="1">
      <c r="B116" s="221"/>
      <c r="D116" s="185" t="s">
        <v>145</v>
      </c>
      <c r="E116" s="222" t="s">
        <v>3</v>
      </c>
      <c r="F116" s="223" t="s">
        <v>244</v>
      </c>
      <c r="H116" s="224">
        <v>3.2</v>
      </c>
      <c r="I116" s="225"/>
      <c r="L116" s="221"/>
      <c r="M116" s="226"/>
      <c r="N116" s="227"/>
      <c r="O116" s="227"/>
      <c r="P116" s="227"/>
      <c r="Q116" s="227"/>
      <c r="R116" s="227"/>
      <c r="S116" s="227"/>
      <c r="T116" s="228"/>
      <c r="AT116" s="222" t="s">
        <v>145</v>
      </c>
      <c r="AU116" s="222" t="s">
        <v>77</v>
      </c>
      <c r="AV116" s="15" t="s">
        <v>99</v>
      </c>
      <c r="AW116" s="15" t="s">
        <v>32</v>
      </c>
      <c r="AX116" s="15" t="s">
        <v>68</v>
      </c>
      <c r="AY116" s="222" t="s">
        <v>134</v>
      </c>
    </row>
    <row r="117" spans="2:51" s="12" customFormat="1" ht="20.25" customHeight="1">
      <c r="B117" s="188"/>
      <c r="D117" s="185" t="s">
        <v>145</v>
      </c>
      <c r="E117" s="189" t="s">
        <v>3</v>
      </c>
      <c r="F117" s="190" t="s">
        <v>227</v>
      </c>
      <c r="H117" s="191" t="s">
        <v>3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91" t="s">
        <v>145</v>
      </c>
      <c r="AU117" s="191" t="s">
        <v>77</v>
      </c>
      <c r="AV117" s="12" t="s">
        <v>75</v>
      </c>
      <c r="AW117" s="12" t="s">
        <v>32</v>
      </c>
      <c r="AX117" s="12" t="s">
        <v>68</v>
      </c>
      <c r="AY117" s="191" t="s">
        <v>134</v>
      </c>
    </row>
    <row r="118" spans="2:51" s="13" customFormat="1" ht="20.25" customHeight="1">
      <c r="B118" s="196"/>
      <c r="D118" s="185" t="s">
        <v>145</v>
      </c>
      <c r="E118" s="197" t="s">
        <v>3</v>
      </c>
      <c r="F118" s="198" t="s">
        <v>340</v>
      </c>
      <c r="H118" s="199">
        <v>4.8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145</v>
      </c>
      <c r="AU118" s="197" t="s">
        <v>77</v>
      </c>
      <c r="AV118" s="13" t="s">
        <v>77</v>
      </c>
      <c r="AW118" s="13" t="s">
        <v>32</v>
      </c>
      <c r="AX118" s="13" t="s">
        <v>68</v>
      </c>
      <c r="AY118" s="197" t="s">
        <v>134</v>
      </c>
    </row>
    <row r="119" spans="2:51" s="15" customFormat="1" ht="20.25" customHeight="1">
      <c r="B119" s="221"/>
      <c r="D119" s="185" t="s">
        <v>145</v>
      </c>
      <c r="E119" s="222" t="s">
        <v>3</v>
      </c>
      <c r="F119" s="223" t="s">
        <v>244</v>
      </c>
      <c r="H119" s="224">
        <v>4.8</v>
      </c>
      <c r="I119" s="225"/>
      <c r="L119" s="221"/>
      <c r="M119" s="226"/>
      <c r="N119" s="227"/>
      <c r="O119" s="227"/>
      <c r="P119" s="227"/>
      <c r="Q119" s="227"/>
      <c r="R119" s="227"/>
      <c r="S119" s="227"/>
      <c r="T119" s="228"/>
      <c r="AT119" s="222" t="s">
        <v>145</v>
      </c>
      <c r="AU119" s="222" t="s">
        <v>77</v>
      </c>
      <c r="AV119" s="15" t="s">
        <v>99</v>
      </c>
      <c r="AW119" s="15" t="s">
        <v>32</v>
      </c>
      <c r="AX119" s="15" t="s">
        <v>68</v>
      </c>
      <c r="AY119" s="222" t="s">
        <v>134</v>
      </c>
    </row>
    <row r="120" spans="2:51" s="14" customFormat="1" ht="20.25" customHeight="1">
      <c r="B120" s="204"/>
      <c r="D120" s="185" t="s">
        <v>145</v>
      </c>
      <c r="E120" s="214" t="s">
        <v>3</v>
      </c>
      <c r="F120" s="215" t="s">
        <v>148</v>
      </c>
      <c r="H120" s="216">
        <v>8</v>
      </c>
      <c r="I120" s="209"/>
      <c r="L120" s="204"/>
      <c r="M120" s="210"/>
      <c r="N120" s="211"/>
      <c r="O120" s="211"/>
      <c r="P120" s="211"/>
      <c r="Q120" s="211"/>
      <c r="R120" s="211"/>
      <c r="S120" s="211"/>
      <c r="T120" s="212"/>
      <c r="AT120" s="213" t="s">
        <v>145</v>
      </c>
      <c r="AU120" s="213" t="s">
        <v>77</v>
      </c>
      <c r="AV120" s="14" t="s">
        <v>141</v>
      </c>
      <c r="AW120" s="14" t="s">
        <v>32</v>
      </c>
      <c r="AX120" s="14" t="s">
        <v>75</v>
      </c>
      <c r="AY120" s="213" t="s">
        <v>134</v>
      </c>
    </row>
    <row r="121" spans="2:63" s="11" customFormat="1" ht="29.25" customHeight="1">
      <c r="B121" s="158"/>
      <c r="D121" s="169" t="s">
        <v>67</v>
      </c>
      <c r="E121" s="170" t="s">
        <v>167</v>
      </c>
      <c r="F121" s="170" t="s">
        <v>246</v>
      </c>
      <c r="I121" s="161"/>
      <c r="J121" s="171">
        <f>BK121</f>
        <v>0</v>
      </c>
      <c r="L121" s="158"/>
      <c r="M121" s="163"/>
      <c r="N121" s="164"/>
      <c r="O121" s="164"/>
      <c r="P121" s="165">
        <f>SUM(P122:P145)</f>
        <v>0</v>
      </c>
      <c r="Q121" s="164"/>
      <c r="R121" s="165">
        <f>SUM(R122:R145)</f>
        <v>36.78255000000001</v>
      </c>
      <c r="S121" s="164"/>
      <c r="T121" s="166">
        <f>SUM(T122:T145)</f>
        <v>0</v>
      </c>
      <c r="AR121" s="159" t="s">
        <v>75</v>
      </c>
      <c r="AT121" s="167" t="s">
        <v>67</v>
      </c>
      <c r="AU121" s="167" t="s">
        <v>75</v>
      </c>
      <c r="AY121" s="159" t="s">
        <v>134</v>
      </c>
      <c r="BK121" s="168">
        <f>SUM(BK122:BK145)</f>
        <v>0</v>
      </c>
    </row>
    <row r="122" spans="2:65" s="1" customFormat="1" ht="28.5" customHeight="1">
      <c r="B122" s="172"/>
      <c r="C122" s="173" t="s">
        <v>176</v>
      </c>
      <c r="D122" s="173" t="s">
        <v>136</v>
      </c>
      <c r="E122" s="174" t="s">
        <v>247</v>
      </c>
      <c r="F122" s="175" t="s">
        <v>248</v>
      </c>
      <c r="G122" s="176" t="s">
        <v>139</v>
      </c>
      <c r="H122" s="177">
        <v>945</v>
      </c>
      <c r="I122" s="178"/>
      <c r="J122" s="179">
        <f>ROUND(I122*H122,2)</f>
        <v>0</v>
      </c>
      <c r="K122" s="175" t="s">
        <v>240</v>
      </c>
      <c r="L122" s="36"/>
      <c r="M122" s="180" t="s">
        <v>3</v>
      </c>
      <c r="N122" s="181" t="s">
        <v>39</v>
      </c>
      <c r="O122" s="37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19" t="s">
        <v>141</v>
      </c>
      <c r="AT122" s="19" t="s">
        <v>136</v>
      </c>
      <c r="AU122" s="19" t="s">
        <v>77</v>
      </c>
      <c r="AY122" s="19" t="s">
        <v>134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9" t="s">
        <v>75</v>
      </c>
      <c r="BK122" s="184">
        <f>ROUND(I122*H122,2)</f>
        <v>0</v>
      </c>
      <c r="BL122" s="19" t="s">
        <v>141</v>
      </c>
      <c r="BM122" s="19" t="s">
        <v>341</v>
      </c>
    </row>
    <row r="123" spans="2:47" s="1" customFormat="1" ht="28.5" customHeight="1">
      <c r="B123" s="36"/>
      <c r="D123" s="185" t="s">
        <v>143</v>
      </c>
      <c r="F123" s="186" t="s">
        <v>248</v>
      </c>
      <c r="I123" s="187"/>
      <c r="L123" s="36"/>
      <c r="M123" s="65"/>
      <c r="N123" s="37"/>
      <c r="O123" s="37"/>
      <c r="P123" s="37"/>
      <c r="Q123" s="37"/>
      <c r="R123" s="37"/>
      <c r="S123" s="37"/>
      <c r="T123" s="66"/>
      <c r="AT123" s="19" t="s">
        <v>143</v>
      </c>
      <c r="AU123" s="19" t="s">
        <v>77</v>
      </c>
    </row>
    <row r="124" spans="2:51" s="12" customFormat="1" ht="20.25" customHeight="1">
      <c r="B124" s="188"/>
      <c r="D124" s="185" t="s">
        <v>145</v>
      </c>
      <c r="E124" s="189" t="s">
        <v>3</v>
      </c>
      <c r="F124" s="190" t="s">
        <v>250</v>
      </c>
      <c r="H124" s="191" t="s">
        <v>3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91" t="s">
        <v>145</v>
      </c>
      <c r="AU124" s="191" t="s">
        <v>77</v>
      </c>
      <c r="AV124" s="12" t="s">
        <v>75</v>
      </c>
      <c r="AW124" s="12" t="s">
        <v>32</v>
      </c>
      <c r="AX124" s="12" t="s">
        <v>68</v>
      </c>
      <c r="AY124" s="191" t="s">
        <v>134</v>
      </c>
    </row>
    <row r="125" spans="2:51" s="13" customFormat="1" ht="20.25" customHeight="1">
      <c r="B125" s="196"/>
      <c r="D125" s="185" t="s">
        <v>145</v>
      </c>
      <c r="E125" s="197" t="s">
        <v>3</v>
      </c>
      <c r="F125" s="198" t="s">
        <v>342</v>
      </c>
      <c r="H125" s="199">
        <v>945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145</v>
      </c>
      <c r="AU125" s="197" t="s">
        <v>77</v>
      </c>
      <c r="AV125" s="13" t="s">
        <v>77</v>
      </c>
      <c r="AW125" s="13" t="s">
        <v>32</v>
      </c>
      <c r="AX125" s="13" t="s">
        <v>68</v>
      </c>
      <c r="AY125" s="197" t="s">
        <v>134</v>
      </c>
    </row>
    <row r="126" spans="2:51" s="14" customFormat="1" ht="20.25" customHeight="1">
      <c r="B126" s="204"/>
      <c r="D126" s="205" t="s">
        <v>145</v>
      </c>
      <c r="E126" s="206" t="s">
        <v>3</v>
      </c>
      <c r="F126" s="207" t="s">
        <v>148</v>
      </c>
      <c r="H126" s="208">
        <v>945</v>
      </c>
      <c r="I126" s="209"/>
      <c r="L126" s="204"/>
      <c r="M126" s="210"/>
      <c r="N126" s="211"/>
      <c r="O126" s="211"/>
      <c r="P126" s="211"/>
      <c r="Q126" s="211"/>
      <c r="R126" s="211"/>
      <c r="S126" s="211"/>
      <c r="T126" s="212"/>
      <c r="AT126" s="213" t="s">
        <v>145</v>
      </c>
      <c r="AU126" s="213" t="s">
        <v>77</v>
      </c>
      <c r="AV126" s="14" t="s">
        <v>141</v>
      </c>
      <c r="AW126" s="14" t="s">
        <v>32</v>
      </c>
      <c r="AX126" s="14" t="s">
        <v>75</v>
      </c>
      <c r="AY126" s="213" t="s">
        <v>134</v>
      </c>
    </row>
    <row r="127" spans="2:65" s="1" customFormat="1" ht="20.25" customHeight="1">
      <c r="B127" s="172"/>
      <c r="C127" s="173" t="s">
        <v>183</v>
      </c>
      <c r="D127" s="173" t="s">
        <v>136</v>
      </c>
      <c r="E127" s="174" t="s">
        <v>252</v>
      </c>
      <c r="F127" s="175" t="s">
        <v>253</v>
      </c>
      <c r="G127" s="176" t="s">
        <v>139</v>
      </c>
      <c r="H127" s="177">
        <v>157.5</v>
      </c>
      <c r="I127" s="178"/>
      <c r="J127" s="179">
        <f>ROUND(I127*H127,2)</f>
        <v>0</v>
      </c>
      <c r="K127" s="175" t="s">
        <v>240</v>
      </c>
      <c r="L127" s="36"/>
      <c r="M127" s="180" t="s">
        <v>3</v>
      </c>
      <c r="N127" s="181" t="s">
        <v>39</v>
      </c>
      <c r="O127" s="37"/>
      <c r="P127" s="182">
        <f>O127*H127</f>
        <v>0</v>
      </c>
      <c r="Q127" s="182">
        <v>0.18776</v>
      </c>
      <c r="R127" s="182">
        <f>Q127*H127</f>
        <v>29.572200000000002</v>
      </c>
      <c r="S127" s="182">
        <v>0</v>
      </c>
      <c r="T127" s="183">
        <f>S127*H127</f>
        <v>0</v>
      </c>
      <c r="AR127" s="19" t="s">
        <v>141</v>
      </c>
      <c r="AT127" s="19" t="s">
        <v>136</v>
      </c>
      <c r="AU127" s="19" t="s">
        <v>77</v>
      </c>
      <c r="AY127" s="19" t="s">
        <v>134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9" t="s">
        <v>75</v>
      </c>
      <c r="BK127" s="184">
        <f>ROUND(I127*H127,2)</f>
        <v>0</v>
      </c>
      <c r="BL127" s="19" t="s">
        <v>141</v>
      </c>
      <c r="BM127" s="19" t="s">
        <v>343</v>
      </c>
    </row>
    <row r="128" spans="2:47" s="1" customFormat="1" ht="20.25" customHeight="1">
      <c r="B128" s="36"/>
      <c r="D128" s="185" t="s">
        <v>143</v>
      </c>
      <c r="F128" s="186" t="s">
        <v>253</v>
      </c>
      <c r="I128" s="187"/>
      <c r="L128" s="36"/>
      <c r="M128" s="65"/>
      <c r="N128" s="37"/>
      <c r="O128" s="37"/>
      <c r="P128" s="37"/>
      <c r="Q128" s="37"/>
      <c r="R128" s="37"/>
      <c r="S128" s="37"/>
      <c r="T128" s="66"/>
      <c r="AT128" s="19" t="s">
        <v>143</v>
      </c>
      <c r="AU128" s="19" t="s">
        <v>77</v>
      </c>
    </row>
    <row r="129" spans="2:51" s="13" customFormat="1" ht="20.25" customHeight="1">
      <c r="B129" s="196"/>
      <c r="D129" s="185" t="s">
        <v>145</v>
      </c>
      <c r="E129" s="197" t="s">
        <v>3</v>
      </c>
      <c r="F129" s="198" t="s">
        <v>344</v>
      </c>
      <c r="H129" s="199">
        <v>157.5</v>
      </c>
      <c r="I129" s="200"/>
      <c r="L129" s="196"/>
      <c r="M129" s="201"/>
      <c r="N129" s="202"/>
      <c r="O129" s="202"/>
      <c r="P129" s="202"/>
      <c r="Q129" s="202"/>
      <c r="R129" s="202"/>
      <c r="S129" s="202"/>
      <c r="T129" s="203"/>
      <c r="AT129" s="197" t="s">
        <v>145</v>
      </c>
      <c r="AU129" s="197" t="s">
        <v>77</v>
      </c>
      <c r="AV129" s="13" t="s">
        <v>77</v>
      </c>
      <c r="AW129" s="13" t="s">
        <v>32</v>
      </c>
      <c r="AX129" s="13" t="s">
        <v>68</v>
      </c>
      <c r="AY129" s="197" t="s">
        <v>134</v>
      </c>
    </row>
    <row r="130" spans="2:51" s="14" customFormat="1" ht="20.25" customHeight="1">
      <c r="B130" s="204"/>
      <c r="D130" s="205" t="s">
        <v>145</v>
      </c>
      <c r="E130" s="206" t="s">
        <v>3</v>
      </c>
      <c r="F130" s="207" t="s">
        <v>148</v>
      </c>
      <c r="H130" s="208">
        <v>157.5</v>
      </c>
      <c r="I130" s="209"/>
      <c r="L130" s="204"/>
      <c r="M130" s="210"/>
      <c r="N130" s="211"/>
      <c r="O130" s="211"/>
      <c r="P130" s="211"/>
      <c r="Q130" s="211"/>
      <c r="R130" s="211"/>
      <c r="S130" s="211"/>
      <c r="T130" s="212"/>
      <c r="AT130" s="213" t="s">
        <v>145</v>
      </c>
      <c r="AU130" s="213" t="s">
        <v>77</v>
      </c>
      <c r="AV130" s="14" t="s">
        <v>141</v>
      </c>
      <c r="AW130" s="14" t="s">
        <v>32</v>
      </c>
      <c r="AX130" s="14" t="s">
        <v>75</v>
      </c>
      <c r="AY130" s="213" t="s">
        <v>134</v>
      </c>
    </row>
    <row r="131" spans="2:65" s="1" customFormat="1" ht="20.25" customHeight="1">
      <c r="B131" s="172"/>
      <c r="C131" s="173" t="s">
        <v>189</v>
      </c>
      <c r="D131" s="173" t="s">
        <v>136</v>
      </c>
      <c r="E131" s="174" t="s">
        <v>256</v>
      </c>
      <c r="F131" s="175" t="s">
        <v>257</v>
      </c>
      <c r="G131" s="176" t="s">
        <v>139</v>
      </c>
      <c r="H131" s="177">
        <v>945</v>
      </c>
      <c r="I131" s="178"/>
      <c r="J131" s="179">
        <f>ROUND(I131*H131,2)</f>
        <v>0</v>
      </c>
      <c r="K131" s="175" t="s">
        <v>240</v>
      </c>
      <c r="L131" s="36"/>
      <c r="M131" s="180" t="s">
        <v>3</v>
      </c>
      <c r="N131" s="181" t="s">
        <v>39</v>
      </c>
      <c r="O131" s="37"/>
      <c r="P131" s="182">
        <f>O131*H131</f>
        <v>0</v>
      </c>
      <c r="Q131" s="182">
        <v>0.00702</v>
      </c>
      <c r="R131" s="182">
        <f>Q131*H131</f>
        <v>6.633900000000001</v>
      </c>
      <c r="S131" s="182">
        <v>0</v>
      </c>
      <c r="T131" s="183">
        <f>S131*H131</f>
        <v>0</v>
      </c>
      <c r="AR131" s="19" t="s">
        <v>141</v>
      </c>
      <c r="AT131" s="19" t="s">
        <v>136</v>
      </c>
      <c r="AU131" s="19" t="s">
        <v>77</v>
      </c>
      <c r="AY131" s="19" t="s">
        <v>134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9" t="s">
        <v>75</v>
      </c>
      <c r="BK131" s="184">
        <f>ROUND(I131*H131,2)</f>
        <v>0</v>
      </c>
      <c r="BL131" s="19" t="s">
        <v>141</v>
      </c>
      <c r="BM131" s="19" t="s">
        <v>345</v>
      </c>
    </row>
    <row r="132" spans="2:47" s="1" customFormat="1" ht="20.25" customHeight="1">
      <c r="B132" s="36"/>
      <c r="D132" s="185" t="s">
        <v>143</v>
      </c>
      <c r="F132" s="186" t="s">
        <v>257</v>
      </c>
      <c r="I132" s="187"/>
      <c r="L132" s="36"/>
      <c r="M132" s="65"/>
      <c r="N132" s="37"/>
      <c r="O132" s="37"/>
      <c r="P132" s="37"/>
      <c r="Q132" s="37"/>
      <c r="R132" s="37"/>
      <c r="S132" s="37"/>
      <c r="T132" s="66"/>
      <c r="AT132" s="19" t="s">
        <v>143</v>
      </c>
      <c r="AU132" s="19" t="s">
        <v>77</v>
      </c>
    </row>
    <row r="133" spans="2:51" s="12" customFormat="1" ht="20.25" customHeight="1">
      <c r="B133" s="188"/>
      <c r="D133" s="185" t="s">
        <v>145</v>
      </c>
      <c r="E133" s="189" t="s">
        <v>3</v>
      </c>
      <c r="F133" s="190" t="s">
        <v>259</v>
      </c>
      <c r="H133" s="191" t="s">
        <v>3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1" t="s">
        <v>145</v>
      </c>
      <c r="AU133" s="191" t="s">
        <v>77</v>
      </c>
      <c r="AV133" s="12" t="s">
        <v>75</v>
      </c>
      <c r="AW133" s="12" t="s">
        <v>32</v>
      </c>
      <c r="AX133" s="12" t="s">
        <v>68</v>
      </c>
      <c r="AY133" s="191" t="s">
        <v>134</v>
      </c>
    </row>
    <row r="134" spans="2:51" s="13" customFormat="1" ht="20.25" customHeight="1">
      <c r="B134" s="196"/>
      <c r="D134" s="185" t="s">
        <v>145</v>
      </c>
      <c r="E134" s="197" t="s">
        <v>3</v>
      </c>
      <c r="F134" s="198" t="s">
        <v>342</v>
      </c>
      <c r="H134" s="199">
        <v>945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145</v>
      </c>
      <c r="AU134" s="197" t="s">
        <v>77</v>
      </c>
      <c r="AV134" s="13" t="s">
        <v>77</v>
      </c>
      <c r="AW134" s="13" t="s">
        <v>32</v>
      </c>
      <c r="AX134" s="13" t="s">
        <v>68</v>
      </c>
      <c r="AY134" s="197" t="s">
        <v>134</v>
      </c>
    </row>
    <row r="135" spans="2:51" s="14" customFormat="1" ht="20.25" customHeight="1">
      <c r="B135" s="204"/>
      <c r="D135" s="205" t="s">
        <v>145</v>
      </c>
      <c r="E135" s="206" t="s">
        <v>3</v>
      </c>
      <c r="F135" s="207" t="s">
        <v>148</v>
      </c>
      <c r="H135" s="208">
        <v>945</v>
      </c>
      <c r="I135" s="209"/>
      <c r="L135" s="204"/>
      <c r="M135" s="210"/>
      <c r="N135" s="211"/>
      <c r="O135" s="211"/>
      <c r="P135" s="211"/>
      <c r="Q135" s="211"/>
      <c r="R135" s="211"/>
      <c r="S135" s="211"/>
      <c r="T135" s="212"/>
      <c r="AT135" s="213" t="s">
        <v>145</v>
      </c>
      <c r="AU135" s="213" t="s">
        <v>77</v>
      </c>
      <c r="AV135" s="14" t="s">
        <v>141</v>
      </c>
      <c r="AW135" s="14" t="s">
        <v>32</v>
      </c>
      <c r="AX135" s="14" t="s">
        <v>75</v>
      </c>
      <c r="AY135" s="213" t="s">
        <v>134</v>
      </c>
    </row>
    <row r="136" spans="2:65" s="1" customFormat="1" ht="20.25" customHeight="1">
      <c r="B136" s="172"/>
      <c r="C136" s="173" t="s">
        <v>260</v>
      </c>
      <c r="D136" s="173" t="s">
        <v>136</v>
      </c>
      <c r="E136" s="174" t="s">
        <v>261</v>
      </c>
      <c r="F136" s="175" t="s">
        <v>262</v>
      </c>
      <c r="G136" s="176" t="s">
        <v>139</v>
      </c>
      <c r="H136" s="177">
        <v>945</v>
      </c>
      <c r="I136" s="178"/>
      <c r="J136" s="179">
        <f>ROUND(I136*H136,2)</f>
        <v>0</v>
      </c>
      <c r="K136" s="175" t="s">
        <v>140</v>
      </c>
      <c r="L136" s="36"/>
      <c r="M136" s="180" t="s">
        <v>3</v>
      </c>
      <c r="N136" s="181" t="s">
        <v>39</v>
      </c>
      <c r="O136" s="37"/>
      <c r="P136" s="182">
        <f>O136*H136</f>
        <v>0</v>
      </c>
      <c r="Q136" s="182">
        <v>0.00061</v>
      </c>
      <c r="R136" s="182">
        <f>Q136*H136</f>
        <v>0.57645</v>
      </c>
      <c r="S136" s="182">
        <v>0</v>
      </c>
      <c r="T136" s="183">
        <f>S136*H136</f>
        <v>0</v>
      </c>
      <c r="AR136" s="19" t="s">
        <v>141</v>
      </c>
      <c r="AT136" s="19" t="s">
        <v>136</v>
      </c>
      <c r="AU136" s="19" t="s">
        <v>77</v>
      </c>
      <c r="AY136" s="19" t="s">
        <v>134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9" t="s">
        <v>75</v>
      </c>
      <c r="BK136" s="184">
        <f>ROUND(I136*H136,2)</f>
        <v>0</v>
      </c>
      <c r="BL136" s="19" t="s">
        <v>141</v>
      </c>
      <c r="BM136" s="19" t="s">
        <v>346</v>
      </c>
    </row>
    <row r="137" spans="2:47" s="1" customFormat="1" ht="28.5" customHeight="1">
      <c r="B137" s="36"/>
      <c r="D137" s="185" t="s">
        <v>143</v>
      </c>
      <c r="F137" s="186" t="s">
        <v>264</v>
      </c>
      <c r="I137" s="187"/>
      <c r="L137" s="36"/>
      <c r="M137" s="65"/>
      <c r="N137" s="37"/>
      <c r="O137" s="37"/>
      <c r="P137" s="37"/>
      <c r="Q137" s="37"/>
      <c r="R137" s="37"/>
      <c r="S137" s="37"/>
      <c r="T137" s="66"/>
      <c r="AT137" s="19" t="s">
        <v>143</v>
      </c>
      <c r="AU137" s="19" t="s">
        <v>77</v>
      </c>
    </row>
    <row r="138" spans="2:51" s="12" customFormat="1" ht="20.25" customHeight="1">
      <c r="B138" s="188"/>
      <c r="D138" s="185" t="s">
        <v>145</v>
      </c>
      <c r="E138" s="189" t="s">
        <v>3</v>
      </c>
      <c r="F138" s="190" t="s">
        <v>259</v>
      </c>
      <c r="H138" s="191" t="s">
        <v>3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1" t="s">
        <v>145</v>
      </c>
      <c r="AU138" s="191" t="s">
        <v>77</v>
      </c>
      <c r="AV138" s="12" t="s">
        <v>75</v>
      </c>
      <c r="AW138" s="12" t="s">
        <v>32</v>
      </c>
      <c r="AX138" s="12" t="s">
        <v>68</v>
      </c>
      <c r="AY138" s="191" t="s">
        <v>134</v>
      </c>
    </row>
    <row r="139" spans="2:51" s="13" customFormat="1" ht="20.25" customHeight="1">
      <c r="B139" s="196"/>
      <c r="D139" s="185" t="s">
        <v>145</v>
      </c>
      <c r="E139" s="197" t="s">
        <v>3</v>
      </c>
      <c r="F139" s="198" t="s">
        <v>342</v>
      </c>
      <c r="H139" s="199">
        <v>945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145</v>
      </c>
      <c r="AU139" s="197" t="s">
        <v>77</v>
      </c>
      <c r="AV139" s="13" t="s">
        <v>77</v>
      </c>
      <c r="AW139" s="13" t="s">
        <v>32</v>
      </c>
      <c r="AX139" s="13" t="s">
        <v>68</v>
      </c>
      <c r="AY139" s="197" t="s">
        <v>134</v>
      </c>
    </row>
    <row r="140" spans="2:51" s="14" customFormat="1" ht="20.25" customHeight="1">
      <c r="B140" s="204"/>
      <c r="D140" s="205" t="s">
        <v>145</v>
      </c>
      <c r="E140" s="206" t="s">
        <v>3</v>
      </c>
      <c r="F140" s="207" t="s">
        <v>148</v>
      </c>
      <c r="H140" s="208">
        <v>945</v>
      </c>
      <c r="I140" s="209"/>
      <c r="L140" s="204"/>
      <c r="M140" s="210"/>
      <c r="N140" s="211"/>
      <c r="O140" s="211"/>
      <c r="P140" s="211"/>
      <c r="Q140" s="211"/>
      <c r="R140" s="211"/>
      <c r="S140" s="211"/>
      <c r="T140" s="212"/>
      <c r="AT140" s="213" t="s">
        <v>145</v>
      </c>
      <c r="AU140" s="213" t="s">
        <v>77</v>
      </c>
      <c r="AV140" s="14" t="s">
        <v>141</v>
      </c>
      <c r="AW140" s="14" t="s">
        <v>32</v>
      </c>
      <c r="AX140" s="14" t="s">
        <v>75</v>
      </c>
      <c r="AY140" s="213" t="s">
        <v>134</v>
      </c>
    </row>
    <row r="141" spans="2:65" s="1" customFormat="1" ht="28.5" customHeight="1">
      <c r="B141" s="172"/>
      <c r="C141" s="173" t="s">
        <v>265</v>
      </c>
      <c r="D141" s="173" t="s">
        <v>136</v>
      </c>
      <c r="E141" s="174" t="s">
        <v>266</v>
      </c>
      <c r="F141" s="175" t="s">
        <v>267</v>
      </c>
      <c r="G141" s="176" t="s">
        <v>139</v>
      </c>
      <c r="H141" s="177">
        <v>945</v>
      </c>
      <c r="I141" s="178"/>
      <c r="J141" s="179">
        <f>ROUND(I141*H141,2)</f>
        <v>0</v>
      </c>
      <c r="K141" s="175" t="s">
        <v>240</v>
      </c>
      <c r="L141" s="36"/>
      <c r="M141" s="180" t="s">
        <v>3</v>
      </c>
      <c r="N141" s="181" t="s">
        <v>39</v>
      </c>
      <c r="O141" s="37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19" t="s">
        <v>141</v>
      </c>
      <c r="AT141" s="19" t="s">
        <v>136</v>
      </c>
      <c r="AU141" s="19" t="s">
        <v>77</v>
      </c>
      <c r="AY141" s="19" t="s">
        <v>134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9" t="s">
        <v>75</v>
      </c>
      <c r="BK141" s="184">
        <f>ROUND(I141*H141,2)</f>
        <v>0</v>
      </c>
      <c r="BL141" s="19" t="s">
        <v>141</v>
      </c>
      <c r="BM141" s="19" t="s">
        <v>347</v>
      </c>
    </row>
    <row r="142" spans="2:47" s="1" customFormat="1" ht="28.5" customHeight="1">
      <c r="B142" s="36"/>
      <c r="D142" s="185" t="s">
        <v>143</v>
      </c>
      <c r="F142" s="186" t="s">
        <v>267</v>
      </c>
      <c r="I142" s="187"/>
      <c r="L142" s="36"/>
      <c r="M142" s="65"/>
      <c r="N142" s="37"/>
      <c r="O142" s="37"/>
      <c r="P142" s="37"/>
      <c r="Q142" s="37"/>
      <c r="R142" s="37"/>
      <c r="S142" s="37"/>
      <c r="T142" s="66"/>
      <c r="AT142" s="19" t="s">
        <v>143</v>
      </c>
      <c r="AU142" s="19" t="s">
        <v>77</v>
      </c>
    </row>
    <row r="143" spans="2:51" s="12" customFormat="1" ht="20.25" customHeight="1">
      <c r="B143" s="188"/>
      <c r="D143" s="185" t="s">
        <v>145</v>
      </c>
      <c r="E143" s="189" t="s">
        <v>3</v>
      </c>
      <c r="F143" s="190" t="s">
        <v>250</v>
      </c>
      <c r="H143" s="191" t="s">
        <v>3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1" t="s">
        <v>145</v>
      </c>
      <c r="AU143" s="191" t="s">
        <v>77</v>
      </c>
      <c r="AV143" s="12" t="s">
        <v>75</v>
      </c>
      <c r="AW143" s="12" t="s">
        <v>32</v>
      </c>
      <c r="AX143" s="12" t="s">
        <v>68</v>
      </c>
      <c r="AY143" s="191" t="s">
        <v>134</v>
      </c>
    </row>
    <row r="144" spans="2:51" s="13" customFormat="1" ht="20.25" customHeight="1">
      <c r="B144" s="196"/>
      <c r="D144" s="185" t="s">
        <v>145</v>
      </c>
      <c r="E144" s="197" t="s">
        <v>3</v>
      </c>
      <c r="F144" s="198" t="s">
        <v>342</v>
      </c>
      <c r="H144" s="199">
        <v>945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145</v>
      </c>
      <c r="AU144" s="197" t="s">
        <v>77</v>
      </c>
      <c r="AV144" s="13" t="s">
        <v>77</v>
      </c>
      <c r="AW144" s="13" t="s">
        <v>32</v>
      </c>
      <c r="AX144" s="13" t="s">
        <v>68</v>
      </c>
      <c r="AY144" s="197" t="s">
        <v>134</v>
      </c>
    </row>
    <row r="145" spans="2:51" s="14" customFormat="1" ht="20.25" customHeight="1">
      <c r="B145" s="204"/>
      <c r="D145" s="185" t="s">
        <v>145</v>
      </c>
      <c r="E145" s="214" t="s">
        <v>3</v>
      </c>
      <c r="F145" s="215" t="s">
        <v>148</v>
      </c>
      <c r="H145" s="216">
        <v>945</v>
      </c>
      <c r="I145" s="209"/>
      <c r="L145" s="204"/>
      <c r="M145" s="210"/>
      <c r="N145" s="211"/>
      <c r="O145" s="211"/>
      <c r="P145" s="211"/>
      <c r="Q145" s="211"/>
      <c r="R145" s="211"/>
      <c r="S145" s="211"/>
      <c r="T145" s="212"/>
      <c r="AT145" s="213" t="s">
        <v>145</v>
      </c>
      <c r="AU145" s="213" t="s">
        <v>77</v>
      </c>
      <c r="AV145" s="14" t="s">
        <v>141</v>
      </c>
      <c r="AW145" s="14" t="s">
        <v>32</v>
      </c>
      <c r="AX145" s="14" t="s">
        <v>75</v>
      </c>
      <c r="AY145" s="213" t="s">
        <v>134</v>
      </c>
    </row>
    <row r="146" spans="2:63" s="11" customFormat="1" ht="29.25" customHeight="1">
      <c r="B146" s="158"/>
      <c r="D146" s="169" t="s">
        <v>67</v>
      </c>
      <c r="E146" s="170" t="s">
        <v>260</v>
      </c>
      <c r="F146" s="170" t="s">
        <v>275</v>
      </c>
      <c r="I146" s="161"/>
      <c r="J146" s="171">
        <f>BK146</f>
        <v>0</v>
      </c>
      <c r="L146" s="158"/>
      <c r="M146" s="163"/>
      <c r="N146" s="164"/>
      <c r="O146" s="164"/>
      <c r="P146" s="165">
        <f>SUM(P147:P179)</f>
        <v>0</v>
      </c>
      <c r="Q146" s="164"/>
      <c r="R146" s="165">
        <f>SUM(R147:R179)</f>
        <v>4.6802744</v>
      </c>
      <c r="S146" s="164"/>
      <c r="T146" s="166">
        <f>SUM(T147:T179)</f>
        <v>0</v>
      </c>
      <c r="AR146" s="159" t="s">
        <v>75</v>
      </c>
      <c r="AT146" s="167" t="s">
        <v>67</v>
      </c>
      <c r="AU146" s="167" t="s">
        <v>75</v>
      </c>
      <c r="AY146" s="159" t="s">
        <v>134</v>
      </c>
      <c r="BK146" s="168">
        <f>SUM(BK147:BK179)</f>
        <v>0</v>
      </c>
    </row>
    <row r="147" spans="2:65" s="1" customFormat="1" ht="20.25" customHeight="1">
      <c r="B147" s="172"/>
      <c r="C147" s="173" t="s">
        <v>269</v>
      </c>
      <c r="D147" s="173" t="s">
        <v>136</v>
      </c>
      <c r="E147" s="174" t="s">
        <v>277</v>
      </c>
      <c r="F147" s="175" t="s">
        <v>278</v>
      </c>
      <c r="G147" s="176" t="s">
        <v>272</v>
      </c>
      <c r="H147" s="177">
        <v>16</v>
      </c>
      <c r="I147" s="178"/>
      <c r="J147" s="179">
        <f>ROUND(I147*H147,2)</f>
        <v>0</v>
      </c>
      <c r="K147" s="175" t="s">
        <v>279</v>
      </c>
      <c r="L147" s="36"/>
      <c r="M147" s="180" t="s">
        <v>3</v>
      </c>
      <c r="N147" s="181" t="s">
        <v>39</v>
      </c>
      <c r="O147" s="37"/>
      <c r="P147" s="182">
        <f>O147*H147</f>
        <v>0</v>
      </c>
      <c r="Q147" s="182">
        <v>0.08978</v>
      </c>
      <c r="R147" s="182">
        <f>Q147*H147</f>
        <v>1.43648</v>
      </c>
      <c r="S147" s="182">
        <v>0</v>
      </c>
      <c r="T147" s="183">
        <f>S147*H147</f>
        <v>0</v>
      </c>
      <c r="AR147" s="19" t="s">
        <v>141</v>
      </c>
      <c r="AT147" s="19" t="s">
        <v>136</v>
      </c>
      <c r="AU147" s="19" t="s">
        <v>77</v>
      </c>
      <c r="AY147" s="19" t="s">
        <v>134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9" t="s">
        <v>75</v>
      </c>
      <c r="BK147" s="184">
        <f>ROUND(I147*H147,2)</f>
        <v>0</v>
      </c>
      <c r="BL147" s="19" t="s">
        <v>141</v>
      </c>
      <c r="BM147" s="19" t="s">
        <v>348</v>
      </c>
    </row>
    <row r="148" spans="2:47" s="1" customFormat="1" ht="20.25" customHeight="1">
      <c r="B148" s="36"/>
      <c r="D148" s="185" t="s">
        <v>143</v>
      </c>
      <c r="F148" s="186" t="s">
        <v>278</v>
      </c>
      <c r="I148" s="187"/>
      <c r="L148" s="36"/>
      <c r="M148" s="65"/>
      <c r="N148" s="37"/>
      <c r="O148" s="37"/>
      <c r="P148" s="37"/>
      <c r="Q148" s="37"/>
      <c r="R148" s="37"/>
      <c r="S148" s="37"/>
      <c r="T148" s="66"/>
      <c r="AT148" s="19" t="s">
        <v>143</v>
      </c>
      <c r="AU148" s="19" t="s">
        <v>77</v>
      </c>
    </row>
    <row r="149" spans="2:51" s="12" customFormat="1" ht="20.25" customHeight="1">
      <c r="B149" s="188"/>
      <c r="D149" s="185" t="s">
        <v>145</v>
      </c>
      <c r="E149" s="189" t="s">
        <v>3</v>
      </c>
      <c r="F149" s="190" t="s">
        <v>281</v>
      </c>
      <c r="H149" s="191" t="s">
        <v>3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1" t="s">
        <v>145</v>
      </c>
      <c r="AU149" s="191" t="s">
        <v>77</v>
      </c>
      <c r="AV149" s="12" t="s">
        <v>75</v>
      </c>
      <c r="AW149" s="12" t="s">
        <v>32</v>
      </c>
      <c r="AX149" s="12" t="s">
        <v>68</v>
      </c>
      <c r="AY149" s="191" t="s">
        <v>134</v>
      </c>
    </row>
    <row r="150" spans="2:51" s="13" customFormat="1" ht="20.25" customHeight="1">
      <c r="B150" s="196"/>
      <c r="D150" s="185" t="s">
        <v>145</v>
      </c>
      <c r="E150" s="197" t="s">
        <v>3</v>
      </c>
      <c r="F150" s="198" t="s">
        <v>304</v>
      </c>
      <c r="H150" s="199">
        <v>16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145</v>
      </c>
      <c r="AU150" s="197" t="s">
        <v>77</v>
      </c>
      <c r="AV150" s="13" t="s">
        <v>77</v>
      </c>
      <c r="AW150" s="13" t="s">
        <v>32</v>
      </c>
      <c r="AX150" s="13" t="s">
        <v>68</v>
      </c>
      <c r="AY150" s="197" t="s">
        <v>134</v>
      </c>
    </row>
    <row r="151" spans="2:51" s="14" customFormat="1" ht="20.25" customHeight="1">
      <c r="B151" s="204"/>
      <c r="D151" s="205" t="s">
        <v>145</v>
      </c>
      <c r="E151" s="206" t="s">
        <v>3</v>
      </c>
      <c r="F151" s="207" t="s">
        <v>148</v>
      </c>
      <c r="H151" s="208">
        <v>16</v>
      </c>
      <c r="I151" s="209"/>
      <c r="L151" s="204"/>
      <c r="M151" s="210"/>
      <c r="N151" s="211"/>
      <c r="O151" s="211"/>
      <c r="P151" s="211"/>
      <c r="Q151" s="211"/>
      <c r="R151" s="211"/>
      <c r="S151" s="211"/>
      <c r="T151" s="212"/>
      <c r="AT151" s="213" t="s">
        <v>145</v>
      </c>
      <c r="AU151" s="213" t="s">
        <v>77</v>
      </c>
      <c r="AV151" s="14" t="s">
        <v>141</v>
      </c>
      <c r="AW151" s="14" t="s">
        <v>32</v>
      </c>
      <c r="AX151" s="14" t="s">
        <v>75</v>
      </c>
      <c r="AY151" s="213" t="s">
        <v>134</v>
      </c>
    </row>
    <row r="152" spans="2:65" s="1" customFormat="1" ht="20.25" customHeight="1">
      <c r="B152" s="172"/>
      <c r="C152" s="229" t="s">
        <v>276</v>
      </c>
      <c r="D152" s="229" t="s">
        <v>284</v>
      </c>
      <c r="E152" s="230" t="s">
        <v>285</v>
      </c>
      <c r="F152" s="231" t="s">
        <v>286</v>
      </c>
      <c r="G152" s="232" t="s">
        <v>170</v>
      </c>
      <c r="H152" s="233">
        <v>0.363</v>
      </c>
      <c r="I152" s="234"/>
      <c r="J152" s="235">
        <f>ROUND(I152*H152,2)</f>
        <v>0</v>
      </c>
      <c r="K152" s="231" t="s">
        <v>140</v>
      </c>
      <c r="L152" s="236"/>
      <c r="M152" s="237" t="s">
        <v>3</v>
      </c>
      <c r="N152" s="238" t="s">
        <v>39</v>
      </c>
      <c r="O152" s="37"/>
      <c r="P152" s="182">
        <f>O152*H152</f>
        <v>0</v>
      </c>
      <c r="Q152" s="182">
        <v>1</v>
      </c>
      <c r="R152" s="182">
        <f>Q152*H152</f>
        <v>0.363</v>
      </c>
      <c r="S152" s="182">
        <v>0</v>
      </c>
      <c r="T152" s="183">
        <f>S152*H152</f>
        <v>0</v>
      </c>
      <c r="AR152" s="19" t="s">
        <v>189</v>
      </c>
      <c r="AT152" s="19" t="s">
        <v>284</v>
      </c>
      <c r="AU152" s="19" t="s">
        <v>77</v>
      </c>
      <c r="AY152" s="19" t="s">
        <v>134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9" t="s">
        <v>75</v>
      </c>
      <c r="BK152" s="184">
        <f>ROUND(I152*H152,2)</f>
        <v>0</v>
      </c>
      <c r="BL152" s="19" t="s">
        <v>141</v>
      </c>
      <c r="BM152" s="19" t="s">
        <v>349</v>
      </c>
    </row>
    <row r="153" spans="2:47" s="1" customFormat="1" ht="39.75" customHeight="1">
      <c r="B153" s="36"/>
      <c r="D153" s="185" t="s">
        <v>143</v>
      </c>
      <c r="F153" s="186" t="s">
        <v>288</v>
      </c>
      <c r="I153" s="187"/>
      <c r="L153" s="36"/>
      <c r="M153" s="65"/>
      <c r="N153" s="37"/>
      <c r="O153" s="37"/>
      <c r="P153" s="37"/>
      <c r="Q153" s="37"/>
      <c r="R153" s="37"/>
      <c r="S153" s="37"/>
      <c r="T153" s="66"/>
      <c r="AT153" s="19" t="s">
        <v>143</v>
      </c>
      <c r="AU153" s="19" t="s">
        <v>77</v>
      </c>
    </row>
    <row r="154" spans="2:47" s="1" customFormat="1" ht="28.5" customHeight="1">
      <c r="B154" s="36"/>
      <c r="D154" s="185" t="s">
        <v>289</v>
      </c>
      <c r="F154" s="239" t="s">
        <v>290</v>
      </c>
      <c r="I154" s="187"/>
      <c r="L154" s="36"/>
      <c r="M154" s="65"/>
      <c r="N154" s="37"/>
      <c r="O154" s="37"/>
      <c r="P154" s="37"/>
      <c r="Q154" s="37"/>
      <c r="R154" s="37"/>
      <c r="S154" s="37"/>
      <c r="T154" s="66"/>
      <c r="AT154" s="19" t="s">
        <v>289</v>
      </c>
      <c r="AU154" s="19" t="s">
        <v>77</v>
      </c>
    </row>
    <row r="155" spans="2:51" s="12" customFormat="1" ht="20.25" customHeight="1">
      <c r="B155" s="188"/>
      <c r="D155" s="185" t="s">
        <v>145</v>
      </c>
      <c r="E155" s="189" t="s">
        <v>3</v>
      </c>
      <c r="F155" s="190" t="s">
        <v>281</v>
      </c>
      <c r="H155" s="191" t="s">
        <v>3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91" t="s">
        <v>145</v>
      </c>
      <c r="AU155" s="191" t="s">
        <v>77</v>
      </c>
      <c r="AV155" s="12" t="s">
        <v>75</v>
      </c>
      <c r="AW155" s="12" t="s">
        <v>32</v>
      </c>
      <c r="AX155" s="12" t="s">
        <v>68</v>
      </c>
      <c r="AY155" s="191" t="s">
        <v>134</v>
      </c>
    </row>
    <row r="156" spans="2:51" s="13" customFormat="1" ht="20.25" customHeight="1">
      <c r="B156" s="196"/>
      <c r="D156" s="185" t="s">
        <v>145</v>
      </c>
      <c r="E156" s="197" t="s">
        <v>3</v>
      </c>
      <c r="F156" s="198" t="s">
        <v>350</v>
      </c>
      <c r="H156" s="199">
        <v>0.363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145</v>
      </c>
      <c r="AU156" s="197" t="s">
        <v>77</v>
      </c>
      <c r="AV156" s="13" t="s">
        <v>77</v>
      </c>
      <c r="AW156" s="13" t="s">
        <v>32</v>
      </c>
      <c r="AX156" s="13" t="s">
        <v>68</v>
      </c>
      <c r="AY156" s="197" t="s">
        <v>134</v>
      </c>
    </row>
    <row r="157" spans="2:51" s="14" customFormat="1" ht="20.25" customHeight="1">
      <c r="B157" s="204"/>
      <c r="D157" s="205" t="s">
        <v>145</v>
      </c>
      <c r="E157" s="206" t="s">
        <v>3</v>
      </c>
      <c r="F157" s="207" t="s">
        <v>148</v>
      </c>
      <c r="H157" s="208">
        <v>0.363</v>
      </c>
      <c r="I157" s="209"/>
      <c r="L157" s="204"/>
      <c r="M157" s="210"/>
      <c r="N157" s="211"/>
      <c r="O157" s="211"/>
      <c r="P157" s="211"/>
      <c r="Q157" s="211"/>
      <c r="R157" s="211"/>
      <c r="S157" s="211"/>
      <c r="T157" s="212"/>
      <c r="AT157" s="213" t="s">
        <v>145</v>
      </c>
      <c r="AU157" s="213" t="s">
        <v>77</v>
      </c>
      <c r="AV157" s="14" t="s">
        <v>141</v>
      </c>
      <c r="AW157" s="14" t="s">
        <v>32</v>
      </c>
      <c r="AX157" s="14" t="s">
        <v>75</v>
      </c>
      <c r="AY157" s="213" t="s">
        <v>134</v>
      </c>
    </row>
    <row r="158" spans="2:65" s="1" customFormat="1" ht="28.5" customHeight="1">
      <c r="B158" s="172"/>
      <c r="C158" s="173" t="s">
        <v>283</v>
      </c>
      <c r="D158" s="173" t="s">
        <v>136</v>
      </c>
      <c r="E158" s="174" t="s">
        <v>293</v>
      </c>
      <c r="F158" s="175" t="s">
        <v>294</v>
      </c>
      <c r="G158" s="176" t="s">
        <v>151</v>
      </c>
      <c r="H158" s="177">
        <v>0.16</v>
      </c>
      <c r="I158" s="178"/>
      <c r="J158" s="179">
        <f>ROUND(I158*H158,2)</f>
        <v>0</v>
      </c>
      <c r="K158" s="175" t="s">
        <v>140</v>
      </c>
      <c r="L158" s="36"/>
      <c r="M158" s="180" t="s">
        <v>3</v>
      </c>
      <c r="N158" s="181" t="s">
        <v>39</v>
      </c>
      <c r="O158" s="37"/>
      <c r="P158" s="182">
        <f>O158*H158</f>
        <v>0</v>
      </c>
      <c r="Q158" s="182">
        <v>2.25634</v>
      </c>
      <c r="R158" s="182">
        <f>Q158*H158</f>
        <v>0.36101439999999996</v>
      </c>
      <c r="S158" s="182">
        <v>0</v>
      </c>
      <c r="T158" s="183">
        <f>S158*H158</f>
        <v>0</v>
      </c>
      <c r="AR158" s="19" t="s">
        <v>141</v>
      </c>
      <c r="AT158" s="19" t="s">
        <v>136</v>
      </c>
      <c r="AU158" s="19" t="s">
        <v>77</v>
      </c>
      <c r="AY158" s="19" t="s">
        <v>134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9" t="s">
        <v>75</v>
      </c>
      <c r="BK158" s="184">
        <f>ROUND(I158*H158,2)</f>
        <v>0</v>
      </c>
      <c r="BL158" s="19" t="s">
        <v>141</v>
      </c>
      <c r="BM158" s="19" t="s">
        <v>351</v>
      </c>
    </row>
    <row r="159" spans="2:47" s="1" customFormat="1" ht="28.5" customHeight="1">
      <c r="B159" s="36"/>
      <c r="D159" s="185" t="s">
        <v>143</v>
      </c>
      <c r="F159" s="186" t="s">
        <v>296</v>
      </c>
      <c r="I159" s="187"/>
      <c r="L159" s="36"/>
      <c r="M159" s="65"/>
      <c r="N159" s="37"/>
      <c r="O159" s="37"/>
      <c r="P159" s="37"/>
      <c r="Q159" s="37"/>
      <c r="R159" s="37"/>
      <c r="S159" s="37"/>
      <c r="T159" s="66"/>
      <c r="AT159" s="19" t="s">
        <v>143</v>
      </c>
      <c r="AU159" s="19" t="s">
        <v>77</v>
      </c>
    </row>
    <row r="160" spans="2:51" s="12" customFormat="1" ht="20.25" customHeight="1">
      <c r="B160" s="188"/>
      <c r="D160" s="185" t="s">
        <v>145</v>
      </c>
      <c r="E160" s="189" t="s">
        <v>3</v>
      </c>
      <c r="F160" s="190" t="s">
        <v>297</v>
      </c>
      <c r="H160" s="191" t="s">
        <v>3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1" t="s">
        <v>145</v>
      </c>
      <c r="AU160" s="191" t="s">
        <v>77</v>
      </c>
      <c r="AV160" s="12" t="s">
        <v>75</v>
      </c>
      <c r="AW160" s="12" t="s">
        <v>32</v>
      </c>
      <c r="AX160" s="12" t="s">
        <v>68</v>
      </c>
      <c r="AY160" s="191" t="s">
        <v>134</v>
      </c>
    </row>
    <row r="161" spans="2:51" s="13" customFormat="1" ht="20.25" customHeight="1">
      <c r="B161" s="196"/>
      <c r="D161" s="185" t="s">
        <v>145</v>
      </c>
      <c r="E161" s="197" t="s">
        <v>3</v>
      </c>
      <c r="F161" s="198" t="s">
        <v>352</v>
      </c>
      <c r="H161" s="199">
        <v>0.16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145</v>
      </c>
      <c r="AU161" s="197" t="s">
        <v>77</v>
      </c>
      <c r="AV161" s="13" t="s">
        <v>77</v>
      </c>
      <c r="AW161" s="13" t="s">
        <v>32</v>
      </c>
      <c r="AX161" s="13" t="s">
        <v>68</v>
      </c>
      <c r="AY161" s="197" t="s">
        <v>134</v>
      </c>
    </row>
    <row r="162" spans="2:51" s="14" customFormat="1" ht="20.25" customHeight="1">
      <c r="B162" s="204"/>
      <c r="D162" s="205" t="s">
        <v>145</v>
      </c>
      <c r="E162" s="206" t="s">
        <v>3</v>
      </c>
      <c r="F162" s="207" t="s">
        <v>148</v>
      </c>
      <c r="H162" s="208">
        <v>0.16</v>
      </c>
      <c r="I162" s="209"/>
      <c r="L162" s="204"/>
      <c r="M162" s="210"/>
      <c r="N162" s="211"/>
      <c r="O162" s="211"/>
      <c r="P162" s="211"/>
      <c r="Q162" s="211"/>
      <c r="R162" s="211"/>
      <c r="S162" s="211"/>
      <c r="T162" s="212"/>
      <c r="AT162" s="213" t="s">
        <v>145</v>
      </c>
      <c r="AU162" s="213" t="s">
        <v>77</v>
      </c>
      <c r="AV162" s="14" t="s">
        <v>141</v>
      </c>
      <c r="AW162" s="14" t="s">
        <v>32</v>
      </c>
      <c r="AX162" s="14" t="s">
        <v>75</v>
      </c>
      <c r="AY162" s="213" t="s">
        <v>134</v>
      </c>
    </row>
    <row r="163" spans="2:65" s="1" customFormat="1" ht="28.5" customHeight="1">
      <c r="B163" s="172"/>
      <c r="C163" s="173" t="s">
        <v>292</v>
      </c>
      <c r="D163" s="173" t="s">
        <v>136</v>
      </c>
      <c r="E163" s="174" t="s">
        <v>299</v>
      </c>
      <c r="F163" s="175" t="s">
        <v>300</v>
      </c>
      <c r="G163" s="176" t="s">
        <v>272</v>
      </c>
      <c r="H163" s="177">
        <v>8</v>
      </c>
      <c r="I163" s="178"/>
      <c r="J163" s="179">
        <f>ROUND(I163*H163,2)</f>
        <v>0</v>
      </c>
      <c r="K163" s="175" t="s">
        <v>240</v>
      </c>
      <c r="L163" s="36"/>
      <c r="M163" s="180" t="s">
        <v>3</v>
      </c>
      <c r="N163" s="181" t="s">
        <v>39</v>
      </c>
      <c r="O163" s="37"/>
      <c r="P163" s="182">
        <f>O163*H163</f>
        <v>0</v>
      </c>
      <c r="Q163" s="182">
        <v>0.29221</v>
      </c>
      <c r="R163" s="182">
        <f>Q163*H163</f>
        <v>2.33768</v>
      </c>
      <c r="S163" s="182">
        <v>0</v>
      </c>
      <c r="T163" s="183">
        <f>S163*H163</f>
        <v>0</v>
      </c>
      <c r="AR163" s="19" t="s">
        <v>141</v>
      </c>
      <c r="AT163" s="19" t="s">
        <v>136</v>
      </c>
      <c r="AU163" s="19" t="s">
        <v>77</v>
      </c>
      <c r="AY163" s="19" t="s">
        <v>134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9" t="s">
        <v>75</v>
      </c>
      <c r="BK163" s="184">
        <f>ROUND(I163*H163,2)</f>
        <v>0</v>
      </c>
      <c r="BL163" s="19" t="s">
        <v>141</v>
      </c>
      <c r="BM163" s="19" t="s">
        <v>353</v>
      </c>
    </row>
    <row r="164" spans="2:47" s="1" customFormat="1" ht="28.5" customHeight="1">
      <c r="B164" s="36"/>
      <c r="D164" s="185" t="s">
        <v>143</v>
      </c>
      <c r="F164" s="186" t="s">
        <v>300</v>
      </c>
      <c r="I164" s="187"/>
      <c r="L164" s="36"/>
      <c r="M164" s="65"/>
      <c r="N164" s="37"/>
      <c r="O164" s="37"/>
      <c r="P164" s="37"/>
      <c r="Q164" s="37"/>
      <c r="R164" s="37"/>
      <c r="S164" s="37"/>
      <c r="T164" s="66"/>
      <c r="AT164" s="19" t="s">
        <v>143</v>
      </c>
      <c r="AU164" s="19" t="s">
        <v>77</v>
      </c>
    </row>
    <row r="165" spans="2:51" s="12" customFormat="1" ht="20.25" customHeight="1">
      <c r="B165" s="188"/>
      <c r="D165" s="185" t="s">
        <v>145</v>
      </c>
      <c r="E165" s="189" t="s">
        <v>3</v>
      </c>
      <c r="F165" s="190" t="s">
        <v>302</v>
      </c>
      <c r="H165" s="191" t="s">
        <v>3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1" t="s">
        <v>145</v>
      </c>
      <c r="AU165" s="191" t="s">
        <v>77</v>
      </c>
      <c r="AV165" s="12" t="s">
        <v>75</v>
      </c>
      <c r="AW165" s="12" t="s">
        <v>32</v>
      </c>
      <c r="AX165" s="12" t="s">
        <v>68</v>
      </c>
      <c r="AY165" s="191" t="s">
        <v>134</v>
      </c>
    </row>
    <row r="166" spans="2:51" s="13" customFormat="1" ht="20.25" customHeight="1">
      <c r="B166" s="196"/>
      <c r="D166" s="185" t="s">
        <v>145</v>
      </c>
      <c r="E166" s="197" t="s">
        <v>3</v>
      </c>
      <c r="F166" s="198" t="s">
        <v>354</v>
      </c>
      <c r="H166" s="199">
        <v>8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145</v>
      </c>
      <c r="AU166" s="197" t="s">
        <v>77</v>
      </c>
      <c r="AV166" s="13" t="s">
        <v>77</v>
      </c>
      <c r="AW166" s="13" t="s">
        <v>32</v>
      </c>
      <c r="AX166" s="13" t="s">
        <v>68</v>
      </c>
      <c r="AY166" s="197" t="s">
        <v>134</v>
      </c>
    </row>
    <row r="167" spans="2:51" s="14" customFormat="1" ht="20.25" customHeight="1">
      <c r="B167" s="204"/>
      <c r="D167" s="205" t="s">
        <v>145</v>
      </c>
      <c r="E167" s="206" t="s">
        <v>3</v>
      </c>
      <c r="F167" s="207" t="s">
        <v>148</v>
      </c>
      <c r="H167" s="208">
        <v>8</v>
      </c>
      <c r="I167" s="209"/>
      <c r="L167" s="204"/>
      <c r="M167" s="210"/>
      <c r="N167" s="211"/>
      <c r="O167" s="211"/>
      <c r="P167" s="211"/>
      <c r="Q167" s="211"/>
      <c r="R167" s="211"/>
      <c r="S167" s="211"/>
      <c r="T167" s="212"/>
      <c r="AT167" s="213" t="s">
        <v>145</v>
      </c>
      <c r="AU167" s="213" t="s">
        <v>77</v>
      </c>
      <c r="AV167" s="14" t="s">
        <v>141</v>
      </c>
      <c r="AW167" s="14" t="s">
        <v>32</v>
      </c>
      <c r="AX167" s="14" t="s">
        <v>75</v>
      </c>
      <c r="AY167" s="213" t="s">
        <v>134</v>
      </c>
    </row>
    <row r="168" spans="2:65" s="1" customFormat="1" ht="20.25" customHeight="1">
      <c r="B168" s="172"/>
      <c r="C168" s="229" t="s">
        <v>9</v>
      </c>
      <c r="D168" s="229" t="s">
        <v>284</v>
      </c>
      <c r="E168" s="230" t="s">
        <v>305</v>
      </c>
      <c r="F168" s="231" t="s">
        <v>306</v>
      </c>
      <c r="G168" s="232" t="s">
        <v>307</v>
      </c>
      <c r="H168" s="233">
        <v>8</v>
      </c>
      <c r="I168" s="234"/>
      <c r="J168" s="235">
        <f>ROUND(I168*H168,2)</f>
        <v>0</v>
      </c>
      <c r="K168" s="231" t="s">
        <v>140</v>
      </c>
      <c r="L168" s="236"/>
      <c r="M168" s="237" t="s">
        <v>3</v>
      </c>
      <c r="N168" s="238" t="s">
        <v>39</v>
      </c>
      <c r="O168" s="37"/>
      <c r="P168" s="182">
        <f>O168*H168</f>
        <v>0</v>
      </c>
      <c r="Q168" s="182">
        <v>0.0164</v>
      </c>
      <c r="R168" s="182">
        <f>Q168*H168</f>
        <v>0.1312</v>
      </c>
      <c r="S168" s="182">
        <v>0</v>
      </c>
      <c r="T168" s="183">
        <f>S168*H168</f>
        <v>0</v>
      </c>
      <c r="AR168" s="19" t="s">
        <v>189</v>
      </c>
      <c r="AT168" s="19" t="s">
        <v>284</v>
      </c>
      <c r="AU168" s="19" t="s">
        <v>77</v>
      </c>
      <c r="AY168" s="19" t="s">
        <v>134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9" t="s">
        <v>75</v>
      </c>
      <c r="BK168" s="184">
        <f>ROUND(I168*H168,2)</f>
        <v>0</v>
      </c>
      <c r="BL168" s="19" t="s">
        <v>141</v>
      </c>
      <c r="BM168" s="19" t="s">
        <v>355</v>
      </c>
    </row>
    <row r="169" spans="2:47" s="1" customFormat="1" ht="39.75" customHeight="1">
      <c r="B169" s="36"/>
      <c r="D169" s="185" t="s">
        <v>143</v>
      </c>
      <c r="F169" s="186" t="s">
        <v>309</v>
      </c>
      <c r="I169" s="187"/>
      <c r="L169" s="36"/>
      <c r="M169" s="65"/>
      <c r="N169" s="37"/>
      <c r="O169" s="37"/>
      <c r="P169" s="37"/>
      <c r="Q169" s="37"/>
      <c r="R169" s="37"/>
      <c r="S169" s="37"/>
      <c r="T169" s="66"/>
      <c r="AT169" s="19" t="s">
        <v>143</v>
      </c>
      <c r="AU169" s="19" t="s">
        <v>77</v>
      </c>
    </row>
    <row r="170" spans="2:51" s="13" customFormat="1" ht="20.25" customHeight="1">
      <c r="B170" s="196"/>
      <c r="D170" s="185" t="s">
        <v>145</v>
      </c>
      <c r="E170" s="197" t="s">
        <v>3</v>
      </c>
      <c r="F170" s="198" t="s">
        <v>354</v>
      </c>
      <c r="H170" s="199">
        <v>8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145</v>
      </c>
      <c r="AU170" s="197" t="s">
        <v>77</v>
      </c>
      <c r="AV170" s="13" t="s">
        <v>77</v>
      </c>
      <c r="AW170" s="13" t="s">
        <v>32</v>
      </c>
      <c r="AX170" s="13" t="s">
        <v>68</v>
      </c>
      <c r="AY170" s="197" t="s">
        <v>134</v>
      </c>
    </row>
    <row r="171" spans="2:51" s="14" customFormat="1" ht="20.25" customHeight="1">
      <c r="B171" s="204"/>
      <c r="D171" s="205" t="s">
        <v>145</v>
      </c>
      <c r="E171" s="206" t="s">
        <v>3</v>
      </c>
      <c r="F171" s="207" t="s">
        <v>148</v>
      </c>
      <c r="H171" s="208">
        <v>8</v>
      </c>
      <c r="I171" s="209"/>
      <c r="L171" s="204"/>
      <c r="M171" s="210"/>
      <c r="N171" s="211"/>
      <c r="O171" s="211"/>
      <c r="P171" s="211"/>
      <c r="Q171" s="211"/>
      <c r="R171" s="211"/>
      <c r="S171" s="211"/>
      <c r="T171" s="212"/>
      <c r="AT171" s="213" t="s">
        <v>145</v>
      </c>
      <c r="AU171" s="213" t="s">
        <v>77</v>
      </c>
      <c r="AV171" s="14" t="s">
        <v>141</v>
      </c>
      <c r="AW171" s="14" t="s">
        <v>32</v>
      </c>
      <c r="AX171" s="14" t="s">
        <v>75</v>
      </c>
      <c r="AY171" s="213" t="s">
        <v>134</v>
      </c>
    </row>
    <row r="172" spans="2:65" s="1" customFormat="1" ht="20.25" customHeight="1">
      <c r="B172" s="172"/>
      <c r="C172" s="229" t="s">
        <v>304</v>
      </c>
      <c r="D172" s="229" t="s">
        <v>284</v>
      </c>
      <c r="E172" s="230" t="s">
        <v>311</v>
      </c>
      <c r="F172" s="231" t="s">
        <v>312</v>
      </c>
      <c r="G172" s="232" t="s">
        <v>307</v>
      </c>
      <c r="H172" s="233">
        <v>2</v>
      </c>
      <c r="I172" s="234"/>
      <c r="J172" s="235">
        <f>ROUND(I172*H172,2)</f>
        <v>0</v>
      </c>
      <c r="K172" s="231" t="s">
        <v>140</v>
      </c>
      <c r="L172" s="236"/>
      <c r="M172" s="237" t="s">
        <v>3</v>
      </c>
      <c r="N172" s="238" t="s">
        <v>39</v>
      </c>
      <c r="O172" s="37"/>
      <c r="P172" s="182">
        <f>O172*H172</f>
        <v>0</v>
      </c>
      <c r="Q172" s="182">
        <v>0.00135</v>
      </c>
      <c r="R172" s="182">
        <f>Q172*H172</f>
        <v>0.0027</v>
      </c>
      <c r="S172" s="182">
        <v>0</v>
      </c>
      <c r="T172" s="183">
        <f>S172*H172</f>
        <v>0</v>
      </c>
      <c r="AR172" s="19" t="s">
        <v>189</v>
      </c>
      <c r="AT172" s="19" t="s">
        <v>284</v>
      </c>
      <c r="AU172" s="19" t="s">
        <v>77</v>
      </c>
      <c r="AY172" s="19" t="s">
        <v>134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9" t="s">
        <v>75</v>
      </c>
      <c r="BK172" s="184">
        <f>ROUND(I172*H172,2)</f>
        <v>0</v>
      </c>
      <c r="BL172" s="19" t="s">
        <v>141</v>
      </c>
      <c r="BM172" s="19" t="s">
        <v>356</v>
      </c>
    </row>
    <row r="173" spans="2:47" s="1" customFormat="1" ht="28.5" customHeight="1">
      <c r="B173" s="36"/>
      <c r="D173" s="205" t="s">
        <v>143</v>
      </c>
      <c r="F173" s="240" t="s">
        <v>314</v>
      </c>
      <c r="I173" s="187"/>
      <c r="L173" s="36"/>
      <c r="M173" s="65"/>
      <c r="N173" s="37"/>
      <c r="O173" s="37"/>
      <c r="P173" s="37"/>
      <c r="Q173" s="37"/>
      <c r="R173" s="37"/>
      <c r="S173" s="37"/>
      <c r="T173" s="66"/>
      <c r="AT173" s="19" t="s">
        <v>143</v>
      </c>
      <c r="AU173" s="19" t="s">
        <v>77</v>
      </c>
    </row>
    <row r="174" spans="2:65" s="1" customFormat="1" ht="20.25" customHeight="1">
      <c r="B174" s="172"/>
      <c r="C174" s="229" t="s">
        <v>310</v>
      </c>
      <c r="D174" s="229" t="s">
        <v>284</v>
      </c>
      <c r="E174" s="230" t="s">
        <v>316</v>
      </c>
      <c r="F174" s="231" t="s">
        <v>317</v>
      </c>
      <c r="G174" s="232" t="s">
        <v>307</v>
      </c>
      <c r="H174" s="233">
        <v>2</v>
      </c>
      <c r="I174" s="234"/>
      <c r="J174" s="235">
        <f>ROUND(I174*H174,2)</f>
        <v>0</v>
      </c>
      <c r="K174" s="231" t="s">
        <v>140</v>
      </c>
      <c r="L174" s="236"/>
      <c r="M174" s="237" t="s">
        <v>3</v>
      </c>
      <c r="N174" s="238" t="s">
        <v>39</v>
      </c>
      <c r="O174" s="37"/>
      <c r="P174" s="182">
        <f>O174*H174</f>
        <v>0</v>
      </c>
      <c r="Q174" s="182">
        <v>0.0009</v>
      </c>
      <c r="R174" s="182">
        <f>Q174*H174</f>
        <v>0.0018</v>
      </c>
      <c r="S174" s="182">
        <v>0</v>
      </c>
      <c r="T174" s="183">
        <f>S174*H174</f>
        <v>0</v>
      </c>
      <c r="AR174" s="19" t="s">
        <v>189</v>
      </c>
      <c r="AT174" s="19" t="s">
        <v>284</v>
      </c>
      <c r="AU174" s="19" t="s">
        <v>77</v>
      </c>
      <c r="AY174" s="19" t="s">
        <v>134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9" t="s">
        <v>75</v>
      </c>
      <c r="BK174" s="184">
        <f>ROUND(I174*H174,2)</f>
        <v>0</v>
      </c>
      <c r="BL174" s="19" t="s">
        <v>141</v>
      </c>
      <c r="BM174" s="19" t="s">
        <v>357</v>
      </c>
    </row>
    <row r="175" spans="2:47" s="1" customFormat="1" ht="28.5" customHeight="1">
      <c r="B175" s="36"/>
      <c r="D175" s="205" t="s">
        <v>143</v>
      </c>
      <c r="F175" s="240" t="s">
        <v>319</v>
      </c>
      <c r="I175" s="187"/>
      <c r="L175" s="36"/>
      <c r="M175" s="65"/>
      <c r="N175" s="37"/>
      <c r="O175" s="37"/>
      <c r="P175" s="37"/>
      <c r="Q175" s="37"/>
      <c r="R175" s="37"/>
      <c r="S175" s="37"/>
      <c r="T175" s="66"/>
      <c r="AT175" s="19" t="s">
        <v>143</v>
      </c>
      <c r="AU175" s="19" t="s">
        <v>77</v>
      </c>
    </row>
    <row r="176" spans="2:65" s="1" customFormat="1" ht="28.5" customHeight="1">
      <c r="B176" s="172"/>
      <c r="C176" s="229" t="s">
        <v>315</v>
      </c>
      <c r="D176" s="229" t="s">
        <v>284</v>
      </c>
      <c r="E176" s="230" t="s">
        <v>321</v>
      </c>
      <c r="F176" s="231" t="s">
        <v>322</v>
      </c>
      <c r="G176" s="232" t="s">
        <v>307</v>
      </c>
      <c r="H176" s="233">
        <v>16</v>
      </c>
      <c r="I176" s="234"/>
      <c r="J176" s="235">
        <f>ROUND(I176*H176,2)</f>
        <v>0</v>
      </c>
      <c r="K176" s="231" t="s">
        <v>140</v>
      </c>
      <c r="L176" s="236"/>
      <c r="M176" s="237" t="s">
        <v>3</v>
      </c>
      <c r="N176" s="238" t="s">
        <v>39</v>
      </c>
      <c r="O176" s="37"/>
      <c r="P176" s="182">
        <f>O176*H176</f>
        <v>0</v>
      </c>
      <c r="Q176" s="182">
        <v>0.0029</v>
      </c>
      <c r="R176" s="182">
        <f>Q176*H176</f>
        <v>0.0464</v>
      </c>
      <c r="S176" s="182">
        <v>0</v>
      </c>
      <c r="T176" s="183">
        <f>S176*H176</f>
        <v>0</v>
      </c>
      <c r="AR176" s="19" t="s">
        <v>189</v>
      </c>
      <c r="AT176" s="19" t="s">
        <v>284</v>
      </c>
      <c r="AU176" s="19" t="s">
        <v>77</v>
      </c>
      <c r="AY176" s="19" t="s">
        <v>134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9" t="s">
        <v>75</v>
      </c>
      <c r="BK176" s="184">
        <f>ROUND(I176*H176,2)</f>
        <v>0</v>
      </c>
      <c r="BL176" s="19" t="s">
        <v>141</v>
      </c>
      <c r="BM176" s="19" t="s">
        <v>358</v>
      </c>
    </row>
    <row r="177" spans="2:47" s="1" customFormat="1" ht="39.75" customHeight="1">
      <c r="B177" s="36"/>
      <c r="D177" s="185" t="s">
        <v>143</v>
      </c>
      <c r="F177" s="186" t="s">
        <v>324</v>
      </c>
      <c r="I177" s="187"/>
      <c r="L177" s="36"/>
      <c r="M177" s="65"/>
      <c r="N177" s="37"/>
      <c r="O177" s="37"/>
      <c r="P177" s="37"/>
      <c r="Q177" s="37"/>
      <c r="R177" s="37"/>
      <c r="S177" s="37"/>
      <c r="T177" s="66"/>
      <c r="AT177" s="19" t="s">
        <v>143</v>
      </c>
      <c r="AU177" s="19" t="s">
        <v>77</v>
      </c>
    </row>
    <row r="178" spans="2:51" s="13" customFormat="1" ht="20.25" customHeight="1">
      <c r="B178" s="196"/>
      <c r="D178" s="185" t="s">
        <v>145</v>
      </c>
      <c r="E178" s="197" t="s">
        <v>3</v>
      </c>
      <c r="F178" s="198" t="s">
        <v>359</v>
      </c>
      <c r="H178" s="199">
        <v>16</v>
      </c>
      <c r="I178" s="200"/>
      <c r="L178" s="196"/>
      <c r="M178" s="201"/>
      <c r="N178" s="202"/>
      <c r="O178" s="202"/>
      <c r="P178" s="202"/>
      <c r="Q178" s="202"/>
      <c r="R178" s="202"/>
      <c r="S178" s="202"/>
      <c r="T178" s="203"/>
      <c r="AT178" s="197" t="s">
        <v>145</v>
      </c>
      <c r="AU178" s="197" t="s">
        <v>77</v>
      </c>
      <c r="AV178" s="13" t="s">
        <v>77</v>
      </c>
      <c r="AW178" s="13" t="s">
        <v>32</v>
      </c>
      <c r="AX178" s="13" t="s">
        <v>68</v>
      </c>
      <c r="AY178" s="197" t="s">
        <v>134</v>
      </c>
    </row>
    <row r="179" spans="2:51" s="14" customFormat="1" ht="20.25" customHeight="1">
      <c r="B179" s="204"/>
      <c r="D179" s="185" t="s">
        <v>145</v>
      </c>
      <c r="E179" s="214" t="s">
        <v>3</v>
      </c>
      <c r="F179" s="215" t="s">
        <v>148</v>
      </c>
      <c r="H179" s="216">
        <v>16</v>
      </c>
      <c r="I179" s="209"/>
      <c r="L179" s="204"/>
      <c r="M179" s="210"/>
      <c r="N179" s="211"/>
      <c r="O179" s="211"/>
      <c r="P179" s="211"/>
      <c r="Q179" s="211"/>
      <c r="R179" s="211"/>
      <c r="S179" s="211"/>
      <c r="T179" s="212"/>
      <c r="AT179" s="213" t="s">
        <v>145</v>
      </c>
      <c r="AU179" s="213" t="s">
        <v>77</v>
      </c>
      <c r="AV179" s="14" t="s">
        <v>141</v>
      </c>
      <c r="AW179" s="14" t="s">
        <v>32</v>
      </c>
      <c r="AX179" s="14" t="s">
        <v>75</v>
      </c>
      <c r="AY179" s="213" t="s">
        <v>134</v>
      </c>
    </row>
    <row r="180" spans="2:63" s="11" customFormat="1" ht="29.25" customHeight="1">
      <c r="B180" s="158"/>
      <c r="D180" s="169" t="s">
        <v>67</v>
      </c>
      <c r="E180" s="170" t="s">
        <v>212</v>
      </c>
      <c r="F180" s="170" t="s">
        <v>213</v>
      </c>
      <c r="I180" s="161"/>
      <c r="J180" s="171">
        <f>BK180</f>
        <v>0</v>
      </c>
      <c r="L180" s="158"/>
      <c r="M180" s="163"/>
      <c r="N180" s="164"/>
      <c r="O180" s="164"/>
      <c r="P180" s="165">
        <f>SUM(P181:P182)</f>
        <v>0</v>
      </c>
      <c r="Q180" s="164"/>
      <c r="R180" s="165">
        <f>SUM(R181:R182)</f>
        <v>0</v>
      </c>
      <c r="S180" s="164"/>
      <c r="T180" s="166">
        <f>SUM(T181:T182)</f>
        <v>0</v>
      </c>
      <c r="AR180" s="159" t="s">
        <v>75</v>
      </c>
      <c r="AT180" s="167" t="s">
        <v>67</v>
      </c>
      <c r="AU180" s="167" t="s">
        <v>75</v>
      </c>
      <c r="AY180" s="159" t="s">
        <v>134</v>
      </c>
      <c r="BK180" s="168">
        <f>SUM(BK181:BK182)</f>
        <v>0</v>
      </c>
    </row>
    <row r="181" spans="2:65" s="1" customFormat="1" ht="28.5" customHeight="1">
      <c r="B181" s="172"/>
      <c r="C181" s="173" t="s">
        <v>320</v>
      </c>
      <c r="D181" s="173" t="s">
        <v>136</v>
      </c>
      <c r="E181" s="174" t="s">
        <v>214</v>
      </c>
      <c r="F181" s="175" t="s">
        <v>215</v>
      </c>
      <c r="G181" s="176" t="s">
        <v>170</v>
      </c>
      <c r="H181" s="177">
        <v>41.463</v>
      </c>
      <c r="I181" s="178"/>
      <c r="J181" s="179">
        <f>ROUND(I181*H181,2)</f>
        <v>0</v>
      </c>
      <c r="K181" s="175" t="s">
        <v>3</v>
      </c>
      <c r="L181" s="36"/>
      <c r="M181" s="180" t="s">
        <v>3</v>
      </c>
      <c r="N181" s="181" t="s">
        <v>39</v>
      </c>
      <c r="O181" s="37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19" t="s">
        <v>141</v>
      </c>
      <c r="AT181" s="19" t="s">
        <v>136</v>
      </c>
      <c r="AU181" s="19" t="s">
        <v>77</v>
      </c>
      <c r="AY181" s="19" t="s">
        <v>134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9" t="s">
        <v>75</v>
      </c>
      <c r="BK181" s="184">
        <f>ROUND(I181*H181,2)</f>
        <v>0</v>
      </c>
      <c r="BL181" s="19" t="s">
        <v>141</v>
      </c>
      <c r="BM181" s="19" t="s">
        <v>360</v>
      </c>
    </row>
    <row r="182" spans="2:47" s="1" customFormat="1" ht="28.5" customHeight="1">
      <c r="B182" s="36"/>
      <c r="D182" s="185" t="s">
        <v>143</v>
      </c>
      <c r="F182" s="186" t="s">
        <v>215</v>
      </c>
      <c r="I182" s="187"/>
      <c r="L182" s="36"/>
      <c r="M182" s="217"/>
      <c r="N182" s="218"/>
      <c r="O182" s="218"/>
      <c r="P182" s="218"/>
      <c r="Q182" s="218"/>
      <c r="R182" s="218"/>
      <c r="S182" s="218"/>
      <c r="T182" s="219"/>
      <c r="AT182" s="19" t="s">
        <v>143</v>
      </c>
      <c r="AU182" s="19" t="s">
        <v>77</v>
      </c>
    </row>
    <row r="183" spans="2:12" s="1" customFormat="1" ht="6.75" customHeight="1">
      <c r="B183" s="51"/>
      <c r="C183" s="52"/>
      <c r="D183" s="52"/>
      <c r="E183" s="52"/>
      <c r="F183" s="52"/>
      <c r="G183" s="52"/>
      <c r="H183" s="52"/>
      <c r="I183" s="125"/>
      <c r="J183" s="52"/>
      <c r="K183" s="52"/>
      <c r="L183" s="36"/>
    </row>
    <row r="188" ht="12">
      <c r="AT188" s="220"/>
    </row>
  </sheetData>
  <sheetProtection/>
  <autoFilter ref="C87:K87"/>
  <mergeCells count="12">
    <mergeCell ref="E47:H47"/>
    <mergeCell ref="E49:H49"/>
    <mergeCell ref="E51:H51"/>
    <mergeCell ref="E76:H76"/>
    <mergeCell ref="E78:H78"/>
    <mergeCell ref="E80:H80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100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ht="12.75">
      <c r="B8" s="23"/>
      <c r="C8" s="24"/>
      <c r="D8" s="32" t="s">
        <v>106</v>
      </c>
      <c r="E8" s="24"/>
      <c r="F8" s="24"/>
      <c r="G8" s="24"/>
      <c r="H8" s="24"/>
      <c r="I8" s="103"/>
      <c r="J8" s="24"/>
      <c r="K8" s="26"/>
    </row>
    <row r="9" spans="2:11" ht="20.25" customHeight="1">
      <c r="B9" s="23"/>
      <c r="C9" s="24"/>
      <c r="D9" s="24"/>
      <c r="E9" s="381" t="s">
        <v>217</v>
      </c>
      <c r="F9" s="371"/>
      <c r="G9" s="371"/>
      <c r="H9" s="371"/>
      <c r="I9" s="103"/>
      <c r="J9" s="24"/>
      <c r="K9" s="26"/>
    </row>
    <row r="10" spans="2:11" ht="12.75">
      <c r="B10" s="23"/>
      <c r="C10" s="24"/>
      <c r="D10" s="32" t="s">
        <v>108</v>
      </c>
      <c r="E10" s="24"/>
      <c r="F10" s="24"/>
      <c r="G10" s="24"/>
      <c r="H10" s="24"/>
      <c r="I10" s="103"/>
      <c r="J10" s="24"/>
      <c r="K10" s="26"/>
    </row>
    <row r="11" spans="2:11" s="1" customFormat="1" ht="20.25" customHeight="1">
      <c r="B11" s="36"/>
      <c r="C11" s="37"/>
      <c r="D11" s="37"/>
      <c r="E11" s="383" t="s">
        <v>361</v>
      </c>
      <c r="F11" s="364"/>
      <c r="G11" s="364"/>
      <c r="H11" s="364"/>
      <c r="I11" s="104"/>
      <c r="J11" s="37"/>
      <c r="K11" s="40"/>
    </row>
    <row r="12" spans="2:11" s="1" customFormat="1" ht="12.75">
      <c r="B12" s="36"/>
      <c r="C12" s="37"/>
      <c r="D12" s="32" t="s">
        <v>362</v>
      </c>
      <c r="E12" s="37"/>
      <c r="F12" s="37"/>
      <c r="G12" s="37"/>
      <c r="H12" s="37"/>
      <c r="I12" s="104"/>
      <c r="J12" s="37"/>
      <c r="K12" s="40"/>
    </row>
    <row r="13" spans="2:11" s="1" customFormat="1" ht="36.75" customHeight="1">
      <c r="B13" s="36"/>
      <c r="C13" s="37"/>
      <c r="D13" s="37"/>
      <c r="E13" s="378" t="s">
        <v>363</v>
      </c>
      <c r="F13" s="364"/>
      <c r="G13" s="364"/>
      <c r="H13" s="364"/>
      <c r="I13" s="104"/>
      <c r="J13" s="37"/>
      <c r="K13" s="40"/>
    </row>
    <row r="14" spans="2:11" s="1" customFormat="1" ht="12">
      <c r="B14" s="36"/>
      <c r="C14" s="37"/>
      <c r="D14" s="37"/>
      <c r="E14" s="37"/>
      <c r="F14" s="37"/>
      <c r="G14" s="37"/>
      <c r="H14" s="37"/>
      <c r="I14" s="104"/>
      <c r="J14" s="37"/>
      <c r="K14" s="40"/>
    </row>
    <row r="15" spans="2:11" s="1" customFormat="1" ht="14.25" customHeight="1">
      <c r="B15" s="36"/>
      <c r="C15" s="37"/>
      <c r="D15" s="32" t="s">
        <v>19</v>
      </c>
      <c r="E15" s="37"/>
      <c r="F15" s="30" t="s">
        <v>3</v>
      </c>
      <c r="G15" s="37"/>
      <c r="H15" s="37"/>
      <c r="I15" s="105" t="s">
        <v>20</v>
      </c>
      <c r="J15" s="30" t="s">
        <v>3</v>
      </c>
      <c r="K15" s="40"/>
    </row>
    <row r="16" spans="2:11" s="1" customFormat="1" ht="14.25" customHeight="1">
      <c r="B16" s="36"/>
      <c r="C16" s="37"/>
      <c r="D16" s="32" t="s">
        <v>21</v>
      </c>
      <c r="E16" s="37"/>
      <c r="F16" s="30" t="s">
        <v>22</v>
      </c>
      <c r="G16" s="37"/>
      <c r="H16" s="37"/>
      <c r="I16" s="105" t="s">
        <v>23</v>
      </c>
      <c r="J16" s="106" t="str">
        <f>'Rekapitulace stavby'!AN8</f>
        <v>13.10.2016</v>
      </c>
      <c r="K16" s="40"/>
    </row>
    <row r="17" spans="2:11" s="1" customFormat="1" ht="10.5" customHeight="1">
      <c r="B17" s="36"/>
      <c r="C17" s="37"/>
      <c r="D17" s="37"/>
      <c r="E17" s="37"/>
      <c r="F17" s="37"/>
      <c r="G17" s="37"/>
      <c r="H17" s="37"/>
      <c r="I17" s="104"/>
      <c r="J17" s="37"/>
      <c r="K17" s="40"/>
    </row>
    <row r="18" spans="2:11" s="1" customFormat="1" ht="14.25" customHeight="1">
      <c r="B18" s="36"/>
      <c r="C18" s="37"/>
      <c r="D18" s="32" t="s">
        <v>25</v>
      </c>
      <c r="E18" s="37"/>
      <c r="F18" s="37"/>
      <c r="G18" s="37"/>
      <c r="H18" s="37"/>
      <c r="I18" s="105" t="s">
        <v>26</v>
      </c>
      <c r="J18" s="30">
        <f>IF('Rekapitulace stavby'!AN10="","",'Rekapitulace stavby'!AN10)</f>
      </c>
      <c r="K18" s="40"/>
    </row>
    <row r="19" spans="2:11" s="1" customFormat="1" ht="18" customHeight="1">
      <c r="B19" s="36"/>
      <c r="C19" s="37"/>
      <c r="D19" s="37"/>
      <c r="E19" s="30" t="str">
        <f>IF('Rekapitulace stavby'!E11="","",'Rekapitulace stavby'!E11)</f>
        <v> </v>
      </c>
      <c r="F19" s="37"/>
      <c r="G19" s="37"/>
      <c r="H19" s="37"/>
      <c r="I19" s="105" t="s">
        <v>28</v>
      </c>
      <c r="J19" s="30">
        <f>IF('Rekapitulace stavby'!AN11="","",'Rekapitulace stavby'!AN11)</f>
      </c>
      <c r="K19" s="40"/>
    </row>
    <row r="20" spans="2:11" s="1" customFormat="1" ht="6.75" customHeight="1">
      <c r="B20" s="36"/>
      <c r="C20" s="37"/>
      <c r="D20" s="37"/>
      <c r="E20" s="37"/>
      <c r="F20" s="37"/>
      <c r="G20" s="37"/>
      <c r="H20" s="37"/>
      <c r="I20" s="104"/>
      <c r="J20" s="37"/>
      <c r="K20" s="40"/>
    </row>
    <row r="21" spans="2:11" s="1" customFormat="1" ht="14.25" customHeight="1">
      <c r="B21" s="36"/>
      <c r="C21" s="37"/>
      <c r="D21" s="32" t="s">
        <v>29</v>
      </c>
      <c r="E21" s="37"/>
      <c r="F21" s="37"/>
      <c r="G21" s="37"/>
      <c r="H21" s="37"/>
      <c r="I21" s="105" t="s">
        <v>26</v>
      </c>
      <c r="J21" s="30">
        <f>IF('Rekapitulace stavby'!AN13="Vyplň údaj","",IF('Rekapitulace stavby'!AN13="","",'Rekapitulace stavby'!AN13))</f>
      </c>
      <c r="K21" s="40"/>
    </row>
    <row r="22" spans="2:11" s="1" customFormat="1" ht="18" customHeight="1">
      <c r="B22" s="36"/>
      <c r="C22" s="37"/>
      <c r="D22" s="37"/>
      <c r="E22" s="30">
        <f>IF('Rekapitulace stavby'!E14="Vyplň údaj","",IF('Rekapitulace stavby'!E14="","",'Rekapitulace stavby'!E14))</f>
      </c>
      <c r="F22" s="37"/>
      <c r="G22" s="37"/>
      <c r="H22" s="37"/>
      <c r="I22" s="105" t="s">
        <v>28</v>
      </c>
      <c r="J22" s="30">
        <f>IF('Rekapitulace stavby'!AN14="Vyplň údaj","",IF('Rekapitulace stavby'!AN14="","",'Rekapitulace stavby'!AN14))</f>
      </c>
      <c r="K22" s="40"/>
    </row>
    <row r="23" spans="2:11" s="1" customFormat="1" ht="6.75" customHeight="1">
      <c r="B23" s="36"/>
      <c r="C23" s="37"/>
      <c r="D23" s="37"/>
      <c r="E23" s="37"/>
      <c r="F23" s="37"/>
      <c r="G23" s="37"/>
      <c r="H23" s="37"/>
      <c r="I23" s="104"/>
      <c r="J23" s="37"/>
      <c r="K23" s="40"/>
    </row>
    <row r="24" spans="2:11" s="1" customFormat="1" ht="14.25" customHeight="1">
      <c r="B24" s="36"/>
      <c r="C24" s="37"/>
      <c r="D24" s="32" t="s">
        <v>31</v>
      </c>
      <c r="E24" s="37"/>
      <c r="F24" s="37"/>
      <c r="G24" s="37"/>
      <c r="H24" s="37"/>
      <c r="I24" s="105" t="s">
        <v>26</v>
      </c>
      <c r="J24" s="30">
        <f>IF('Rekapitulace stavby'!AN16="","",'Rekapitulace stavby'!AN16)</f>
      </c>
      <c r="K24" s="40"/>
    </row>
    <row r="25" spans="2:11" s="1" customFormat="1" ht="18" customHeight="1">
      <c r="B25" s="36"/>
      <c r="C25" s="37"/>
      <c r="D25" s="37"/>
      <c r="E25" s="30" t="str">
        <f>IF('Rekapitulace stavby'!E17="","",'Rekapitulace stavby'!E17)</f>
        <v> </v>
      </c>
      <c r="F25" s="37"/>
      <c r="G25" s="37"/>
      <c r="H25" s="37"/>
      <c r="I25" s="105" t="s">
        <v>28</v>
      </c>
      <c r="J25" s="30">
        <f>IF('Rekapitulace stavby'!AN17="","",'Rekapitulace stavby'!AN17)</f>
      </c>
      <c r="K25" s="40"/>
    </row>
    <row r="26" spans="2:11" s="1" customFormat="1" ht="6.75" customHeight="1">
      <c r="B26" s="36"/>
      <c r="C26" s="37"/>
      <c r="D26" s="37"/>
      <c r="E26" s="37"/>
      <c r="F26" s="37"/>
      <c r="G26" s="37"/>
      <c r="H26" s="37"/>
      <c r="I26" s="104"/>
      <c r="J26" s="37"/>
      <c r="K26" s="40"/>
    </row>
    <row r="27" spans="2:11" s="1" customFormat="1" ht="14.25" customHeight="1">
      <c r="B27" s="36"/>
      <c r="C27" s="37"/>
      <c r="D27" s="32" t="s">
        <v>33</v>
      </c>
      <c r="E27" s="37"/>
      <c r="F27" s="37"/>
      <c r="G27" s="37"/>
      <c r="H27" s="37"/>
      <c r="I27" s="104"/>
      <c r="J27" s="37"/>
      <c r="K27" s="40"/>
    </row>
    <row r="28" spans="2:11" s="7" customFormat="1" ht="20.25" customHeight="1">
      <c r="B28" s="107"/>
      <c r="C28" s="108"/>
      <c r="D28" s="108"/>
      <c r="E28" s="374" t="s">
        <v>3</v>
      </c>
      <c r="F28" s="382"/>
      <c r="G28" s="382"/>
      <c r="H28" s="382"/>
      <c r="I28" s="109"/>
      <c r="J28" s="108"/>
      <c r="K28" s="110"/>
    </row>
    <row r="29" spans="2:11" s="1" customFormat="1" ht="6.75" customHeight="1">
      <c r="B29" s="36"/>
      <c r="C29" s="37"/>
      <c r="D29" s="37"/>
      <c r="E29" s="37"/>
      <c r="F29" s="37"/>
      <c r="G29" s="37"/>
      <c r="H29" s="37"/>
      <c r="I29" s="104"/>
      <c r="J29" s="37"/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24.75" customHeight="1">
      <c r="B31" s="36"/>
      <c r="C31" s="37"/>
      <c r="D31" s="113" t="s">
        <v>34</v>
      </c>
      <c r="E31" s="37"/>
      <c r="F31" s="37"/>
      <c r="G31" s="37"/>
      <c r="H31" s="37"/>
      <c r="I31" s="104"/>
      <c r="J31" s="114">
        <f>ROUND(J90,2)</f>
        <v>0</v>
      </c>
      <c r="K31" s="40"/>
    </row>
    <row r="32" spans="2:11" s="1" customFormat="1" ht="6.75" customHeight="1">
      <c r="B32" s="36"/>
      <c r="C32" s="37"/>
      <c r="D32" s="63"/>
      <c r="E32" s="63"/>
      <c r="F32" s="63"/>
      <c r="G32" s="63"/>
      <c r="H32" s="63"/>
      <c r="I32" s="111"/>
      <c r="J32" s="63"/>
      <c r="K32" s="112"/>
    </row>
    <row r="33" spans="2:11" s="1" customFormat="1" ht="14.25" customHeight="1">
      <c r="B33" s="36"/>
      <c r="C33" s="37"/>
      <c r="D33" s="37"/>
      <c r="E33" s="37"/>
      <c r="F33" s="41" t="s">
        <v>36</v>
      </c>
      <c r="G33" s="37"/>
      <c r="H33" s="37"/>
      <c r="I33" s="115" t="s">
        <v>35</v>
      </c>
      <c r="J33" s="41" t="s">
        <v>37</v>
      </c>
      <c r="K33" s="40"/>
    </row>
    <row r="34" spans="2:11" s="1" customFormat="1" ht="14.25" customHeight="1">
      <c r="B34" s="36"/>
      <c r="C34" s="37"/>
      <c r="D34" s="44" t="s">
        <v>38</v>
      </c>
      <c r="E34" s="44" t="s">
        <v>39</v>
      </c>
      <c r="F34" s="116">
        <f>ROUND(SUM(BE90:BE99),2)</f>
        <v>0</v>
      </c>
      <c r="G34" s="37"/>
      <c r="H34" s="37"/>
      <c r="I34" s="117">
        <v>0.21</v>
      </c>
      <c r="J34" s="116">
        <f>ROUND(ROUND((SUM(BE90:BE99)),2)*I34,2)</f>
        <v>0</v>
      </c>
      <c r="K34" s="40"/>
    </row>
    <row r="35" spans="2:11" s="1" customFormat="1" ht="14.25" customHeight="1">
      <c r="B35" s="36"/>
      <c r="C35" s="37"/>
      <c r="D35" s="37"/>
      <c r="E35" s="44" t="s">
        <v>40</v>
      </c>
      <c r="F35" s="116">
        <f>ROUND(SUM(BF90:BF99),2)</f>
        <v>0</v>
      </c>
      <c r="G35" s="37"/>
      <c r="H35" s="37"/>
      <c r="I35" s="117">
        <v>0.15</v>
      </c>
      <c r="J35" s="116">
        <f>ROUND(ROUND((SUM(BF90:BF99)),2)*I35,2)</f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41</v>
      </c>
      <c r="F36" s="116">
        <f>ROUND(SUM(BG90:BG99),2)</f>
        <v>0</v>
      </c>
      <c r="G36" s="37"/>
      <c r="H36" s="37"/>
      <c r="I36" s="117">
        <v>0.21</v>
      </c>
      <c r="J36" s="116">
        <v>0</v>
      </c>
      <c r="K36" s="40"/>
    </row>
    <row r="37" spans="2:11" s="1" customFormat="1" ht="14.25" customHeight="1" hidden="1">
      <c r="B37" s="36"/>
      <c r="C37" s="37"/>
      <c r="D37" s="37"/>
      <c r="E37" s="44" t="s">
        <v>42</v>
      </c>
      <c r="F37" s="116">
        <f>ROUND(SUM(BH90:BH99),2)</f>
        <v>0</v>
      </c>
      <c r="G37" s="37"/>
      <c r="H37" s="37"/>
      <c r="I37" s="117">
        <v>0.15</v>
      </c>
      <c r="J37" s="116">
        <v>0</v>
      </c>
      <c r="K37" s="40"/>
    </row>
    <row r="38" spans="2:11" s="1" customFormat="1" ht="14.25" customHeight="1" hidden="1">
      <c r="B38" s="36"/>
      <c r="C38" s="37"/>
      <c r="D38" s="37"/>
      <c r="E38" s="44" t="s">
        <v>43</v>
      </c>
      <c r="F38" s="116">
        <f>ROUND(SUM(BI90:BI99),2)</f>
        <v>0</v>
      </c>
      <c r="G38" s="37"/>
      <c r="H38" s="37"/>
      <c r="I38" s="117">
        <v>0</v>
      </c>
      <c r="J38" s="116">
        <v>0</v>
      </c>
      <c r="K38" s="40"/>
    </row>
    <row r="39" spans="2:11" s="1" customFormat="1" ht="6.75" customHeight="1">
      <c r="B39" s="36"/>
      <c r="C39" s="37"/>
      <c r="D39" s="37"/>
      <c r="E39" s="37"/>
      <c r="F39" s="37"/>
      <c r="G39" s="37"/>
      <c r="H39" s="37"/>
      <c r="I39" s="104"/>
      <c r="J39" s="37"/>
      <c r="K39" s="40"/>
    </row>
    <row r="40" spans="2:11" s="1" customFormat="1" ht="24.75" customHeight="1">
      <c r="B40" s="36"/>
      <c r="C40" s="118"/>
      <c r="D40" s="119" t="s">
        <v>44</v>
      </c>
      <c r="E40" s="67"/>
      <c r="F40" s="67"/>
      <c r="G40" s="120" t="s">
        <v>45</v>
      </c>
      <c r="H40" s="121" t="s">
        <v>46</v>
      </c>
      <c r="I40" s="122"/>
      <c r="J40" s="123">
        <f>SUM(J31:J38)</f>
        <v>0</v>
      </c>
      <c r="K40" s="124"/>
    </row>
    <row r="41" spans="2:11" s="1" customFormat="1" ht="14.25" customHeight="1">
      <c r="B41" s="51"/>
      <c r="C41" s="52"/>
      <c r="D41" s="52"/>
      <c r="E41" s="52"/>
      <c r="F41" s="52"/>
      <c r="G41" s="52"/>
      <c r="H41" s="52"/>
      <c r="I41" s="125"/>
      <c r="J41" s="52"/>
      <c r="K41" s="53"/>
    </row>
    <row r="45" spans="2:11" s="1" customFormat="1" ht="6.75" customHeight="1">
      <c r="B45" s="54"/>
      <c r="C45" s="55"/>
      <c r="D45" s="55"/>
      <c r="E45" s="55"/>
      <c r="F45" s="55"/>
      <c r="G45" s="55"/>
      <c r="H45" s="55"/>
      <c r="I45" s="126"/>
      <c r="J45" s="55"/>
      <c r="K45" s="127"/>
    </row>
    <row r="46" spans="2:11" s="1" customFormat="1" ht="36.75" customHeight="1">
      <c r="B46" s="36"/>
      <c r="C46" s="25" t="s">
        <v>110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6.75" customHeight="1">
      <c r="B47" s="36"/>
      <c r="C47" s="37"/>
      <c r="D47" s="37"/>
      <c r="E47" s="37"/>
      <c r="F47" s="37"/>
      <c r="G47" s="37"/>
      <c r="H47" s="37"/>
      <c r="I47" s="104"/>
      <c r="J47" s="37"/>
      <c r="K47" s="40"/>
    </row>
    <row r="48" spans="2:11" s="1" customFormat="1" ht="14.25" customHeight="1">
      <c r="B48" s="36"/>
      <c r="C48" s="32" t="s">
        <v>17</v>
      </c>
      <c r="D48" s="37"/>
      <c r="E48" s="37"/>
      <c r="F48" s="37"/>
      <c r="G48" s="37"/>
      <c r="H48" s="37"/>
      <c r="I48" s="104"/>
      <c r="J48" s="37"/>
      <c r="K48" s="40"/>
    </row>
    <row r="49" spans="2:11" s="1" customFormat="1" ht="20.25" customHeight="1">
      <c r="B49" s="36"/>
      <c r="C49" s="37"/>
      <c r="D49" s="37"/>
      <c r="E49" s="381" t="str">
        <f>E7</f>
        <v>Lesní cesta - část Tulinka</v>
      </c>
      <c r="F49" s="364"/>
      <c r="G49" s="364"/>
      <c r="H49" s="364"/>
      <c r="I49" s="104"/>
      <c r="J49" s="37"/>
      <c r="K49" s="40"/>
    </row>
    <row r="50" spans="2:11" ht="12.75">
      <c r="B50" s="23"/>
      <c r="C50" s="32" t="s">
        <v>106</v>
      </c>
      <c r="D50" s="24"/>
      <c r="E50" s="24"/>
      <c r="F50" s="24"/>
      <c r="G50" s="24"/>
      <c r="H50" s="24"/>
      <c r="I50" s="103"/>
      <c r="J50" s="24"/>
      <c r="K50" s="26"/>
    </row>
    <row r="51" spans="2:11" ht="20.25" customHeight="1">
      <c r="B51" s="23"/>
      <c r="C51" s="24"/>
      <c r="D51" s="24"/>
      <c r="E51" s="381" t="s">
        <v>217</v>
      </c>
      <c r="F51" s="371"/>
      <c r="G51" s="371"/>
      <c r="H51" s="371"/>
      <c r="I51" s="103"/>
      <c r="J51" s="24"/>
      <c r="K51" s="26"/>
    </row>
    <row r="52" spans="2:11" ht="12.75">
      <c r="B52" s="23"/>
      <c r="C52" s="32" t="s">
        <v>108</v>
      </c>
      <c r="D52" s="24"/>
      <c r="E52" s="24"/>
      <c r="F52" s="24"/>
      <c r="G52" s="24"/>
      <c r="H52" s="24"/>
      <c r="I52" s="103"/>
      <c r="J52" s="24"/>
      <c r="K52" s="26"/>
    </row>
    <row r="53" spans="2:11" s="1" customFormat="1" ht="20.25" customHeight="1">
      <c r="B53" s="36"/>
      <c r="C53" s="37"/>
      <c r="D53" s="37"/>
      <c r="E53" s="383" t="s">
        <v>361</v>
      </c>
      <c r="F53" s="364"/>
      <c r="G53" s="364"/>
      <c r="H53" s="364"/>
      <c r="I53" s="104"/>
      <c r="J53" s="37"/>
      <c r="K53" s="40"/>
    </row>
    <row r="54" spans="2:11" s="1" customFormat="1" ht="14.25" customHeight="1">
      <c r="B54" s="36"/>
      <c r="C54" s="32" t="s">
        <v>362</v>
      </c>
      <c r="D54" s="37"/>
      <c r="E54" s="37"/>
      <c r="F54" s="37"/>
      <c r="G54" s="37"/>
      <c r="H54" s="37"/>
      <c r="I54" s="104"/>
      <c r="J54" s="37"/>
      <c r="K54" s="40"/>
    </row>
    <row r="55" spans="2:11" s="1" customFormat="1" ht="21.75" customHeight="1">
      <c r="B55" s="36"/>
      <c r="C55" s="37"/>
      <c r="D55" s="37"/>
      <c r="E55" s="378" t="str">
        <f>E13</f>
        <v>SO 192 - Dopravní značení dočasné DIO</v>
      </c>
      <c r="F55" s="364"/>
      <c r="G55" s="364"/>
      <c r="H55" s="364"/>
      <c r="I55" s="104"/>
      <c r="J55" s="37"/>
      <c r="K55" s="40"/>
    </row>
    <row r="56" spans="2:11" s="1" customFormat="1" ht="6.75" customHeight="1">
      <c r="B56" s="36"/>
      <c r="C56" s="37"/>
      <c r="D56" s="37"/>
      <c r="E56" s="37"/>
      <c r="F56" s="37"/>
      <c r="G56" s="37"/>
      <c r="H56" s="37"/>
      <c r="I56" s="104"/>
      <c r="J56" s="37"/>
      <c r="K56" s="40"/>
    </row>
    <row r="57" spans="2:11" s="1" customFormat="1" ht="18" customHeight="1">
      <c r="B57" s="36"/>
      <c r="C57" s="32" t="s">
        <v>21</v>
      </c>
      <c r="D57" s="37"/>
      <c r="E57" s="37"/>
      <c r="F57" s="30" t="str">
        <f>F16</f>
        <v> </v>
      </c>
      <c r="G57" s="37"/>
      <c r="H57" s="37"/>
      <c r="I57" s="105" t="s">
        <v>23</v>
      </c>
      <c r="J57" s="106" t="str">
        <f>IF(J16="","",J16)</f>
        <v>13.10.2016</v>
      </c>
      <c r="K57" s="40"/>
    </row>
    <row r="58" spans="2:11" s="1" customFormat="1" ht="6.75" customHeight="1">
      <c r="B58" s="36"/>
      <c r="C58" s="37"/>
      <c r="D58" s="37"/>
      <c r="E58" s="37"/>
      <c r="F58" s="37"/>
      <c r="G58" s="37"/>
      <c r="H58" s="37"/>
      <c r="I58" s="104"/>
      <c r="J58" s="37"/>
      <c r="K58" s="40"/>
    </row>
    <row r="59" spans="2:11" s="1" customFormat="1" ht="12.75">
      <c r="B59" s="36"/>
      <c r="C59" s="32" t="s">
        <v>25</v>
      </c>
      <c r="D59" s="37"/>
      <c r="E59" s="37"/>
      <c r="F59" s="30" t="str">
        <f>E19</f>
        <v> </v>
      </c>
      <c r="G59" s="37"/>
      <c r="H59" s="37"/>
      <c r="I59" s="105" t="s">
        <v>31</v>
      </c>
      <c r="J59" s="30" t="str">
        <f>E25</f>
        <v> </v>
      </c>
      <c r="K59" s="40"/>
    </row>
    <row r="60" spans="2:11" s="1" customFormat="1" ht="14.25" customHeight="1">
      <c r="B60" s="36"/>
      <c r="C60" s="32" t="s">
        <v>29</v>
      </c>
      <c r="D60" s="37"/>
      <c r="E60" s="37"/>
      <c r="F60" s="30">
        <f>IF(E22="","",E22)</f>
      </c>
      <c r="G60" s="37"/>
      <c r="H60" s="37"/>
      <c r="I60" s="104"/>
      <c r="J60" s="37"/>
      <c r="K60" s="40"/>
    </row>
    <row r="61" spans="2:11" s="1" customFormat="1" ht="9.75" customHeight="1">
      <c r="B61" s="36"/>
      <c r="C61" s="37"/>
      <c r="D61" s="37"/>
      <c r="E61" s="37"/>
      <c r="F61" s="37"/>
      <c r="G61" s="37"/>
      <c r="H61" s="37"/>
      <c r="I61" s="104"/>
      <c r="J61" s="37"/>
      <c r="K61" s="40"/>
    </row>
    <row r="62" spans="2:11" s="1" customFormat="1" ht="29.25" customHeight="1">
      <c r="B62" s="36"/>
      <c r="C62" s="128" t="s">
        <v>111</v>
      </c>
      <c r="D62" s="118"/>
      <c r="E62" s="118"/>
      <c r="F62" s="118"/>
      <c r="G62" s="118"/>
      <c r="H62" s="118"/>
      <c r="I62" s="129"/>
      <c r="J62" s="130" t="s">
        <v>112</v>
      </c>
      <c r="K62" s="131"/>
    </row>
    <row r="63" spans="2:11" s="1" customFormat="1" ht="9.75" customHeight="1">
      <c r="B63" s="36"/>
      <c r="C63" s="37"/>
      <c r="D63" s="37"/>
      <c r="E63" s="37"/>
      <c r="F63" s="37"/>
      <c r="G63" s="37"/>
      <c r="H63" s="37"/>
      <c r="I63" s="104"/>
      <c r="J63" s="37"/>
      <c r="K63" s="40"/>
    </row>
    <row r="64" spans="2:47" s="1" customFormat="1" ht="29.25" customHeight="1">
      <c r="B64" s="36"/>
      <c r="C64" s="132" t="s">
        <v>113</v>
      </c>
      <c r="D64" s="37"/>
      <c r="E64" s="37"/>
      <c r="F64" s="37"/>
      <c r="G64" s="37"/>
      <c r="H64" s="37"/>
      <c r="I64" s="104"/>
      <c r="J64" s="114">
        <f>J90</f>
        <v>0</v>
      </c>
      <c r="K64" s="40"/>
      <c r="AU64" s="19" t="s">
        <v>114</v>
      </c>
    </row>
    <row r="65" spans="2:11" s="8" customFormat="1" ht="24.75" customHeight="1">
      <c r="B65" s="133"/>
      <c r="C65" s="134"/>
      <c r="D65" s="135" t="s">
        <v>115</v>
      </c>
      <c r="E65" s="136"/>
      <c r="F65" s="136"/>
      <c r="G65" s="136"/>
      <c r="H65" s="136"/>
      <c r="I65" s="137"/>
      <c r="J65" s="138">
        <f>J91</f>
        <v>0</v>
      </c>
      <c r="K65" s="139"/>
    </row>
    <row r="66" spans="2:11" s="9" customFormat="1" ht="19.5" customHeight="1">
      <c r="B66" s="140"/>
      <c r="C66" s="141"/>
      <c r="D66" s="142" t="s">
        <v>221</v>
      </c>
      <c r="E66" s="143"/>
      <c r="F66" s="143"/>
      <c r="G66" s="143"/>
      <c r="H66" s="143"/>
      <c r="I66" s="144"/>
      <c r="J66" s="145">
        <f>J92</f>
        <v>0</v>
      </c>
      <c r="K66" s="146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104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25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6"/>
      <c r="J72" s="55"/>
      <c r="K72" s="55"/>
      <c r="L72" s="36"/>
    </row>
    <row r="73" spans="2:12" s="1" customFormat="1" ht="36.75" customHeight="1">
      <c r="B73" s="36"/>
      <c r="C73" s="56" t="s">
        <v>118</v>
      </c>
      <c r="L73" s="36"/>
    </row>
    <row r="74" spans="2:12" s="1" customFormat="1" ht="6.75" customHeight="1">
      <c r="B74" s="36"/>
      <c r="L74" s="36"/>
    </row>
    <row r="75" spans="2:12" s="1" customFormat="1" ht="14.25" customHeight="1">
      <c r="B75" s="36"/>
      <c r="C75" s="58" t="s">
        <v>17</v>
      </c>
      <c r="L75" s="36"/>
    </row>
    <row r="76" spans="2:12" s="1" customFormat="1" ht="20.25" customHeight="1">
      <c r="B76" s="36"/>
      <c r="E76" s="379" t="str">
        <f>E7</f>
        <v>Lesní cesta - část Tulinka</v>
      </c>
      <c r="F76" s="359"/>
      <c r="G76" s="359"/>
      <c r="H76" s="359"/>
      <c r="L76" s="36"/>
    </row>
    <row r="77" spans="2:12" ht="12.75">
      <c r="B77" s="23"/>
      <c r="C77" s="58" t="s">
        <v>106</v>
      </c>
      <c r="L77" s="23"/>
    </row>
    <row r="78" spans="2:12" ht="20.25" customHeight="1">
      <c r="B78" s="23"/>
      <c r="E78" s="379" t="s">
        <v>217</v>
      </c>
      <c r="F78" s="337"/>
      <c r="G78" s="337"/>
      <c r="H78" s="337"/>
      <c r="L78" s="23"/>
    </row>
    <row r="79" spans="2:12" ht="12.75">
      <c r="B79" s="23"/>
      <c r="C79" s="58" t="s">
        <v>108</v>
      </c>
      <c r="L79" s="23"/>
    </row>
    <row r="80" spans="2:12" s="1" customFormat="1" ht="20.25" customHeight="1">
      <c r="B80" s="36"/>
      <c r="E80" s="384" t="s">
        <v>361</v>
      </c>
      <c r="F80" s="359"/>
      <c r="G80" s="359"/>
      <c r="H80" s="359"/>
      <c r="L80" s="36"/>
    </row>
    <row r="81" spans="2:12" s="1" customFormat="1" ht="14.25" customHeight="1">
      <c r="B81" s="36"/>
      <c r="C81" s="58" t="s">
        <v>362</v>
      </c>
      <c r="L81" s="36"/>
    </row>
    <row r="82" spans="2:12" s="1" customFormat="1" ht="21.75" customHeight="1">
      <c r="B82" s="36"/>
      <c r="E82" s="356" t="str">
        <f>E13</f>
        <v>SO 192 - Dopravní značení dočasné DIO</v>
      </c>
      <c r="F82" s="359"/>
      <c r="G82" s="359"/>
      <c r="H82" s="359"/>
      <c r="L82" s="36"/>
    </row>
    <row r="83" spans="2:12" s="1" customFormat="1" ht="6.75" customHeight="1">
      <c r="B83" s="36"/>
      <c r="L83" s="36"/>
    </row>
    <row r="84" spans="2:12" s="1" customFormat="1" ht="18" customHeight="1">
      <c r="B84" s="36"/>
      <c r="C84" s="58" t="s">
        <v>21</v>
      </c>
      <c r="F84" s="147" t="str">
        <f>F16</f>
        <v> </v>
      </c>
      <c r="I84" s="148" t="s">
        <v>23</v>
      </c>
      <c r="J84" s="62" t="str">
        <f>IF(J16="","",J16)</f>
        <v>13.10.2016</v>
      </c>
      <c r="L84" s="36"/>
    </row>
    <row r="85" spans="2:12" s="1" customFormat="1" ht="6.75" customHeight="1">
      <c r="B85" s="36"/>
      <c r="L85" s="36"/>
    </row>
    <row r="86" spans="2:12" s="1" customFormat="1" ht="12.75">
      <c r="B86" s="36"/>
      <c r="C86" s="58" t="s">
        <v>25</v>
      </c>
      <c r="F86" s="147" t="str">
        <f>E19</f>
        <v> </v>
      </c>
      <c r="I86" s="148" t="s">
        <v>31</v>
      </c>
      <c r="J86" s="147" t="str">
        <f>E25</f>
        <v> </v>
      </c>
      <c r="L86" s="36"/>
    </row>
    <row r="87" spans="2:12" s="1" customFormat="1" ht="14.25" customHeight="1">
      <c r="B87" s="36"/>
      <c r="C87" s="58" t="s">
        <v>29</v>
      </c>
      <c r="F87" s="147">
        <f>IF(E22="","",E22)</f>
      </c>
      <c r="L87" s="36"/>
    </row>
    <row r="88" spans="2:12" s="1" customFormat="1" ht="9.75" customHeight="1">
      <c r="B88" s="36"/>
      <c r="L88" s="36"/>
    </row>
    <row r="89" spans="2:20" s="10" customFormat="1" ht="29.25" customHeight="1">
      <c r="B89" s="149"/>
      <c r="C89" s="150" t="s">
        <v>119</v>
      </c>
      <c r="D89" s="151" t="s">
        <v>53</v>
      </c>
      <c r="E89" s="151" t="s">
        <v>49</v>
      </c>
      <c r="F89" s="151" t="s">
        <v>120</v>
      </c>
      <c r="G89" s="151" t="s">
        <v>121</v>
      </c>
      <c r="H89" s="151" t="s">
        <v>122</v>
      </c>
      <c r="I89" s="152" t="s">
        <v>123</v>
      </c>
      <c r="J89" s="151" t="s">
        <v>112</v>
      </c>
      <c r="K89" s="153" t="s">
        <v>124</v>
      </c>
      <c r="L89" s="149"/>
      <c r="M89" s="69" t="s">
        <v>125</v>
      </c>
      <c r="N89" s="70" t="s">
        <v>38</v>
      </c>
      <c r="O89" s="70" t="s">
        <v>126</v>
      </c>
      <c r="P89" s="70" t="s">
        <v>127</v>
      </c>
      <c r="Q89" s="70" t="s">
        <v>128</v>
      </c>
      <c r="R89" s="70" t="s">
        <v>129</v>
      </c>
      <c r="S89" s="70" t="s">
        <v>130</v>
      </c>
      <c r="T89" s="71" t="s">
        <v>131</v>
      </c>
    </row>
    <row r="90" spans="2:63" s="1" customFormat="1" ht="29.25" customHeight="1">
      <c r="B90" s="36"/>
      <c r="C90" s="73" t="s">
        <v>113</v>
      </c>
      <c r="J90" s="154">
        <f>BK90</f>
        <v>0</v>
      </c>
      <c r="L90" s="36"/>
      <c r="M90" s="72"/>
      <c r="N90" s="63"/>
      <c r="O90" s="63"/>
      <c r="P90" s="155">
        <f>P91</f>
        <v>0</v>
      </c>
      <c r="Q90" s="63"/>
      <c r="R90" s="155">
        <f>R91</f>
        <v>0</v>
      </c>
      <c r="S90" s="63"/>
      <c r="T90" s="156">
        <f>T91</f>
        <v>0</v>
      </c>
      <c r="AT90" s="19" t="s">
        <v>67</v>
      </c>
      <c r="AU90" s="19" t="s">
        <v>114</v>
      </c>
      <c r="BK90" s="157">
        <f>BK91</f>
        <v>0</v>
      </c>
    </row>
    <row r="91" spans="2:63" s="11" customFormat="1" ht="36.75" customHeight="1">
      <c r="B91" s="158"/>
      <c r="D91" s="159" t="s">
        <v>67</v>
      </c>
      <c r="E91" s="160" t="s">
        <v>132</v>
      </c>
      <c r="F91" s="160" t="s">
        <v>133</v>
      </c>
      <c r="I91" s="161"/>
      <c r="J91" s="162">
        <f>BK91</f>
        <v>0</v>
      </c>
      <c r="L91" s="158"/>
      <c r="M91" s="163"/>
      <c r="N91" s="164"/>
      <c r="O91" s="164"/>
      <c r="P91" s="165">
        <f>P92</f>
        <v>0</v>
      </c>
      <c r="Q91" s="164"/>
      <c r="R91" s="165">
        <f>R92</f>
        <v>0</v>
      </c>
      <c r="S91" s="164"/>
      <c r="T91" s="166">
        <f>T92</f>
        <v>0</v>
      </c>
      <c r="AR91" s="159" t="s">
        <v>75</v>
      </c>
      <c r="AT91" s="167" t="s">
        <v>67</v>
      </c>
      <c r="AU91" s="167" t="s">
        <v>68</v>
      </c>
      <c r="AY91" s="159" t="s">
        <v>134</v>
      </c>
      <c r="BK91" s="168">
        <f>BK92</f>
        <v>0</v>
      </c>
    </row>
    <row r="92" spans="2:63" s="11" customFormat="1" ht="19.5" customHeight="1">
      <c r="B92" s="158"/>
      <c r="D92" s="169" t="s">
        <v>67</v>
      </c>
      <c r="E92" s="170" t="s">
        <v>260</v>
      </c>
      <c r="F92" s="170" t="s">
        <v>275</v>
      </c>
      <c r="I92" s="161"/>
      <c r="J92" s="171">
        <f>BK92</f>
        <v>0</v>
      </c>
      <c r="L92" s="158"/>
      <c r="M92" s="163"/>
      <c r="N92" s="164"/>
      <c r="O92" s="164"/>
      <c r="P92" s="165">
        <f>SUM(P93:P99)</f>
        <v>0</v>
      </c>
      <c r="Q92" s="164"/>
      <c r="R92" s="165">
        <f>SUM(R93:R99)</f>
        <v>0</v>
      </c>
      <c r="S92" s="164"/>
      <c r="T92" s="166">
        <f>SUM(T93:T99)</f>
        <v>0</v>
      </c>
      <c r="AR92" s="159" t="s">
        <v>75</v>
      </c>
      <c r="AT92" s="167" t="s">
        <v>67</v>
      </c>
      <c r="AU92" s="167" t="s">
        <v>75</v>
      </c>
      <c r="AY92" s="159" t="s">
        <v>134</v>
      </c>
      <c r="BK92" s="168">
        <f>SUM(BK93:BK99)</f>
        <v>0</v>
      </c>
    </row>
    <row r="93" spans="2:65" s="1" customFormat="1" ht="20.25" customHeight="1">
      <c r="B93" s="172"/>
      <c r="C93" s="173" t="s">
        <v>77</v>
      </c>
      <c r="D93" s="173" t="s">
        <v>136</v>
      </c>
      <c r="E93" s="174" t="s">
        <v>364</v>
      </c>
      <c r="F93" s="175" t="s">
        <v>365</v>
      </c>
      <c r="G93" s="176" t="s">
        <v>307</v>
      </c>
      <c r="H93" s="177">
        <v>8</v>
      </c>
      <c r="I93" s="178"/>
      <c r="J93" s="179">
        <f>ROUND(I93*H93,2)</f>
        <v>0</v>
      </c>
      <c r="K93" s="175" t="s">
        <v>3</v>
      </c>
      <c r="L93" s="36"/>
      <c r="M93" s="180" t="s">
        <v>3</v>
      </c>
      <c r="N93" s="181" t="s">
        <v>39</v>
      </c>
      <c r="O93" s="37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9" t="s">
        <v>141</v>
      </c>
      <c r="AT93" s="19" t="s">
        <v>136</v>
      </c>
      <c r="AU93" s="19" t="s">
        <v>77</v>
      </c>
      <c r="AY93" s="19" t="s">
        <v>134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9" t="s">
        <v>75</v>
      </c>
      <c r="BK93" s="184">
        <f>ROUND(I93*H93,2)</f>
        <v>0</v>
      </c>
      <c r="BL93" s="19" t="s">
        <v>141</v>
      </c>
      <c r="BM93" s="19" t="s">
        <v>366</v>
      </c>
    </row>
    <row r="94" spans="2:47" s="1" customFormat="1" ht="20.25" customHeight="1">
      <c r="B94" s="36"/>
      <c r="D94" s="185" t="s">
        <v>143</v>
      </c>
      <c r="F94" s="186" t="s">
        <v>367</v>
      </c>
      <c r="I94" s="187"/>
      <c r="L94" s="36"/>
      <c r="M94" s="65"/>
      <c r="N94" s="37"/>
      <c r="O94" s="37"/>
      <c r="P94" s="37"/>
      <c r="Q94" s="37"/>
      <c r="R94" s="37"/>
      <c r="S94" s="37"/>
      <c r="T94" s="66"/>
      <c r="AT94" s="19" t="s">
        <v>143</v>
      </c>
      <c r="AU94" s="19" t="s">
        <v>77</v>
      </c>
    </row>
    <row r="95" spans="2:51" s="12" customFormat="1" ht="20.25" customHeight="1">
      <c r="B95" s="188"/>
      <c r="D95" s="185" t="s">
        <v>145</v>
      </c>
      <c r="E95" s="189" t="s">
        <v>3</v>
      </c>
      <c r="F95" s="190" t="s">
        <v>368</v>
      </c>
      <c r="H95" s="191" t="s">
        <v>3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1" t="s">
        <v>145</v>
      </c>
      <c r="AU95" s="191" t="s">
        <v>77</v>
      </c>
      <c r="AV95" s="12" t="s">
        <v>75</v>
      </c>
      <c r="AW95" s="12" t="s">
        <v>32</v>
      </c>
      <c r="AX95" s="12" t="s">
        <v>68</v>
      </c>
      <c r="AY95" s="191" t="s">
        <v>134</v>
      </c>
    </row>
    <row r="96" spans="2:51" s="13" customFormat="1" ht="20.25" customHeight="1">
      <c r="B96" s="196"/>
      <c r="D96" s="185" t="s">
        <v>145</v>
      </c>
      <c r="E96" s="197" t="s">
        <v>3</v>
      </c>
      <c r="F96" s="198" t="s">
        <v>141</v>
      </c>
      <c r="H96" s="199">
        <v>4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145</v>
      </c>
      <c r="AU96" s="197" t="s">
        <v>77</v>
      </c>
      <c r="AV96" s="13" t="s">
        <v>77</v>
      </c>
      <c r="AW96" s="13" t="s">
        <v>32</v>
      </c>
      <c r="AX96" s="13" t="s">
        <v>68</v>
      </c>
      <c r="AY96" s="197" t="s">
        <v>134</v>
      </c>
    </row>
    <row r="97" spans="2:51" s="12" customFormat="1" ht="20.25" customHeight="1">
      <c r="B97" s="188"/>
      <c r="D97" s="185" t="s">
        <v>145</v>
      </c>
      <c r="E97" s="189" t="s">
        <v>3</v>
      </c>
      <c r="F97" s="190" t="s">
        <v>369</v>
      </c>
      <c r="H97" s="191" t="s">
        <v>3</v>
      </c>
      <c r="I97" s="192"/>
      <c r="L97" s="188"/>
      <c r="M97" s="193"/>
      <c r="N97" s="194"/>
      <c r="O97" s="194"/>
      <c r="P97" s="194"/>
      <c r="Q97" s="194"/>
      <c r="R97" s="194"/>
      <c r="S97" s="194"/>
      <c r="T97" s="195"/>
      <c r="AT97" s="191" t="s">
        <v>145</v>
      </c>
      <c r="AU97" s="191" t="s">
        <v>77</v>
      </c>
      <c r="AV97" s="12" t="s">
        <v>75</v>
      </c>
      <c r="AW97" s="12" t="s">
        <v>32</v>
      </c>
      <c r="AX97" s="12" t="s">
        <v>68</v>
      </c>
      <c r="AY97" s="191" t="s">
        <v>134</v>
      </c>
    </row>
    <row r="98" spans="2:51" s="13" customFormat="1" ht="20.25" customHeight="1">
      <c r="B98" s="196"/>
      <c r="D98" s="185" t="s">
        <v>145</v>
      </c>
      <c r="E98" s="197" t="s">
        <v>3</v>
      </c>
      <c r="F98" s="198" t="s">
        <v>141</v>
      </c>
      <c r="H98" s="199">
        <v>4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145</v>
      </c>
      <c r="AU98" s="197" t="s">
        <v>77</v>
      </c>
      <c r="AV98" s="13" t="s">
        <v>77</v>
      </c>
      <c r="AW98" s="13" t="s">
        <v>32</v>
      </c>
      <c r="AX98" s="13" t="s">
        <v>68</v>
      </c>
      <c r="AY98" s="197" t="s">
        <v>134</v>
      </c>
    </row>
    <row r="99" spans="2:51" s="14" customFormat="1" ht="20.25" customHeight="1">
      <c r="B99" s="204"/>
      <c r="D99" s="185" t="s">
        <v>145</v>
      </c>
      <c r="E99" s="214" t="s">
        <v>3</v>
      </c>
      <c r="F99" s="215" t="s">
        <v>148</v>
      </c>
      <c r="H99" s="216">
        <v>8</v>
      </c>
      <c r="I99" s="209"/>
      <c r="L99" s="204"/>
      <c r="M99" s="241"/>
      <c r="N99" s="242"/>
      <c r="O99" s="242"/>
      <c r="P99" s="242"/>
      <c r="Q99" s="242"/>
      <c r="R99" s="242"/>
      <c r="S99" s="242"/>
      <c r="T99" s="243"/>
      <c r="AT99" s="213" t="s">
        <v>145</v>
      </c>
      <c r="AU99" s="213" t="s">
        <v>77</v>
      </c>
      <c r="AV99" s="14" t="s">
        <v>141</v>
      </c>
      <c r="AW99" s="14" t="s">
        <v>32</v>
      </c>
      <c r="AX99" s="14" t="s">
        <v>75</v>
      </c>
      <c r="AY99" s="213" t="s">
        <v>134</v>
      </c>
    </row>
    <row r="100" spans="2:12" s="1" customFormat="1" ht="6.75" customHeight="1">
      <c r="B100" s="51"/>
      <c r="C100" s="52"/>
      <c r="D100" s="52"/>
      <c r="E100" s="52"/>
      <c r="F100" s="52"/>
      <c r="G100" s="52"/>
      <c r="H100" s="52"/>
      <c r="I100" s="125"/>
      <c r="J100" s="52"/>
      <c r="K100" s="52"/>
      <c r="L100" s="36"/>
    </row>
    <row r="188" ht="12">
      <c r="AT188" s="220"/>
    </row>
  </sheetData>
  <sheetProtection/>
  <autoFilter ref="C89:K89"/>
  <mergeCells count="15">
    <mergeCell ref="E11:H11"/>
    <mergeCell ref="E9:H9"/>
    <mergeCell ref="E13:H13"/>
    <mergeCell ref="E28:H28"/>
    <mergeCell ref="E49:H49"/>
    <mergeCell ref="E82:H82"/>
    <mergeCell ref="G1:H1"/>
    <mergeCell ref="L2:V2"/>
    <mergeCell ref="E53:H53"/>
    <mergeCell ref="E51:H51"/>
    <mergeCell ref="E55:H55"/>
    <mergeCell ref="E76:H76"/>
    <mergeCell ref="E80:H80"/>
    <mergeCell ref="E78:H78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10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7"/>
      <c r="B1" s="247"/>
      <c r="C1" s="247"/>
      <c r="D1" s="246" t="s">
        <v>1</v>
      </c>
      <c r="E1" s="247"/>
      <c r="F1" s="248" t="s">
        <v>385</v>
      </c>
      <c r="G1" s="380" t="s">
        <v>386</v>
      </c>
      <c r="H1" s="380"/>
      <c r="I1" s="253"/>
      <c r="J1" s="248" t="s">
        <v>387</v>
      </c>
      <c r="K1" s="246" t="s">
        <v>104</v>
      </c>
      <c r="L1" s="248" t="s">
        <v>388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6" t="s">
        <v>6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103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77</v>
      </c>
    </row>
    <row r="4" spans="2:46" ht="36.75" customHeight="1">
      <c r="B4" s="23"/>
      <c r="C4" s="24"/>
      <c r="D4" s="25" t="s">
        <v>105</v>
      </c>
      <c r="E4" s="24"/>
      <c r="F4" s="24"/>
      <c r="G4" s="24"/>
      <c r="H4" s="24"/>
      <c r="I4" s="103"/>
      <c r="J4" s="24"/>
      <c r="K4" s="26"/>
      <c r="M4" s="27" t="s">
        <v>11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2.75">
      <c r="B6" s="23"/>
      <c r="C6" s="24"/>
      <c r="D6" s="32" t="s">
        <v>17</v>
      </c>
      <c r="E6" s="24"/>
      <c r="F6" s="24"/>
      <c r="G6" s="24"/>
      <c r="H6" s="24"/>
      <c r="I6" s="103"/>
      <c r="J6" s="24"/>
      <c r="K6" s="26"/>
    </row>
    <row r="7" spans="2:11" ht="20.25" customHeight="1">
      <c r="B7" s="23"/>
      <c r="C7" s="24"/>
      <c r="D7" s="24"/>
      <c r="E7" s="381" t="str">
        <f>'Rekapitulace stavby'!K6</f>
        <v>Lesní cesta - část Tulinka</v>
      </c>
      <c r="F7" s="371"/>
      <c r="G7" s="371"/>
      <c r="H7" s="371"/>
      <c r="I7" s="103"/>
      <c r="J7" s="24"/>
      <c r="K7" s="26"/>
    </row>
    <row r="8" spans="2:11" s="1" customFormat="1" ht="12.75">
      <c r="B8" s="36"/>
      <c r="C8" s="37"/>
      <c r="D8" s="32" t="s">
        <v>106</v>
      </c>
      <c r="E8" s="37"/>
      <c r="F8" s="37"/>
      <c r="G8" s="37"/>
      <c r="H8" s="37"/>
      <c r="I8" s="104"/>
      <c r="J8" s="37"/>
      <c r="K8" s="40"/>
    </row>
    <row r="9" spans="2:11" s="1" customFormat="1" ht="36.75" customHeight="1">
      <c r="B9" s="36"/>
      <c r="C9" s="37"/>
      <c r="D9" s="37"/>
      <c r="E9" s="378" t="s">
        <v>370</v>
      </c>
      <c r="F9" s="364"/>
      <c r="G9" s="364"/>
      <c r="H9" s="364"/>
      <c r="I9" s="104"/>
      <c r="J9" s="37"/>
      <c r="K9" s="40"/>
    </row>
    <row r="10" spans="2:11" s="1" customFormat="1" ht="12">
      <c r="B10" s="36"/>
      <c r="C10" s="37"/>
      <c r="D10" s="37"/>
      <c r="E10" s="37"/>
      <c r="F10" s="37"/>
      <c r="G10" s="37"/>
      <c r="H10" s="37"/>
      <c r="I10" s="104"/>
      <c r="J10" s="37"/>
      <c r="K10" s="40"/>
    </row>
    <row r="11" spans="2:11" s="1" customFormat="1" ht="14.25" customHeight="1">
      <c r="B11" s="36"/>
      <c r="C11" s="37"/>
      <c r="D11" s="32" t="s">
        <v>19</v>
      </c>
      <c r="E11" s="37"/>
      <c r="F11" s="30" t="s">
        <v>3</v>
      </c>
      <c r="G11" s="37"/>
      <c r="H11" s="37"/>
      <c r="I11" s="105" t="s">
        <v>20</v>
      </c>
      <c r="J11" s="30" t="s">
        <v>3</v>
      </c>
      <c r="K11" s="40"/>
    </row>
    <row r="12" spans="2:11" s="1" customFormat="1" ht="14.25" customHeight="1">
      <c r="B12" s="36"/>
      <c r="C12" s="37"/>
      <c r="D12" s="32" t="s">
        <v>21</v>
      </c>
      <c r="E12" s="37"/>
      <c r="F12" s="30" t="s">
        <v>22</v>
      </c>
      <c r="G12" s="37"/>
      <c r="H12" s="37"/>
      <c r="I12" s="105" t="s">
        <v>23</v>
      </c>
      <c r="J12" s="106" t="str">
        <f>'Rekapitulace stavby'!AN8</f>
        <v>13.10.2016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104"/>
      <c r="J13" s="37"/>
      <c r="K13" s="40"/>
    </row>
    <row r="14" spans="2:11" s="1" customFormat="1" ht="14.25" customHeight="1">
      <c r="B14" s="36"/>
      <c r="C14" s="37"/>
      <c r="D14" s="32" t="s">
        <v>25</v>
      </c>
      <c r="E14" s="37"/>
      <c r="F14" s="37"/>
      <c r="G14" s="37"/>
      <c r="H14" s="37"/>
      <c r="I14" s="105" t="s">
        <v>26</v>
      </c>
      <c r="J14" s="30">
        <f>IF('Rekapitulace stavby'!AN10="","",'Rekapitulace stavby'!AN10)</f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> </v>
      </c>
      <c r="F15" s="37"/>
      <c r="G15" s="37"/>
      <c r="H15" s="37"/>
      <c r="I15" s="105" t="s">
        <v>28</v>
      </c>
      <c r="J15" s="30">
        <f>IF('Rekapitulace stavby'!AN11="","",'Rekapitulace stavby'!AN11)</f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104"/>
      <c r="J16" s="37"/>
      <c r="K16" s="40"/>
    </row>
    <row r="17" spans="2:11" s="1" customFormat="1" ht="14.25" customHeight="1">
      <c r="B17" s="36"/>
      <c r="C17" s="37"/>
      <c r="D17" s="32" t="s">
        <v>29</v>
      </c>
      <c r="E17" s="37"/>
      <c r="F17" s="37"/>
      <c r="G17" s="37"/>
      <c r="H17" s="37"/>
      <c r="I17" s="105" t="s">
        <v>26</v>
      </c>
      <c r="J17" s="30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0">
        <f>IF('Rekapitulace stavby'!E14="Vyplň údaj","",IF('Rekapitulace stavby'!E14="","",'Rekapitulace stavby'!E14))</f>
      </c>
      <c r="F18" s="37"/>
      <c r="G18" s="37"/>
      <c r="H18" s="37"/>
      <c r="I18" s="105" t="s">
        <v>28</v>
      </c>
      <c r="J18" s="30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104"/>
      <c r="J19" s="37"/>
      <c r="K19" s="40"/>
    </row>
    <row r="20" spans="2:11" s="1" customFormat="1" ht="14.25" customHeight="1">
      <c r="B20" s="36"/>
      <c r="C20" s="37"/>
      <c r="D20" s="32" t="s">
        <v>31</v>
      </c>
      <c r="E20" s="37"/>
      <c r="F20" s="37"/>
      <c r="G20" s="37"/>
      <c r="H20" s="37"/>
      <c r="I20" s="105" t="s">
        <v>26</v>
      </c>
      <c r="J20" s="30">
        <f>IF('Rekapitulace stavby'!AN16="","",'Rekapitulace stavby'!AN16)</f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> </v>
      </c>
      <c r="F21" s="37"/>
      <c r="G21" s="37"/>
      <c r="H21" s="37"/>
      <c r="I21" s="105" t="s">
        <v>28</v>
      </c>
      <c r="J21" s="30">
        <f>IF('Rekapitulace stavby'!AN17="","",'Rekapitulace stavby'!AN17)</f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104"/>
      <c r="J22" s="37"/>
      <c r="K22" s="40"/>
    </row>
    <row r="23" spans="2:11" s="1" customFormat="1" ht="14.25" customHeight="1">
      <c r="B23" s="36"/>
      <c r="C23" s="37"/>
      <c r="D23" s="32" t="s">
        <v>33</v>
      </c>
      <c r="E23" s="37"/>
      <c r="F23" s="37"/>
      <c r="G23" s="37"/>
      <c r="H23" s="37"/>
      <c r="I23" s="104"/>
      <c r="J23" s="37"/>
      <c r="K23" s="40"/>
    </row>
    <row r="24" spans="2:11" s="7" customFormat="1" ht="20.25" customHeight="1">
      <c r="B24" s="107"/>
      <c r="C24" s="108"/>
      <c r="D24" s="108"/>
      <c r="E24" s="374" t="s">
        <v>3</v>
      </c>
      <c r="F24" s="382"/>
      <c r="G24" s="382"/>
      <c r="H24" s="382"/>
      <c r="I24" s="109"/>
      <c r="J24" s="108"/>
      <c r="K24" s="110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104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11"/>
      <c r="J26" s="63"/>
      <c r="K26" s="112"/>
    </row>
    <row r="27" spans="2:11" s="1" customFormat="1" ht="24.75" customHeight="1">
      <c r="B27" s="36"/>
      <c r="C27" s="37"/>
      <c r="D27" s="113" t="s">
        <v>34</v>
      </c>
      <c r="E27" s="37"/>
      <c r="F27" s="37"/>
      <c r="G27" s="37"/>
      <c r="H27" s="37"/>
      <c r="I27" s="104"/>
      <c r="J27" s="114">
        <f>ROUND(J78,2)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14.25" customHeight="1">
      <c r="B29" s="36"/>
      <c r="C29" s="37"/>
      <c r="D29" s="37"/>
      <c r="E29" s="37"/>
      <c r="F29" s="41" t="s">
        <v>36</v>
      </c>
      <c r="G29" s="37"/>
      <c r="H29" s="37"/>
      <c r="I29" s="115" t="s">
        <v>35</v>
      </c>
      <c r="J29" s="41" t="s">
        <v>37</v>
      </c>
      <c r="K29" s="40"/>
    </row>
    <row r="30" spans="2:11" s="1" customFormat="1" ht="14.25" customHeight="1">
      <c r="B30" s="36"/>
      <c r="C30" s="37"/>
      <c r="D30" s="44" t="s">
        <v>38</v>
      </c>
      <c r="E30" s="44" t="s">
        <v>39</v>
      </c>
      <c r="F30" s="116">
        <f>ROUND(SUM(BE78:BE84),2)</f>
        <v>0</v>
      </c>
      <c r="G30" s="37"/>
      <c r="H30" s="37"/>
      <c r="I30" s="117">
        <v>0.21</v>
      </c>
      <c r="J30" s="116">
        <f>ROUND(ROUND((SUM(BE78:BE84)),2)*I30,2)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40</v>
      </c>
      <c r="F31" s="116">
        <f>ROUND(SUM(BF78:BF84),2)</f>
        <v>0</v>
      </c>
      <c r="G31" s="37"/>
      <c r="H31" s="37"/>
      <c r="I31" s="117">
        <v>0.15</v>
      </c>
      <c r="J31" s="116">
        <f>ROUND(ROUND((SUM(BF78:BF84)),2)*I31,2)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41</v>
      </c>
      <c r="F32" s="116">
        <f>ROUND(SUM(BG78:BG84),2)</f>
        <v>0</v>
      </c>
      <c r="G32" s="37"/>
      <c r="H32" s="37"/>
      <c r="I32" s="117">
        <v>0.21</v>
      </c>
      <c r="J32" s="116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42</v>
      </c>
      <c r="F33" s="116">
        <f>ROUND(SUM(BH78:BH84),2)</f>
        <v>0</v>
      </c>
      <c r="G33" s="37"/>
      <c r="H33" s="37"/>
      <c r="I33" s="117">
        <v>0.15</v>
      </c>
      <c r="J33" s="116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</v>
      </c>
      <c r="F34" s="116">
        <f>ROUND(SUM(BI78:BI84),2)</f>
        <v>0</v>
      </c>
      <c r="G34" s="37"/>
      <c r="H34" s="37"/>
      <c r="I34" s="117">
        <v>0</v>
      </c>
      <c r="J34" s="116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104"/>
      <c r="J35" s="37"/>
      <c r="K35" s="40"/>
    </row>
    <row r="36" spans="2:11" s="1" customFormat="1" ht="24.75" customHeight="1">
      <c r="B36" s="36"/>
      <c r="C36" s="118"/>
      <c r="D36" s="119" t="s">
        <v>44</v>
      </c>
      <c r="E36" s="67"/>
      <c r="F36" s="67"/>
      <c r="G36" s="120" t="s">
        <v>45</v>
      </c>
      <c r="H36" s="121" t="s">
        <v>46</v>
      </c>
      <c r="I36" s="122"/>
      <c r="J36" s="123">
        <f>SUM(J27:J34)</f>
        <v>0</v>
      </c>
      <c r="K36" s="124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25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26"/>
      <c r="J41" s="55"/>
      <c r="K41" s="127"/>
    </row>
    <row r="42" spans="2:11" s="1" customFormat="1" ht="36.75" customHeight="1">
      <c r="B42" s="36"/>
      <c r="C42" s="25" t="s">
        <v>110</v>
      </c>
      <c r="D42" s="37"/>
      <c r="E42" s="37"/>
      <c r="F42" s="37"/>
      <c r="G42" s="37"/>
      <c r="H42" s="37"/>
      <c r="I42" s="104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104"/>
      <c r="J43" s="37"/>
      <c r="K43" s="40"/>
    </row>
    <row r="44" spans="2:11" s="1" customFormat="1" ht="14.25" customHeight="1">
      <c r="B44" s="36"/>
      <c r="C44" s="32" t="s">
        <v>17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20.25" customHeight="1">
      <c r="B45" s="36"/>
      <c r="C45" s="37"/>
      <c r="D45" s="37"/>
      <c r="E45" s="381" t="str">
        <f>E7</f>
        <v>Lesní cesta - část Tulinka</v>
      </c>
      <c r="F45" s="364"/>
      <c r="G45" s="364"/>
      <c r="H45" s="364"/>
      <c r="I45" s="104"/>
      <c r="J45" s="37"/>
      <c r="K45" s="40"/>
    </row>
    <row r="46" spans="2:11" s="1" customFormat="1" ht="14.25" customHeight="1">
      <c r="B46" s="36"/>
      <c r="C46" s="32" t="s">
        <v>106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1.75" customHeight="1">
      <c r="B47" s="36"/>
      <c r="C47" s="37"/>
      <c r="D47" s="37"/>
      <c r="E47" s="378" t="str">
        <f>E9</f>
        <v>1020 - VRN</v>
      </c>
      <c r="F47" s="364"/>
      <c r="G47" s="364"/>
      <c r="H47" s="364"/>
      <c r="I47" s="104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104"/>
      <c r="J48" s="37"/>
      <c r="K48" s="40"/>
    </row>
    <row r="49" spans="2:11" s="1" customFormat="1" ht="18" customHeight="1">
      <c r="B49" s="36"/>
      <c r="C49" s="32" t="s">
        <v>21</v>
      </c>
      <c r="D49" s="37"/>
      <c r="E49" s="37"/>
      <c r="F49" s="30" t="str">
        <f>F12</f>
        <v> </v>
      </c>
      <c r="G49" s="37"/>
      <c r="H49" s="37"/>
      <c r="I49" s="105" t="s">
        <v>23</v>
      </c>
      <c r="J49" s="106" t="str">
        <f>IF(J12="","",J12)</f>
        <v>13.10.2016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104"/>
      <c r="J50" s="37"/>
      <c r="K50" s="40"/>
    </row>
    <row r="51" spans="2:11" s="1" customFormat="1" ht="12.75">
      <c r="B51" s="36"/>
      <c r="C51" s="32" t="s">
        <v>25</v>
      </c>
      <c r="D51" s="37"/>
      <c r="E51" s="37"/>
      <c r="F51" s="30" t="str">
        <f>E15</f>
        <v> </v>
      </c>
      <c r="G51" s="37"/>
      <c r="H51" s="37"/>
      <c r="I51" s="105" t="s">
        <v>31</v>
      </c>
      <c r="J51" s="30" t="str">
        <f>E21</f>
        <v> </v>
      </c>
      <c r="K51" s="40"/>
    </row>
    <row r="52" spans="2:11" s="1" customFormat="1" ht="14.25" customHeight="1">
      <c r="B52" s="36"/>
      <c r="C52" s="32" t="s">
        <v>29</v>
      </c>
      <c r="D52" s="37"/>
      <c r="E52" s="37"/>
      <c r="F52" s="30">
        <f>IF(E18="","",E18)</f>
      </c>
      <c r="G52" s="37"/>
      <c r="H52" s="37"/>
      <c r="I52" s="104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104"/>
      <c r="J53" s="37"/>
      <c r="K53" s="40"/>
    </row>
    <row r="54" spans="2:11" s="1" customFormat="1" ht="29.25" customHeight="1">
      <c r="B54" s="36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104"/>
      <c r="J55" s="37"/>
      <c r="K55" s="40"/>
    </row>
    <row r="56" spans="2:47" s="1" customFormat="1" ht="29.25" customHeight="1">
      <c r="B56" s="36"/>
      <c r="C56" s="132" t="s">
        <v>113</v>
      </c>
      <c r="D56" s="37"/>
      <c r="E56" s="37"/>
      <c r="F56" s="37"/>
      <c r="G56" s="37"/>
      <c r="H56" s="37"/>
      <c r="I56" s="104"/>
      <c r="J56" s="114">
        <f>J78</f>
        <v>0</v>
      </c>
      <c r="K56" s="40"/>
      <c r="AU56" s="19" t="s">
        <v>114</v>
      </c>
    </row>
    <row r="57" spans="2:11" s="8" customFormat="1" ht="24.75" customHeight="1">
      <c r="B57" s="133"/>
      <c r="C57" s="134"/>
      <c r="D57" s="135" t="s">
        <v>371</v>
      </c>
      <c r="E57" s="136"/>
      <c r="F57" s="136"/>
      <c r="G57" s="136"/>
      <c r="H57" s="136"/>
      <c r="I57" s="137"/>
      <c r="J57" s="138">
        <f>J79</f>
        <v>0</v>
      </c>
      <c r="K57" s="139"/>
    </row>
    <row r="58" spans="2:11" s="9" customFormat="1" ht="19.5" customHeight="1">
      <c r="B58" s="140"/>
      <c r="C58" s="141"/>
      <c r="D58" s="142" t="s">
        <v>372</v>
      </c>
      <c r="E58" s="143"/>
      <c r="F58" s="143"/>
      <c r="G58" s="143"/>
      <c r="H58" s="143"/>
      <c r="I58" s="144"/>
      <c r="J58" s="145">
        <f>J80</f>
        <v>0</v>
      </c>
      <c r="K58" s="146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11" s="1" customFormat="1" ht="6.75" customHeight="1">
      <c r="B60" s="51"/>
      <c r="C60" s="52"/>
      <c r="D60" s="52"/>
      <c r="E60" s="52"/>
      <c r="F60" s="52"/>
      <c r="G60" s="52"/>
      <c r="H60" s="52"/>
      <c r="I60" s="125"/>
      <c r="J60" s="52"/>
      <c r="K60" s="53"/>
    </row>
    <row r="64" spans="2:12" s="1" customFormat="1" ht="6.75" customHeight="1">
      <c r="B64" s="54"/>
      <c r="C64" s="55"/>
      <c r="D64" s="55"/>
      <c r="E64" s="55"/>
      <c r="F64" s="55"/>
      <c r="G64" s="55"/>
      <c r="H64" s="55"/>
      <c r="I64" s="126"/>
      <c r="J64" s="55"/>
      <c r="K64" s="55"/>
      <c r="L64" s="36"/>
    </row>
    <row r="65" spans="2:12" s="1" customFormat="1" ht="36.75" customHeight="1">
      <c r="B65" s="36"/>
      <c r="C65" s="56" t="s">
        <v>118</v>
      </c>
      <c r="L65" s="36"/>
    </row>
    <row r="66" spans="2:12" s="1" customFormat="1" ht="6.75" customHeight="1">
      <c r="B66" s="36"/>
      <c r="L66" s="36"/>
    </row>
    <row r="67" spans="2:12" s="1" customFormat="1" ht="14.25" customHeight="1">
      <c r="B67" s="36"/>
      <c r="C67" s="58" t="s">
        <v>17</v>
      </c>
      <c r="L67" s="36"/>
    </row>
    <row r="68" spans="2:12" s="1" customFormat="1" ht="20.25" customHeight="1">
      <c r="B68" s="36"/>
      <c r="E68" s="379" t="str">
        <f>E7</f>
        <v>Lesní cesta - část Tulinka</v>
      </c>
      <c r="F68" s="359"/>
      <c r="G68" s="359"/>
      <c r="H68" s="359"/>
      <c r="L68" s="36"/>
    </row>
    <row r="69" spans="2:12" s="1" customFormat="1" ht="14.25" customHeight="1">
      <c r="B69" s="36"/>
      <c r="C69" s="58" t="s">
        <v>106</v>
      </c>
      <c r="L69" s="36"/>
    </row>
    <row r="70" spans="2:12" s="1" customFormat="1" ht="21.75" customHeight="1">
      <c r="B70" s="36"/>
      <c r="E70" s="356" t="str">
        <f>E9</f>
        <v>1020 - VRN</v>
      </c>
      <c r="F70" s="359"/>
      <c r="G70" s="359"/>
      <c r="H70" s="359"/>
      <c r="L70" s="36"/>
    </row>
    <row r="71" spans="2:12" s="1" customFormat="1" ht="6.75" customHeight="1">
      <c r="B71" s="36"/>
      <c r="L71" s="36"/>
    </row>
    <row r="72" spans="2:12" s="1" customFormat="1" ht="18" customHeight="1">
      <c r="B72" s="36"/>
      <c r="C72" s="58" t="s">
        <v>21</v>
      </c>
      <c r="F72" s="147" t="str">
        <f>F12</f>
        <v> </v>
      </c>
      <c r="I72" s="148" t="s">
        <v>23</v>
      </c>
      <c r="J72" s="62" t="str">
        <f>IF(J12="","",J12)</f>
        <v>13.10.2016</v>
      </c>
      <c r="L72" s="36"/>
    </row>
    <row r="73" spans="2:12" s="1" customFormat="1" ht="6.75" customHeight="1">
      <c r="B73" s="36"/>
      <c r="L73" s="36"/>
    </row>
    <row r="74" spans="2:12" s="1" customFormat="1" ht="12.75">
      <c r="B74" s="36"/>
      <c r="C74" s="58" t="s">
        <v>25</v>
      </c>
      <c r="F74" s="147" t="str">
        <f>E15</f>
        <v> </v>
      </c>
      <c r="I74" s="148" t="s">
        <v>31</v>
      </c>
      <c r="J74" s="147" t="str">
        <f>E21</f>
        <v> </v>
      </c>
      <c r="L74" s="36"/>
    </row>
    <row r="75" spans="2:12" s="1" customFormat="1" ht="14.25" customHeight="1">
      <c r="B75" s="36"/>
      <c r="C75" s="58" t="s">
        <v>29</v>
      </c>
      <c r="F75" s="147">
        <f>IF(E18="","",E18)</f>
      </c>
      <c r="L75" s="36"/>
    </row>
    <row r="76" spans="2:12" s="1" customFormat="1" ht="9.75" customHeight="1">
      <c r="B76" s="36"/>
      <c r="L76" s="36"/>
    </row>
    <row r="77" spans="2:20" s="10" customFormat="1" ht="29.25" customHeight="1">
      <c r="B77" s="149"/>
      <c r="C77" s="150" t="s">
        <v>119</v>
      </c>
      <c r="D77" s="151" t="s">
        <v>53</v>
      </c>
      <c r="E77" s="151" t="s">
        <v>49</v>
      </c>
      <c r="F77" s="151" t="s">
        <v>120</v>
      </c>
      <c r="G77" s="151" t="s">
        <v>121</v>
      </c>
      <c r="H77" s="151" t="s">
        <v>122</v>
      </c>
      <c r="I77" s="152" t="s">
        <v>123</v>
      </c>
      <c r="J77" s="151" t="s">
        <v>112</v>
      </c>
      <c r="K77" s="153" t="s">
        <v>124</v>
      </c>
      <c r="L77" s="149"/>
      <c r="M77" s="69" t="s">
        <v>125</v>
      </c>
      <c r="N77" s="70" t="s">
        <v>38</v>
      </c>
      <c r="O77" s="70" t="s">
        <v>126</v>
      </c>
      <c r="P77" s="70" t="s">
        <v>127</v>
      </c>
      <c r="Q77" s="70" t="s">
        <v>128</v>
      </c>
      <c r="R77" s="70" t="s">
        <v>129</v>
      </c>
      <c r="S77" s="70" t="s">
        <v>130</v>
      </c>
      <c r="T77" s="71" t="s">
        <v>131</v>
      </c>
    </row>
    <row r="78" spans="2:63" s="1" customFormat="1" ht="29.25" customHeight="1">
      <c r="B78" s="36"/>
      <c r="C78" s="73" t="s">
        <v>113</v>
      </c>
      <c r="J78" s="154">
        <f>BK78</f>
        <v>0</v>
      </c>
      <c r="L78" s="36"/>
      <c r="M78" s="72"/>
      <c r="N78" s="63"/>
      <c r="O78" s="63"/>
      <c r="P78" s="155">
        <f>P79</f>
        <v>0</v>
      </c>
      <c r="Q78" s="63"/>
      <c r="R78" s="155">
        <f>R79</f>
        <v>0</v>
      </c>
      <c r="S78" s="63"/>
      <c r="T78" s="156">
        <f>T79</f>
        <v>0</v>
      </c>
      <c r="AT78" s="19" t="s">
        <v>67</v>
      </c>
      <c r="AU78" s="19" t="s">
        <v>114</v>
      </c>
      <c r="BK78" s="157">
        <f>BK79</f>
        <v>0</v>
      </c>
    </row>
    <row r="79" spans="2:63" s="11" customFormat="1" ht="36.75" customHeight="1">
      <c r="B79" s="158"/>
      <c r="D79" s="159" t="s">
        <v>67</v>
      </c>
      <c r="E79" s="160" t="s">
        <v>102</v>
      </c>
      <c r="F79" s="160" t="s">
        <v>373</v>
      </c>
      <c r="I79" s="161"/>
      <c r="J79" s="162">
        <f>BK79</f>
        <v>0</v>
      </c>
      <c r="L79" s="158"/>
      <c r="M79" s="163"/>
      <c r="N79" s="164"/>
      <c r="O79" s="164"/>
      <c r="P79" s="165">
        <f>P80</f>
        <v>0</v>
      </c>
      <c r="Q79" s="164"/>
      <c r="R79" s="165">
        <f>R80</f>
        <v>0</v>
      </c>
      <c r="S79" s="164"/>
      <c r="T79" s="166">
        <f>T80</f>
        <v>0</v>
      </c>
      <c r="AR79" s="159" t="s">
        <v>167</v>
      </c>
      <c r="AT79" s="167" t="s">
        <v>67</v>
      </c>
      <c r="AU79" s="167" t="s">
        <v>68</v>
      </c>
      <c r="AY79" s="159" t="s">
        <v>134</v>
      </c>
      <c r="BK79" s="168">
        <f>BK80</f>
        <v>0</v>
      </c>
    </row>
    <row r="80" spans="2:63" s="11" customFormat="1" ht="19.5" customHeight="1">
      <c r="B80" s="158"/>
      <c r="D80" s="169" t="s">
        <v>67</v>
      </c>
      <c r="E80" s="170" t="s">
        <v>68</v>
      </c>
      <c r="F80" s="170" t="s">
        <v>373</v>
      </c>
      <c r="I80" s="161"/>
      <c r="J80" s="171">
        <f>BK80</f>
        <v>0</v>
      </c>
      <c r="L80" s="158"/>
      <c r="M80" s="163"/>
      <c r="N80" s="164"/>
      <c r="O80" s="164"/>
      <c r="P80" s="165">
        <f>SUM(P81:P84)</f>
        <v>0</v>
      </c>
      <c r="Q80" s="164"/>
      <c r="R80" s="165">
        <f>SUM(R81:R84)</f>
        <v>0</v>
      </c>
      <c r="S80" s="164"/>
      <c r="T80" s="166">
        <f>SUM(T81:T84)</f>
        <v>0</v>
      </c>
      <c r="AR80" s="159" t="s">
        <v>167</v>
      </c>
      <c r="AT80" s="167" t="s">
        <v>67</v>
      </c>
      <c r="AU80" s="167" t="s">
        <v>75</v>
      </c>
      <c r="AY80" s="159" t="s">
        <v>134</v>
      </c>
      <c r="BK80" s="168">
        <f>SUM(BK81:BK84)</f>
        <v>0</v>
      </c>
    </row>
    <row r="81" spans="2:65" s="1" customFormat="1" ht="20.25" customHeight="1">
      <c r="B81" s="172"/>
      <c r="C81" s="173" t="s">
        <v>75</v>
      </c>
      <c r="D81" s="173" t="s">
        <v>136</v>
      </c>
      <c r="E81" s="174" t="s">
        <v>374</v>
      </c>
      <c r="F81" s="175" t="s">
        <v>375</v>
      </c>
      <c r="G81" s="176" t="s">
        <v>376</v>
      </c>
      <c r="H81" s="177">
        <v>2</v>
      </c>
      <c r="I81" s="178"/>
      <c r="J81" s="179">
        <f>ROUND(I81*H81,2)</f>
        <v>0</v>
      </c>
      <c r="K81" s="175" t="s">
        <v>279</v>
      </c>
      <c r="L81" s="36"/>
      <c r="M81" s="180" t="s">
        <v>3</v>
      </c>
      <c r="N81" s="181" t="s">
        <v>39</v>
      </c>
      <c r="O81" s="37"/>
      <c r="P81" s="182">
        <f>O81*H81</f>
        <v>0</v>
      </c>
      <c r="Q81" s="182">
        <v>0</v>
      </c>
      <c r="R81" s="182">
        <f>Q81*H81</f>
        <v>0</v>
      </c>
      <c r="S81" s="182">
        <v>0</v>
      </c>
      <c r="T81" s="183">
        <f>S81*H81</f>
        <v>0</v>
      </c>
      <c r="AR81" s="19" t="s">
        <v>377</v>
      </c>
      <c r="AT81" s="19" t="s">
        <v>136</v>
      </c>
      <c r="AU81" s="19" t="s">
        <v>77</v>
      </c>
      <c r="AY81" s="19" t="s">
        <v>134</v>
      </c>
      <c r="BE81" s="184">
        <f>IF(N81="základní",J81,0)</f>
        <v>0</v>
      </c>
      <c r="BF81" s="184">
        <f>IF(N81="snížená",J81,0)</f>
        <v>0</v>
      </c>
      <c r="BG81" s="184">
        <f>IF(N81="zákl. přenesená",J81,0)</f>
        <v>0</v>
      </c>
      <c r="BH81" s="184">
        <f>IF(N81="sníž. přenesená",J81,0)</f>
        <v>0</v>
      </c>
      <c r="BI81" s="184">
        <f>IF(N81="nulová",J81,0)</f>
        <v>0</v>
      </c>
      <c r="BJ81" s="19" t="s">
        <v>75</v>
      </c>
      <c r="BK81" s="184">
        <f>ROUND(I81*H81,2)</f>
        <v>0</v>
      </c>
      <c r="BL81" s="19" t="s">
        <v>377</v>
      </c>
      <c r="BM81" s="19" t="s">
        <v>378</v>
      </c>
    </row>
    <row r="82" spans="2:47" s="1" customFormat="1" ht="20.25" customHeight="1">
      <c r="B82" s="36"/>
      <c r="D82" s="205" t="s">
        <v>143</v>
      </c>
      <c r="F82" s="240" t="s">
        <v>375</v>
      </c>
      <c r="I82" s="187"/>
      <c r="L82" s="36"/>
      <c r="M82" s="65"/>
      <c r="N82" s="37"/>
      <c r="O82" s="37"/>
      <c r="P82" s="37"/>
      <c r="Q82" s="37"/>
      <c r="R82" s="37"/>
      <c r="S82" s="37"/>
      <c r="T82" s="66"/>
      <c r="AT82" s="19" t="s">
        <v>143</v>
      </c>
      <c r="AU82" s="19" t="s">
        <v>77</v>
      </c>
    </row>
    <row r="83" spans="2:65" s="1" customFormat="1" ht="20.25" customHeight="1">
      <c r="B83" s="172"/>
      <c r="C83" s="173" t="s">
        <v>77</v>
      </c>
      <c r="D83" s="173" t="s">
        <v>136</v>
      </c>
      <c r="E83" s="174" t="s">
        <v>379</v>
      </c>
      <c r="F83" s="175" t="s">
        <v>380</v>
      </c>
      <c r="G83" s="176" t="s">
        <v>376</v>
      </c>
      <c r="H83" s="177">
        <v>1</v>
      </c>
      <c r="I83" s="178"/>
      <c r="J83" s="179">
        <f>ROUND(I83*H83,2)</f>
        <v>0</v>
      </c>
      <c r="K83" s="175" t="s">
        <v>279</v>
      </c>
      <c r="L83" s="36"/>
      <c r="M83" s="180" t="s">
        <v>3</v>
      </c>
      <c r="N83" s="181" t="s">
        <v>39</v>
      </c>
      <c r="O83" s="37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AR83" s="19" t="s">
        <v>377</v>
      </c>
      <c r="AT83" s="19" t="s">
        <v>136</v>
      </c>
      <c r="AU83" s="19" t="s">
        <v>77</v>
      </c>
      <c r="AY83" s="19" t="s">
        <v>134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19" t="s">
        <v>75</v>
      </c>
      <c r="BK83" s="184">
        <f>ROUND(I83*H83,2)</f>
        <v>0</v>
      </c>
      <c r="BL83" s="19" t="s">
        <v>377</v>
      </c>
      <c r="BM83" s="19" t="s">
        <v>381</v>
      </c>
    </row>
    <row r="84" spans="2:47" s="1" customFormat="1" ht="20.25" customHeight="1">
      <c r="B84" s="36"/>
      <c r="D84" s="185" t="s">
        <v>143</v>
      </c>
      <c r="F84" s="186" t="s">
        <v>380</v>
      </c>
      <c r="I84" s="187"/>
      <c r="L84" s="36"/>
      <c r="M84" s="217"/>
      <c r="N84" s="218"/>
      <c r="O84" s="218"/>
      <c r="P84" s="218"/>
      <c r="Q84" s="218"/>
      <c r="R84" s="218"/>
      <c r="S84" s="218"/>
      <c r="T84" s="219"/>
      <c r="AT84" s="19" t="s">
        <v>143</v>
      </c>
      <c r="AU84" s="19" t="s">
        <v>77</v>
      </c>
    </row>
    <row r="85" spans="2:12" s="1" customFormat="1" ht="6.75" customHeight="1">
      <c r="B85" s="51"/>
      <c r="C85" s="52"/>
      <c r="D85" s="52"/>
      <c r="E85" s="52"/>
      <c r="F85" s="52"/>
      <c r="G85" s="52"/>
      <c r="H85" s="52"/>
      <c r="I85" s="125"/>
      <c r="J85" s="52"/>
      <c r="K85" s="52"/>
      <c r="L85" s="36"/>
    </row>
    <row r="188" ht="12">
      <c r="AT188" s="220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54" customWidth="1"/>
    <col min="2" max="2" width="1.28515625" style="254" customWidth="1"/>
    <col min="3" max="4" width="3.8515625" style="254" customWidth="1"/>
    <col min="5" max="5" width="9.140625" style="254" customWidth="1"/>
    <col min="6" max="6" width="7.140625" style="254" customWidth="1"/>
    <col min="7" max="7" width="3.8515625" style="254" customWidth="1"/>
    <col min="8" max="8" width="60.57421875" style="254" customWidth="1"/>
    <col min="9" max="10" width="15.57421875" style="254" customWidth="1"/>
    <col min="11" max="11" width="1.28515625" style="254" customWidth="1"/>
    <col min="12" max="16384" width="8.851562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260" customFormat="1" ht="45" customHeight="1">
      <c r="B3" s="258"/>
      <c r="C3" s="387" t="s">
        <v>389</v>
      </c>
      <c r="D3" s="387"/>
      <c r="E3" s="387"/>
      <c r="F3" s="387"/>
      <c r="G3" s="387"/>
      <c r="H3" s="387"/>
      <c r="I3" s="387"/>
      <c r="J3" s="387"/>
      <c r="K3" s="259"/>
    </row>
    <row r="4" spans="2:11" ht="25.5" customHeight="1">
      <c r="B4" s="261"/>
      <c r="C4" s="392" t="s">
        <v>390</v>
      </c>
      <c r="D4" s="392"/>
      <c r="E4" s="392"/>
      <c r="F4" s="392"/>
      <c r="G4" s="392"/>
      <c r="H4" s="392"/>
      <c r="I4" s="392"/>
      <c r="J4" s="392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9" t="s">
        <v>391</v>
      </c>
      <c r="D6" s="389"/>
      <c r="E6" s="389"/>
      <c r="F6" s="389"/>
      <c r="G6" s="389"/>
      <c r="H6" s="389"/>
      <c r="I6" s="389"/>
      <c r="J6" s="389"/>
      <c r="K6" s="262"/>
    </row>
    <row r="7" spans="2:11" ht="15" customHeight="1">
      <c r="B7" s="265"/>
      <c r="C7" s="389" t="s">
        <v>392</v>
      </c>
      <c r="D7" s="389"/>
      <c r="E7" s="389"/>
      <c r="F7" s="389"/>
      <c r="G7" s="389"/>
      <c r="H7" s="389"/>
      <c r="I7" s="389"/>
      <c r="J7" s="389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9" t="s">
        <v>393</v>
      </c>
      <c r="D9" s="389"/>
      <c r="E9" s="389"/>
      <c r="F9" s="389"/>
      <c r="G9" s="389"/>
      <c r="H9" s="389"/>
      <c r="I9" s="389"/>
      <c r="J9" s="389"/>
      <c r="K9" s="262"/>
    </row>
    <row r="10" spans="2:11" ht="15" customHeight="1">
      <c r="B10" s="265"/>
      <c r="C10" s="264"/>
      <c r="D10" s="389" t="s">
        <v>394</v>
      </c>
      <c r="E10" s="389"/>
      <c r="F10" s="389"/>
      <c r="G10" s="389"/>
      <c r="H10" s="389"/>
      <c r="I10" s="389"/>
      <c r="J10" s="389"/>
      <c r="K10" s="262"/>
    </row>
    <row r="11" spans="2:11" ht="15" customHeight="1">
      <c r="B11" s="265"/>
      <c r="C11" s="266"/>
      <c r="D11" s="389" t="s">
        <v>395</v>
      </c>
      <c r="E11" s="389"/>
      <c r="F11" s="389"/>
      <c r="G11" s="389"/>
      <c r="H11" s="389"/>
      <c r="I11" s="389"/>
      <c r="J11" s="389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9" t="s">
        <v>396</v>
      </c>
      <c r="E13" s="389"/>
      <c r="F13" s="389"/>
      <c r="G13" s="389"/>
      <c r="H13" s="389"/>
      <c r="I13" s="389"/>
      <c r="J13" s="389"/>
      <c r="K13" s="262"/>
    </row>
    <row r="14" spans="2:11" ht="15" customHeight="1">
      <c r="B14" s="265"/>
      <c r="C14" s="266"/>
      <c r="D14" s="389" t="s">
        <v>397</v>
      </c>
      <c r="E14" s="389"/>
      <c r="F14" s="389"/>
      <c r="G14" s="389"/>
      <c r="H14" s="389"/>
      <c r="I14" s="389"/>
      <c r="J14" s="389"/>
      <c r="K14" s="262"/>
    </row>
    <row r="15" spans="2:11" ht="15" customHeight="1">
      <c r="B15" s="265"/>
      <c r="C15" s="266"/>
      <c r="D15" s="389" t="s">
        <v>398</v>
      </c>
      <c r="E15" s="389"/>
      <c r="F15" s="389"/>
      <c r="G15" s="389"/>
      <c r="H15" s="389"/>
      <c r="I15" s="389"/>
      <c r="J15" s="389"/>
      <c r="K15" s="262"/>
    </row>
    <row r="16" spans="2:11" ht="15" customHeight="1">
      <c r="B16" s="265"/>
      <c r="C16" s="266"/>
      <c r="D16" s="266"/>
      <c r="E16" s="267" t="s">
        <v>74</v>
      </c>
      <c r="F16" s="389" t="s">
        <v>399</v>
      </c>
      <c r="G16" s="389"/>
      <c r="H16" s="389"/>
      <c r="I16" s="389"/>
      <c r="J16" s="389"/>
      <c r="K16" s="262"/>
    </row>
    <row r="17" spans="2:11" ht="15" customHeight="1">
      <c r="B17" s="265"/>
      <c r="C17" s="266"/>
      <c r="D17" s="266"/>
      <c r="E17" s="267" t="s">
        <v>400</v>
      </c>
      <c r="F17" s="389" t="s">
        <v>401</v>
      </c>
      <c r="G17" s="389"/>
      <c r="H17" s="389"/>
      <c r="I17" s="389"/>
      <c r="J17" s="389"/>
      <c r="K17" s="262"/>
    </row>
    <row r="18" spans="2:11" ht="15" customHeight="1">
      <c r="B18" s="265"/>
      <c r="C18" s="266"/>
      <c r="D18" s="266"/>
      <c r="E18" s="267" t="s">
        <v>402</v>
      </c>
      <c r="F18" s="389" t="s">
        <v>403</v>
      </c>
      <c r="G18" s="389"/>
      <c r="H18" s="389"/>
      <c r="I18" s="389"/>
      <c r="J18" s="389"/>
      <c r="K18" s="262"/>
    </row>
    <row r="19" spans="2:11" ht="15" customHeight="1">
      <c r="B19" s="265"/>
      <c r="C19" s="266"/>
      <c r="D19" s="266"/>
      <c r="E19" s="267" t="s">
        <v>404</v>
      </c>
      <c r="F19" s="389" t="s">
        <v>405</v>
      </c>
      <c r="G19" s="389"/>
      <c r="H19" s="389"/>
      <c r="I19" s="389"/>
      <c r="J19" s="389"/>
      <c r="K19" s="262"/>
    </row>
    <row r="20" spans="2:11" ht="15" customHeight="1">
      <c r="B20" s="265"/>
      <c r="C20" s="266"/>
      <c r="D20" s="266"/>
      <c r="E20" s="267" t="s">
        <v>406</v>
      </c>
      <c r="F20" s="389" t="s">
        <v>407</v>
      </c>
      <c r="G20" s="389"/>
      <c r="H20" s="389"/>
      <c r="I20" s="389"/>
      <c r="J20" s="389"/>
      <c r="K20" s="262"/>
    </row>
    <row r="21" spans="2:11" ht="15" customHeight="1">
      <c r="B21" s="265"/>
      <c r="C21" s="266"/>
      <c r="D21" s="266"/>
      <c r="E21" s="267" t="s">
        <v>80</v>
      </c>
      <c r="F21" s="389" t="s">
        <v>408</v>
      </c>
      <c r="G21" s="389"/>
      <c r="H21" s="389"/>
      <c r="I21" s="389"/>
      <c r="J21" s="389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9" t="s">
        <v>409</v>
      </c>
      <c r="D23" s="389"/>
      <c r="E23" s="389"/>
      <c r="F23" s="389"/>
      <c r="G23" s="389"/>
      <c r="H23" s="389"/>
      <c r="I23" s="389"/>
      <c r="J23" s="389"/>
      <c r="K23" s="262"/>
    </row>
    <row r="24" spans="2:11" ht="15" customHeight="1">
      <c r="B24" s="265"/>
      <c r="C24" s="389" t="s">
        <v>410</v>
      </c>
      <c r="D24" s="389"/>
      <c r="E24" s="389"/>
      <c r="F24" s="389"/>
      <c r="G24" s="389"/>
      <c r="H24" s="389"/>
      <c r="I24" s="389"/>
      <c r="J24" s="389"/>
      <c r="K24" s="262"/>
    </row>
    <row r="25" spans="2:11" ht="15" customHeight="1">
      <c r="B25" s="265"/>
      <c r="C25" s="264"/>
      <c r="D25" s="389" t="s">
        <v>411</v>
      </c>
      <c r="E25" s="389"/>
      <c r="F25" s="389"/>
      <c r="G25" s="389"/>
      <c r="H25" s="389"/>
      <c r="I25" s="389"/>
      <c r="J25" s="389"/>
      <c r="K25" s="262"/>
    </row>
    <row r="26" spans="2:11" ht="15" customHeight="1">
      <c r="B26" s="265"/>
      <c r="C26" s="266"/>
      <c r="D26" s="389" t="s">
        <v>412</v>
      </c>
      <c r="E26" s="389"/>
      <c r="F26" s="389"/>
      <c r="G26" s="389"/>
      <c r="H26" s="389"/>
      <c r="I26" s="389"/>
      <c r="J26" s="389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9" t="s">
        <v>413</v>
      </c>
      <c r="E28" s="389"/>
      <c r="F28" s="389"/>
      <c r="G28" s="389"/>
      <c r="H28" s="389"/>
      <c r="I28" s="389"/>
      <c r="J28" s="389"/>
      <c r="K28" s="262"/>
    </row>
    <row r="29" spans="2:11" ht="15" customHeight="1">
      <c r="B29" s="265"/>
      <c r="C29" s="266"/>
      <c r="D29" s="389" t="s">
        <v>414</v>
      </c>
      <c r="E29" s="389"/>
      <c r="F29" s="389"/>
      <c r="G29" s="389"/>
      <c r="H29" s="389"/>
      <c r="I29" s="389"/>
      <c r="J29" s="389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9" t="s">
        <v>415</v>
      </c>
      <c r="E31" s="389"/>
      <c r="F31" s="389"/>
      <c r="G31" s="389"/>
      <c r="H31" s="389"/>
      <c r="I31" s="389"/>
      <c r="J31" s="389"/>
      <c r="K31" s="262"/>
    </row>
    <row r="32" spans="2:11" ht="15" customHeight="1">
      <c r="B32" s="265"/>
      <c r="C32" s="266"/>
      <c r="D32" s="389" t="s">
        <v>416</v>
      </c>
      <c r="E32" s="389"/>
      <c r="F32" s="389"/>
      <c r="G32" s="389"/>
      <c r="H32" s="389"/>
      <c r="I32" s="389"/>
      <c r="J32" s="389"/>
      <c r="K32" s="262"/>
    </row>
    <row r="33" spans="2:11" ht="15" customHeight="1">
      <c r="B33" s="265"/>
      <c r="C33" s="266"/>
      <c r="D33" s="389" t="s">
        <v>417</v>
      </c>
      <c r="E33" s="389"/>
      <c r="F33" s="389"/>
      <c r="G33" s="389"/>
      <c r="H33" s="389"/>
      <c r="I33" s="389"/>
      <c r="J33" s="389"/>
      <c r="K33" s="262"/>
    </row>
    <row r="34" spans="2:11" ht="15" customHeight="1">
      <c r="B34" s="265"/>
      <c r="C34" s="266"/>
      <c r="D34" s="264"/>
      <c r="E34" s="268" t="s">
        <v>119</v>
      </c>
      <c r="F34" s="264"/>
      <c r="G34" s="389" t="s">
        <v>418</v>
      </c>
      <c r="H34" s="389"/>
      <c r="I34" s="389"/>
      <c r="J34" s="389"/>
      <c r="K34" s="262"/>
    </row>
    <row r="35" spans="2:11" ht="30.75" customHeight="1">
      <c r="B35" s="265"/>
      <c r="C35" s="266"/>
      <c r="D35" s="264"/>
      <c r="E35" s="268" t="s">
        <v>419</v>
      </c>
      <c r="F35" s="264"/>
      <c r="G35" s="389" t="s">
        <v>420</v>
      </c>
      <c r="H35" s="389"/>
      <c r="I35" s="389"/>
      <c r="J35" s="389"/>
      <c r="K35" s="262"/>
    </row>
    <row r="36" spans="2:11" ht="15" customHeight="1">
      <c r="B36" s="265"/>
      <c r="C36" s="266"/>
      <c r="D36" s="264"/>
      <c r="E36" s="268" t="s">
        <v>49</v>
      </c>
      <c r="F36" s="264"/>
      <c r="G36" s="389" t="s">
        <v>421</v>
      </c>
      <c r="H36" s="389"/>
      <c r="I36" s="389"/>
      <c r="J36" s="389"/>
      <c r="K36" s="262"/>
    </row>
    <row r="37" spans="2:11" ht="15" customHeight="1">
      <c r="B37" s="265"/>
      <c r="C37" s="266"/>
      <c r="D37" s="264"/>
      <c r="E37" s="268" t="s">
        <v>120</v>
      </c>
      <c r="F37" s="264"/>
      <c r="G37" s="389" t="s">
        <v>422</v>
      </c>
      <c r="H37" s="389"/>
      <c r="I37" s="389"/>
      <c r="J37" s="389"/>
      <c r="K37" s="262"/>
    </row>
    <row r="38" spans="2:11" ht="15" customHeight="1">
      <c r="B38" s="265"/>
      <c r="C38" s="266"/>
      <c r="D38" s="264"/>
      <c r="E38" s="268" t="s">
        <v>121</v>
      </c>
      <c r="F38" s="264"/>
      <c r="G38" s="389" t="s">
        <v>423</v>
      </c>
      <c r="H38" s="389"/>
      <c r="I38" s="389"/>
      <c r="J38" s="389"/>
      <c r="K38" s="262"/>
    </row>
    <row r="39" spans="2:11" ht="15" customHeight="1">
      <c r="B39" s="265"/>
      <c r="C39" s="266"/>
      <c r="D39" s="264"/>
      <c r="E39" s="268" t="s">
        <v>122</v>
      </c>
      <c r="F39" s="264"/>
      <c r="G39" s="389" t="s">
        <v>424</v>
      </c>
      <c r="H39" s="389"/>
      <c r="I39" s="389"/>
      <c r="J39" s="389"/>
      <c r="K39" s="262"/>
    </row>
    <row r="40" spans="2:11" ht="15" customHeight="1">
      <c r="B40" s="265"/>
      <c r="C40" s="266"/>
      <c r="D40" s="264"/>
      <c r="E40" s="268" t="s">
        <v>425</v>
      </c>
      <c r="F40" s="264"/>
      <c r="G40" s="389" t="s">
        <v>426</v>
      </c>
      <c r="H40" s="389"/>
      <c r="I40" s="389"/>
      <c r="J40" s="389"/>
      <c r="K40" s="262"/>
    </row>
    <row r="41" spans="2:11" ht="15" customHeight="1">
      <c r="B41" s="265"/>
      <c r="C41" s="266"/>
      <c r="D41" s="264"/>
      <c r="E41" s="268"/>
      <c r="F41" s="264"/>
      <c r="G41" s="389" t="s">
        <v>427</v>
      </c>
      <c r="H41" s="389"/>
      <c r="I41" s="389"/>
      <c r="J41" s="389"/>
      <c r="K41" s="262"/>
    </row>
    <row r="42" spans="2:11" ht="15" customHeight="1">
      <c r="B42" s="265"/>
      <c r="C42" s="266"/>
      <c r="D42" s="264"/>
      <c r="E42" s="268" t="s">
        <v>428</v>
      </c>
      <c r="F42" s="264"/>
      <c r="G42" s="389" t="s">
        <v>429</v>
      </c>
      <c r="H42" s="389"/>
      <c r="I42" s="389"/>
      <c r="J42" s="389"/>
      <c r="K42" s="262"/>
    </row>
    <row r="43" spans="2:11" ht="15" customHeight="1">
      <c r="B43" s="265"/>
      <c r="C43" s="266"/>
      <c r="D43" s="264"/>
      <c r="E43" s="268" t="s">
        <v>124</v>
      </c>
      <c r="F43" s="264"/>
      <c r="G43" s="389" t="s">
        <v>430</v>
      </c>
      <c r="H43" s="389"/>
      <c r="I43" s="389"/>
      <c r="J43" s="389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9" t="s">
        <v>431</v>
      </c>
      <c r="E45" s="389"/>
      <c r="F45" s="389"/>
      <c r="G45" s="389"/>
      <c r="H45" s="389"/>
      <c r="I45" s="389"/>
      <c r="J45" s="389"/>
      <c r="K45" s="262"/>
    </row>
    <row r="46" spans="2:11" ht="15" customHeight="1">
      <c r="B46" s="265"/>
      <c r="C46" s="266"/>
      <c r="D46" s="266"/>
      <c r="E46" s="389" t="s">
        <v>432</v>
      </c>
      <c r="F46" s="389"/>
      <c r="G46" s="389"/>
      <c r="H46" s="389"/>
      <c r="I46" s="389"/>
      <c r="J46" s="389"/>
      <c r="K46" s="262"/>
    </row>
    <row r="47" spans="2:11" ht="15" customHeight="1">
      <c r="B47" s="265"/>
      <c r="C47" s="266"/>
      <c r="D47" s="266"/>
      <c r="E47" s="389" t="s">
        <v>433</v>
      </c>
      <c r="F47" s="389"/>
      <c r="G47" s="389"/>
      <c r="H47" s="389"/>
      <c r="I47" s="389"/>
      <c r="J47" s="389"/>
      <c r="K47" s="262"/>
    </row>
    <row r="48" spans="2:11" ht="15" customHeight="1">
      <c r="B48" s="265"/>
      <c r="C48" s="266"/>
      <c r="D48" s="266"/>
      <c r="E48" s="389" t="s">
        <v>434</v>
      </c>
      <c r="F48" s="389"/>
      <c r="G48" s="389"/>
      <c r="H48" s="389"/>
      <c r="I48" s="389"/>
      <c r="J48" s="389"/>
      <c r="K48" s="262"/>
    </row>
    <row r="49" spans="2:11" ht="15" customHeight="1">
      <c r="B49" s="265"/>
      <c r="C49" s="266"/>
      <c r="D49" s="389" t="s">
        <v>435</v>
      </c>
      <c r="E49" s="389"/>
      <c r="F49" s="389"/>
      <c r="G49" s="389"/>
      <c r="H49" s="389"/>
      <c r="I49" s="389"/>
      <c r="J49" s="389"/>
      <c r="K49" s="262"/>
    </row>
    <row r="50" spans="2:11" ht="25.5" customHeight="1">
      <c r="B50" s="261"/>
      <c r="C50" s="392" t="s">
        <v>436</v>
      </c>
      <c r="D50" s="392"/>
      <c r="E50" s="392"/>
      <c r="F50" s="392"/>
      <c r="G50" s="392"/>
      <c r="H50" s="392"/>
      <c r="I50" s="392"/>
      <c r="J50" s="392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9" t="s">
        <v>437</v>
      </c>
      <c r="D52" s="389"/>
      <c r="E52" s="389"/>
      <c r="F52" s="389"/>
      <c r="G52" s="389"/>
      <c r="H52" s="389"/>
      <c r="I52" s="389"/>
      <c r="J52" s="389"/>
      <c r="K52" s="262"/>
    </row>
    <row r="53" spans="2:11" ht="15" customHeight="1">
      <c r="B53" s="261"/>
      <c r="C53" s="389" t="s">
        <v>438</v>
      </c>
      <c r="D53" s="389"/>
      <c r="E53" s="389"/>
      <c r="F53" s="389"/>
      <c r="G53" s="389"/>
      <c r="H53" s="389"/>
      <c r="I53" s="389"/>
      <c r="J53" s="389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9" t="s">
        <v>439</v>
      </c>
      <c r="D55" s="389"/>
      <c r="E55" s="389"/>
      <c r="F55" s="389"/>
      <c r="G55" s="389"/>
      <c r="H55" s="389"/>
      <c r="I55" s="389"/>
      <c r="J55" s="389"/>
      <c r="K55" s="262"/>
    </row>
    <row r="56" spans="2:11" ht="15" customHeight="1">
      <c r="B56" s="261"/>
      <c r="C56" s="266"/>
      <c r="D56" s="389" t="s">
        <v>440</v>
      </c>
      <c r="E56" s="389"/>
      <c r="F56" s="389"/>
      <c r="G56" s="389"/>
      <c r="H56" s="389"/>
      <c r="I56" s="389"/>
      <c r="J56" s="389"/>
      <c r="K56" s="262"/>
    </row>
    <row r="57" spans="2:11" ht="15" customHeight="1">
      <c r="B57" s="261"/>
      <c r="C57" s="266"/>
      <c r="D57" s="389" t="s">
        <v>441</v>
      </c>
      <c r="E57" s="389"/>
      <c r="F57" s="389"/>
      <c r="G57" s="389"/>
      <c r="H57" s="389"/>
      <c r="I57" s="389"/>
      <c r="J57" s="389"/>
      <c r="K57" s="262"/>
    </row>
    <row r="58" spans="2:11" ht="15" customHeight="1">
      <c r="B58" s="261"/>
      <c r="C58" s="266"/>
      <c r="D58" s="389" t="s">
        <v>442</v>
      </c>
      <c r="E58" s="389"/>
      <c r="F58" s="389"/>
      <c r="G58" s="389"/>
      <c r="H58" s="389"/>
      <c r="I58" s="389"/>
      <c r="J58" s="389"/>
      <c r="K58" s="262"/>
    </row>
    <row r="59" spans="2:11" ht="15" customHeight="1">
      <c r="B59" s="261"/>
      <c r="C59" s="266"/>
      <c r="D59" s="389" t="s">
        <v>443</v>
      </c>
      <c r="E59" s="389"/>
      <c r="F59" s="389"/>
      <c r="G59" s="389"/>
      <c r="H59" s="389"/>
      <c r="I59" s="389"/>
      <c r="J59" s="389"/>
      <c r="K59" s="262"/>
    </row>
    <row r="60" spans="2:11" ht="15" customHeight="1">
      <c r="B60" s="261"/>
      <c r="C60" s="266"/>
      <c r="D60" s="391" t="s">
        <v>444</v>
      </c>
      <c r="E60" s="391"/>
      <c r="F60" s="391"/>
      <c r="G60" s="391"/>
      <c r="H60" s="391"/>
      <c r="I60" s="391"/>
      <c r="J60" s="391"/>
      <c r="K60" s="262"/>
    </row>
    <row r="61" spans="2:11" ht="15" customHeight="1">
      <c r="B61" s="261"/>
      <c r="C61" s="266"/>
      <c r="D61" s="389" t="s">
        <v>445</v>
      </c>
      <c r="E61" s="389"/>
      <c r="F61" s="389"/>
      <c r="G61" s="389"/>
      <c r="H61" s="389"/>
      <c r="I61" s="389"/>
      <c r="J61" s="389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9" t="s">
        <v>446</v>
      </c>
      <c r="E63" s="389"/>
      <c r="F63" s="389"/>
      <c r="G63" s="389"/>
      <c r="H63" s="389"/>
      <c r="I63" s="389"/>
      <c r="J63" s="389"/>
      <c r="K63" s="262"/>
    </row>
    <row r="64" spans="2:11" ht="15" customHeight="1">
      <c r="B64" s="261"/>
      <c r="C64" s="266"/>
      <c r="D64" s="391" t="s">
        <v>447</v>
      </c>
      <c r="E64" s="391"/>
      <c r="F64" s="391"/>
      <c r="G64" s="391"/>
      <c r="H64" s="391"/>
      <c r="I64" s="391"/>
      <c r="J64" s="391"/>
      <c r="K64" s="262"/>
    </row>
    <row r="65" spans="2:11" ht="15" customHeight="1">
      <c r="B65" s="261"/>
      <c r="C65" s="266"/>
      <c r="D65" s="389" t="s">
        <v>448</v>
      </c>
      <c r="E65" s="389"/>
      <c r="F65" s="389"/>
      <c r="G65" s="389"/>
      <c r="H65" s="389"/>
      <c r="I65" s="389"/>
      <c r="J65" s="389"/>
      <c r="K65" s="262"/>
    </row>
    <row r="66" spans="2:11" ht="15" customHeight="1">
      <c r="B66" s="261"/>
      <c r="C66" s="266"/>
      <c r="D66" s="389" t="s">
        <v>449</v>
      </c>
      <c r="E66" s="389"/>
      <c r="F66" s="389"/>
      <c r="G66" s="389"/>
      <c r="H66" s="389"/>
      <c r="I66" s="389"/>
      <c r="J66" s="389"/>
      <c r="K66" s="262"/>
    </row>
    <row r="67" spans="2:11" ht="15" customHeight="1">
      <c r="B67" s="261"/>
      <c r="C67" s="266"/>
      <c r="D67" s="389" t="s">
        <v>450</v>
      </c>
      <c r="E67" s="389"/>
      <c r="F67" s="389"/>
      <c r="G67" s="389"/>
      <c r="H67" s="389"/>
      <c r="I67" s="389"/>
      <c r="J67" s="389"/>
      <c r="K67" s="262"/>
    </row>
    <row r="68" spans="2:11" ht="15" customHeight="1">
      <c r="B68" s="261"/>
      <c r="C68" s="266"/>
      <c r="D68" s="389" t="s">
        <v>451</v>
      </c>
      <c r="E68" s="389"/>
      <c r="F68" s="389"/>
      <c r="G68" s="389"/>
      <c r="H68" s="389"/>
      <c r="I68" s="389"/>
      <c r="J68" s="389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90" t="s">
        <v>388</v>
      </c>
      <c r="D73" s="390"/>
      <c r="E73" s="390"/>
      <c r="F73" s="390"/>
      <c r="G73" s="390"/>
      <c r="H73" s="390"/>
      <c r="I73" s="390"/>
      <c r="J73" s="390"/>
      <c r="K73" s="279"/>
    </row>
    <row r="74" spans="2:11" ht="17.25" customHeight="1">
      <c r="B74" s="278"/>
      <c r="C74" s="280" t="s">
        <v>452</v>
      </c>
      <c r="D74" s="280"/>
      <c r="E74" s="280"/>
      <c r="F74" s="280" t="s">
        <v>453</v>
      </c>
      <c r="G74" s="281"/>
      <c r="H74" s="280" t="s">
        <v>120</v>
      </c>
      <c r="I74" s="280" t="s">
        <v>53</v>
      </c>
      <c r="J74" s="280" t="s">
        <v>454</v>
      </c>
      <c r="K74" s="279"/>
    </row>
    <row r="75" spans="2:11" ht="17.25" customHeight="1">
      <c r="B75" s="278"/>
      <c r="C75" s="282" t="s">
        <v>455</v>
      </c>
      <c r="D75" s="282"/>
      <c r="E75" s="282"/>
      <c r="F75" s="283" t="s">
        <v>456</v>
      </c>
      <c r="G75" s="284"/>
      <c r="H75" s="282"/>
      <c r="I75" s="282"/>
      <c r="J75" s="282" t="s">
        <v>457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49</v>
      </c>
      <c r="D77" s="285"/>
      <c r="E77" s="285"/>
      <c r="F77" s="287" t="s">
        <v>458</v>
      </c>
      <c r="G77" s="286"/>
      <c r="H77" s="268" t="s">
        <v>459</v>
      </c>
      <c r="I77" s="268" t="s">
        <v>460</v>
      </c>
      <c r="J77" s="268">
        <v>20</v>
      </c>
      <c r="K77" s="279"/>
    </row>
    <row r="78" spans="2:11" ht="15" customHeight="1">
      <c r="B78" s="278"/>
      <c r="C78" s="268" t="s">
        <v>461</v>
      </c>
      <c r="D78" s="268"/>
      <c r="E78" s="268"/>
      <c r="F78" s="287" t="s">
        <v>458</v>
      </c>
      <c r="G78" s="286"/>
      <c r="H78" s="268" t="s">
        <v>462</v>
      </c>
      <c r="I78" s="268" t="s">
        <v>460</v>
      </c>
      <c r="J78" s="268">
        <v>120</v>
      </c>
      <c r="K78" s="279"/>
    </row>
    <row r="79" spans="2:11" ht="15" customHeight="1">
      <c r="B79" s="288"/>
      <c r="C79" s="268" t="s">
        <v>463</v>
      </c>
      <c r="D79" s="268"/>
      <c r="E79" s="268"/>
      <c r="F79" s="287" t="s">
        <v>464</v>
      </c>
      <c r="G79" s="286"/>
      <c r="H79" s="268" t="s">
        <v>465</v>
      </c>
      <c r="I79" s="268" t="s">
        <v>460</v>
      </c>
      <c r="J79" s="268">
        <v>50</v>
      </c>
      <c r="K79" s="279"/>
    </row>
    <row r="80" spans="2:11" ht="15" customHeight="1">
      <c r="B80" s="288"/>
      <c r="C80" s="268" t="s">
        <v>466</v>
      </c>
      <c r="D80" s="268"/>
      <c r="E80" s="268"/>
      <c r="F80" s="287" t="s">
        <v>458</v>
      </c>
      <c r="G80" s="286"/>
      <c r="H80" s="268" t="s">
        <v>467</v>
      </c>
      <c r="I80" s="268" t="s">
        <v>468</v>
      </c>
      <c r="J80" s="268"/>
      <c r="K80" s="279"/>
    </row>
    <row r="81" spans="2:11" ht="15" customHeight="1">
      <c r="B81" s="288"/>
      <c r="C81" s="289" t="s">
        <v>469</v>
      </c>
      <c r="D81" s="289"/>
      <c r="E81" s="289"/>
      <c r="F81" s="290" t="s">
        <v>464</v>
      </c>
      <c r="G81" s="289"/>
      <c r="H81" s="289" t="s">
        <v>470</v>
      </c>
      <c r="I81" s="289" t="s">
        <v>460</v>
      </c>
      <c r="J81" s="289">
        <v>15</v>
      </c>
      <c r="K81" s="279"/>
    </row>
    <row r="82" spans="2:11" ht="15" customHeight="1">
      <c r="B82" s="288"/>
      <c r="C82" s="289" t="s">
        <v>471</v>
      </c>
      <c r="D82" s="289"/>
      <c r="E82" s="289"/>
      <c r="F82" s="290" t="s">
        <v>464</v>
      </c>
      <c r="G82" s="289"/>
      <c r="H82" s="289" t="s">
        <v>472</v>
      </c>
      <c r="I82" s="289" t="s">
        <v>460</v>
      </c>
      <c r="J82" s="289">
        <v>15</v>
      </c>
      <c r="K82" s="279"/>
    </row>
    <row r="83" spans="2:11" ht="15" customHeight="1">
      <c r="B83" s="288"/>
      <c r="C83" s="289" t="s">
        <v>473</v>
      </c>
      <c r="D83" s="289"/>
      <c r="E83" s="289"/>
      <c r="F83" s="290" t="s">
        <v>464</v>
      </c>
      <c r="G83" s="289"/>
      <c r="H83" s="289" t="s">
        <v>474</v>
      </c>
      <c r="I83" s="289" t="s">
        <v>460</v>
      </c>
      <c r="J83" s="289">
        <v>20</v>
      </c>
      <c r="K83" s="279"/>
    </row>
    <row r="84" spans="2:11" ht="15" customHeight="1">
      <c r="B84" s="288"/>
      <c r="C84" s="289" t="s">
        <v>475</v>
      </c>
      <c r="D84" s="289"/>
      <c r="E84" s="289"/>
      <c r="F84" s="290" t="s">
        <v>464</v>
      </c>
      <c r="G84" s="289"/>
      <c r="H84" s="289" t="s">
        <v>476</v>
      </c>
      <c r="I84" s="289" t="s">
        <v>460</v>
      </c>
      <c r="J84" s="289">
        <v>20</v>
      </c>
      <c r="K84" s="279"/>
    </row>
    <row r="85" spans="2:11" ht="15" customHeight="1">
      <c r="B85" s="288"/>
      <c r="C85" s="268" t="s">
        <v>477</v>
      </c>
      <c r="D85" s="268"/>
      <c r="E85" s="268"/>
      <c r="F85" s="287" t="s">
        <v>464</v>
      </c>
      <c r="G85" s="286"/>
      <c r="H85" s="268" t="s">
        <v>478</v>
      </c>
      <c r="I85" s="268" t="s">
        <v>460</v>
      </c>
      <c r="J85" s="268">
        <v>50</v>
      </c>
      <c r="K85" s="279"/>
    </row>
    <row r="86" spans="2:11" ht="15" customHeight="1">
      <c r="B86" s="288"/>
      <c r="C86" s="268" t="s">
        <v>479</v>
      </c>
      <c r="D86" s="268"/>
      <c r="E86" s="268"/>
      <c r="F86" s="287" t="s">
        <v>464</v>
      </c>
      <c r="G86" s="286"/>
      <c r="H86" s="268" t="s">
        <v>480</v>
      </c>
      <c r="I86" s="268" t="s">
        <v>460</v>
      </c>
      <c r="J86" s="268">
        <v>20</v>
      </c>
      <c r="K86" s="279"/>
    </row>
    <row r="87" spans="2:11" ht="15" customHeight="1">
      <c r="B87" s="288"/>
      <c r="C87" s="268" t="s">
        <v>481</v>
      </c>
      <c r="D87" s="268"/>
      <c r="E87" s="268"/>
      <c r="F87" s="287" t="s">
        <v>464</v>
      </c>
      <c r="G87" s="286"/>
      <c r="H87" s="268" t="s">
        <v>482</v>
      </c>
      <c r="I87" s="268" t="s">
        <v>460</v>
      </c>
      <c r="J87" s="268">
        <v>20</v>
      </c>
      <c r="K87" s="279"/>
    </row>
    <row r="88" spans="2:11" ht="15" customHeight="1">
      <c r="B88" s="288"/>
      <c r="C88" s="268" t="s">
        <v>483</v>
      </c>
      <c r="D88" s="268"/>
      <c r="E88" s="268"/>
      <c r="F88" s="287" t="s">
        <v>464</v>
      </c>
      <c r="G88" s="286"/>
      <c r="H88" s="268" t="s">
        <v>484</v>
      </c>
      <c r="I88" s="268" t="s">
        <v>460</v>
      </c>
      <c r="J88" s="268">
        <v>50</v>
      </c>
      <c r="K88" s="279"/>
    </row>
    <row r="89" spans="2:11" ht="15" customHeight="1">
      <c r="B89" s="288"/>
      <c r="C89" s="268" t="s">
        <v>485</v>
      </c>
      <c r="D89" s="268"/>
      <c r="E89" s="268"/>
      <c r="F89" s="287" t="s">
        <v>464</v>
      </c>
      <c r="G89" s="286"/>
      <c r="H89" s="268" t="s">
        <v>485</v>
      </c>
      <c r="I89" s="268" t="s">
        <v>460</v>
      </c>
      <c r="J89" s="268">
        <v>50</v>
      </c>
      <c r="K89" s="279"/>
    </row>
    <row r="90" spans="2:11" ht="15" customHeight="1">
      <c r="B90" s="288"/>
      <c r="C90" s="268" t="s">
        <v>125</v>
      </c>
      <c r="D90" s="268"/>
      <c r="E90" s="268"/>
      <c r="F90" s="287" t="s">
        <v>464</v>
      </c>
      <c r="G90" s="286"/>
      <c r="H90" s="268" t="s">
        <v>486</v>
      </c>
      <c r="I90" s="268" t="s">
        <v>460</v>
      </c>
      <c r="J90" s="268">
        <v>255</v>
      </c>
      <c r="K90" s="279"/>
    </row>
    <row r="91" spans="2:11" ht="15" customHeight="1">
      <c r="B91" s="288"/>
      <c r="C91" s="268" t="s">
        <v>487</v>
      </c>
      <c r="D91" s="268"/>
      <c r="E91" s="268"/>
      <c r="F91" s="287" t="s">
        <v>458</v>
      </c>
      <c r="G91" s="286"/>
      <c r="H91" s="268" t="s">
        <v>488</v>
      </c>
      <c r="I91" s="268" t="s">
        <v>489</v>
      </c>
      <c r="J91" s="268"/>
      <c r="K91" s="279"/>
    </row>
    <row r="92" spans="2:11" ht="15" customHeight="1">
      <c r="B92" s="288"/>
      <c r="C92" s="268" t="s">
        <v>490</v>
      </c>
      <c r="D92" s="268"/>
      <c r="E92" s="268"/>
      <c r="F92" s="287" t="s">
        <v>458</v>
      </c>
      <c r="G92" s="286"/>
      <c r="H92" s="268" t="s">
        <v>491</v>
      </c>
      <c r="I92" s="268" t="s">
        <v>492</v>
      </c>
      <c r="J92" s="268"/>
      <c r="K92" s="279"/>
    </row>
    <row r="93" spans="2:11" ht="15" customHeight="1">
      <c r="B93" s="288"/>
      <c r="C93" s="268" t="s">
        <v>493</v>
      </c>
      <c r="D93" s="268"/>
      <c r="E93" s="268"/>
      <c r="F93" s="287" t="s">
        <v>458</v>
      </c>
      <c r="G93" s="286"/>
      <c r="H93" s="268" t="s">
        <v>493</v>
      </c>
      <c r="I93" s="268" t="s">
        <v>492</v>
      </c>
      <c r="J93" s="268"/>
      <c r="K93" s="279"/>
    </row>
    <row r="94" spans="2:11" ht="15" customHeight="1">
      <c r="B94" s="288"/>
      <c r="C94" s="268" t="s">
        <v>34</v>
      </c>
      <c r="D94" s="268"/>
      <c r="E94" s="268"/>
      <c r="F94" s="287" t="s">
        <v>458</v>
      </c>
      <c r="G94" s="286"/>
      <c r="H94" s="268" t="s">
        <v>494</v>
      </c>
      <c r="I94" s="268" t="s">
        <v>492</v>
      </c>
      <c r="J94" s="268"/>
      <c r="K94" s="279"/>
    </row>
    <row r="95" spans="2:11" ht="15" customHeight="1">
      <c r="B95" s="288"/>
      <c r="C95" s="268" t="s">
        <v>44</v>
      </c>
      <c r="D95" s="268"/>
      <c r="E95" s="268"/>
      <c r="F95" s="287" t="s">
        <v>458</v>
      </c>
      <c r="G95" s="286"/>
      <c r="H95" s="268" t="s">
        <v>495</v>
      </c>
      <c r="I95" s="268" t="s">
        <v>492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90" t="s">
        <v>496</v>
      </c>
      <c r="D100" s="390"/>
      <c r="E100" s="390"/>
      <c r="F100" s="390"/>
      <c r="G100" s="390"/>
      <c r="H100" s="390"/>
      <c r="I100" s="390"/>
      <c r="J100" s="390"/>
      <c r="K100" s="279"/>
    </row>
    <row r="101" spans="2:11" ht="17.25" customHeight="1">
      <c r="B101" s="278"/>
      <c r="C101" s="280" t="s">
        <v>452</v>
      </c>
      <c r="D101" s="280"/>
      <c r="E101" s="280"/>
      <c r="F101" s="280" t="s">
        <v>453</v>
      </c>
      <c r="G101" s="281"/>
      <c r="H101" s="280" t="s">
        <v>120</v>
      </c>
      <c r="I101" s="280" t="s">
        <v>53</v>
      </c>
      <c r="J101" s="280" t="s">
        <v>454</v>
      </c>
      <c r="K101" s="279"/>
    </row>
    <row r="102" spans="2:11" ht="17.25" customHeight="1">
      <c r="B102" s="278"/>
      <c r="C102" s="282" t="s">
        <v>455</v>
      </c>
      <c r="D102" s="282"/>
      <c r="E102" s="282"/>
      <c r="F102" s="283" t="s">
        <v>456</v>
      </c>
      <c r="G102" s="284"/>
      <c r="H102" s="282"/>
      <c r="I102" s="282"/>
      <c r="J102" s="282" t="s">
        <v>457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49</v>
      </c>
      <c r="D104" s="285"/>
      <c r="E104" s="285"/>
      <c r="F104" s="287" t="s">
        <v>458</v>
      </c>
      <c r="G104" s="296"/>
      <c r="H104" s="268" t="s">
        <v>497</v>
      </c>
      <c r="I104" s="268" t="s">
        <v>460</v>
      </c>
      <c r="J104" s="268">
        <v>20</v>
      </c>
      <c r="K104" s="279"/>
    </row>
    <row r="105" spans="2:11" ht="15" customHeight="1">
      <c r="B105" s="278"/>
      <c r="C105" s="268" t="s">
        <v>461</v>
      </c>
      <c r="D105" s="268"/>
      <c r="E105" s="268"/>
      <c r="F105" s="287" t="s">
        <v>458</v>
      </c>
      <c r="G105" s="268"/>
      <c r="H105" s="268" t="s">
        <v>497</v>
      </c>
      <c r="I105" s="268" t="s">
        <v>460</v>
      </c>
      <c r="J105" s="268">
        <v>120</v>
      </c>
      <c r="K105" s="279"/>
    </row>
    <row r="106" spans="2:11" ht="15" customHeight="1">
      <c r="B106" s="288"/>
      <c r="C106" s="268" t="s">
        <v>463</v>
      </c>
      <c r="D106" s="268"/>
      <c r="E106" s="268"/>
      <c r="F106" s="287" t="s">
        <v>464</v>
      </c>
      <c r="G106" s="268"/>
      <c r="H106" s="268" t="s">
        <v>497</v>
      </c>
      <c r="I106" s="268" t="s">
        <v>460</v>
      </c>
      <c r="J106" s="268">
        <v>50</v>
      </c>
      <c r="K106" s="279"/>
    </row>
    <row r="107" spans="2:11" ht="15" customHeight="1">
      <c r="B107" s="288"/>
      <c r="C107" s="268" t="s">
        <v>466</v>
      </c>
      <c r="D107" s="268"/>
      <c r="E107" s="268"/>
      <c r="F107" s="287" t="s">
        <v>458</v>
      </c>
      <c r="G107" s="268"/>
      <c r="H107" s="268" t="s">
        <v>497</v>
      </c>
      <c r="I107" s="268" t="s">
        <v>468</v>
      </c>
      <c r="J107" s="268"/>
      <c r="K107" s="279"/>
    </row>
    <row r="108" spans="2:11" ht="15" customHeight="1">
      <c r="B108" s="288"/>
      <c r="C108" s="268" t="s">
        <v>477</v>
      </c>
      <c r="D108" s="268"/>
      <c r="E108" s="268"/>
      <c r="F108" s="287" t="s">
        <v>464</v>
      </c>
      <c r="G108" s="268"/>
      <c r="H108" s="268" t="s">
        <v>497</v>
      </c>
      <c r="I108" s="268" t="s">
        <v>460</v>
      </c>
      <c r="J108" s="268">
        <v>50</v>
      </c>
      <c r="K108" s="279"/>
    </row>
    <row r="109" spans="2:11" ht="15" customHeight="1">
      <c r="B109" s="288"/>
      <c r="C109" s="268" t="s">
        <v>485</v>
      </c>
      <c r="D109" s="268"/>
      <c r="E109" s="268"/>
      <c r="F109" s="287" t="s">
        <v>464</v>
      </c>
      <c r="G109" s="268"/>
      <c r="H109" s="268" t="s">
        <v>497</v>
      </c>
      <c r="I109" s="268" t="s">
        <v>460</v>
      </c>
      <c r="J109" s="268">
        <v>50</v>
      </c>
      <c r="K109" s="279"/>
    </row>
    <row r="110" spans="2:11" ht="15" customHeight="1">
      <c r="B110" s="288"/>
      <c r="C110" s="268" t="s">
        <v>483</v>
      </c>
      <c r="D110" s="268"/>
      <c r="E110" s="268"/>
      <c r="F110" s="287" t="s">
        <v>464</v>
      </c>
      <c r="G110" s="268"/>
      <c r="H110" s="268" t="s">
        <v>497</v>
      </c>
      <c r="I110" s="268" t="s">
        <v>460</v>
      </c>
      <c r="J110" s="268">
        <v>50</v>
      </c>
      <c r="K110" s="279"/>
    </row>
    <row r="111" spans="2:11" ht="15" customHeight="1">
      <c r="B111" s="288"/>
      <c r="C111" s="268" t="s">
        <v>49</v>
      </c>
      <c r="D111" s="268"/>
      <c r="E111" s="268"/>
      <c r="F111" s="287" t="s">
        <v>458</v>
      </c>
      <c r="G111" s="268"/>
      <c r="H111" s="268" t="s">
        <v>498</v>
      </c>
      <c r="I111" s="268" t="s">
        <v>460</v>
      </c>
      <c r="J111" s="268">
        <v>20</v>
      </c>
      <c r="K111" s="279"/>
    </row>
    <row r="112" spans="2:11" ht="15" customHeight="1">
      <c r="B112" s="288"/>
      <c r="C112" s="268" t="s">
        <v>499</v>
      </c>
      <c r="D112" s="268"/>
      <c r="E112" s="268"/>
      <c r="F112" s="287" t="s">
        <v>458</v>
      </c>
      <c r="G112" s="268"/>
      <c r="H112" s="268" t="s">
        <v>500</v>
      </c>
      <c r="I112" s="268" t="s">
        <v>460</v>
      </c>
      <c r="J112" s="268">
        <v>120</v>
      </c>
      <c r="K112" s="279"/>
    </row>
    <row r="113" spans="2:11" ht="15" customHeight="1">
      <c r="B113" s="288"/>
      <c r="C113" s="268" t="s">
        <v>34</v>
      </c>
      <c r="D113" s="268"/>
      <c r="E113" s="268"/>
      <c r="F113" s="287" t="s">
        <v>458</v>
      </c>
      <c r="G113" s="268"/>
      <c r="H113" s="268" t="s">
        <v>501</v>
      </c>
      <c r="I113" s="268" t="s">
        <v>492</v>
      </c>
      <c r="J113" s="268"/>
      <c r="K113" s="279"/>
    </row>
    <row r="114" spans="2:11" ht="15" customHeight="1">
      <c r="B114" s="288"/>
      <c r="C114" s="268" t="s">
        <v>44</v>
      </c>
      <c r="D114" s="268"/>
      <c r="E114" s="268"/>
      <c r="F114" s="287" t="s">
        <v>458</v>
      </c>
      <c r="G114" s="268"/>
      <c r="H114" s="268" t="s">
        <v>502</v>
      </c>
      <c r="I114" s="268" t="s">
        <v>492</v>
      </c>
      <c r="J114" s="268"/>
      <c r="K114" s="279"/>
    </row>
    <row r="115" spans="2:11" ht="15" customHeight="1">
      <c r="B115" s="288"/>
      <c r="C115" s="268" t="s">
        <v>53</v>
      </c>
      <c r="D115" s="268"/>
      <c r="E115" s="268"/>
      <c r="F115" s="287" t="s">
        <v>458</v>
      </c>
      <c r="G115" s="268"/>
      <c r="H115" s="268" t="s">
        <v>503</v>
      </c>
      <c r="I115" s="268" t="s">
        <v>504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7" t="s">
        <v>505</v>
      </c>
      <c r="D120" s="387"/>
      <c r="E120" s="387"/>
      <c r="F120" s="387"/>
      <c r="G120" s="387"/>
      <c r="H120" s="387"/>
      <c r="I120" s="387"/>
      <c r="J120" s="387"/>
      <c r="K120" s="304"/>
    </row>
    <row r="121" spans="2:11" ht="17.25" customHeight="1">
      <c r="B121" s="305"/>
      <c r="C121" s="280" t="s">
        <v>452</v>
      </c>
      <c r="D121" s="280"/>
      <c r="E121" s="280"/>
      <c r="F121" s="280" t="s">
        <v>453</v>
      </c>
      <c r="G121" s="281"/>
      <c r="H121" s="280" t="s">
        <v>120</v>
      </c>
      <c r="I121" s="280" t="s">
        <v>53</v>
      </c>
      <c r="J121" s="280" t="s">
        <v>454</v>
      </c>
      <c r="K121" s="306"/>
    </row>
    <row r="122" spans="2:11" ht="17.25" customHeight="1">
      <c r="B122" s="305"/>
      <c r="C122" s="282" t="s">
        <v>455</v>
      </c>
      <c r="D122" s="282"/>
      <c r="E122" s="282"/>
      <c r="F122" s="283" t="s">
        <v>456</v>
      </c>
      <c r="G122" s="284"/>
      <c r="H122" s="282"/>
      <c r="I122" s="282"/>
      <c r="J122" s="282" t="s">
        <v>457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461</v>
      </c>
      <c r="D124" s="285"/>
      <c r="E124" s="285"/>
      <c r="F124" s="287" t="s">
        <v>458</v>
      </c>
      <c r="G124" s="268"/>
      <c r="H124" s="268" t="s">
        <v>497</v>
      </c>
      <c r="I124" s="268" t="s">
        <v>460</v>
      </c>
      <c r="J124" s="268">
        <v>120</v>
      </c>
      <c r="K124" s="309"/>
    </row>
    <row r="125" spans="2:11" ht="15" customHeight="1">
      <c r="B125" s="307"/>
      <c r="C125" s="268" t="s">
        <v>506</v>
      </c>
      <c r="D125" s="268"/>
      <c r="E125" s="268"/>
      <c r="F125" s="287" t="s">
        <v>458</v>
      </c>
      <c r="G125" s="268"/>
      <c r="H125" s="268" t="s">
        <v>507</v>
      </c>
      <c r="I125" s="268" t="s">
        <v>460</v>
      </c>
      <c r="J125" s="268" t="s">
        <v>508</v>
      </c>
      <c r="K125" s="309"/>
    </row>
    <row r="126" spans="2:11" ht="15" customHeight="1">
      <c r="B126" s="307"/>
      <c r="C126" s="268" t="s">
        <v>80</v>
      </c>
      <c r="D126" s="268"/>
      <c r="E126" s="268"/>
      <c r="F126" s="287" t="s">
        <v>458</v>
      </c>
      <c r="G126" s="268"/>
      <c r="H126" s="268" t="s">
        <v>509</v>
      </c>
      <c r="I126" s="268" t="s">
        <v>460</v>
      </c>
      <c r="J126" s="268" t="s">
        <v>508</v>
      </c>
      <c r="K126" s="309"/>
    </row>
    <row r="127" spans="2:11" ht="15" customHeight="1">
      <c r="B127" s="307"/>
      <c r="C127" s="268" t="s">
        <v>469</v>
      </c>
      <c r="D127" s="268"/>
      <c r="E127" s="268"/>
      <c r="F127" s="287" t="s">
        <v>464</v>
      </c>
      <c r="G127" s="268"/>
      <c r="H127" s="268" t="s">
        <v>470</v>
      </c>
      <c r="I127" s="268" t="s">
        <v>460</v>
      </c>
      <c r="J127" s="268">
        <v>15</v>
      </c>
      <c r="K127" s="309"/>
    </row>
    <row r="128" spans="2:11" ht="15" customHeight="1">
      <c r="B128" s="307"/>
      <c r="C128" s="289" t="s">
        <v>471</v>
      </c>
      <c r="D128" s="289"/>
      <c r="E128" s="289"/>
      <c r="F128" s="290" t="s">
        <v>464</v>
      </c>
      <c r="G128" s="289"/>
      <c r="H128" s="289" t="s">
        <v>472</v>
      </c>
      <c r="I128" s="289" t="s">
        <v>460</v>
      </c>
      <c r="J128" s="289">
        <v>15</v>
      </c>
      <c r="K128" s="309"/>
    </row>
    <row r="129" spans="2:11" ht="15" customHeight="1">
      <c r="B129" s="307"/>
      <c r="C129" s="289" t="s">
        <v>473</v>
      </c>
      <c r="D129" s="289"/>
      <c r="E129" s="289"/>
      <c r="F129" s="290" t="s">
        <v>464</v>
      </c>
      <c r="G129" s="289"/>
      <c r="H129" s="289" t="s">
        <v>474</v>
      </c>
      <c r="I129" s="289" t="s">
        <v>460</v>
      </c>
      <c r="J129" s="289">
        <v>20</v>
      </c>
      <c r="K129" s="309"/>
    </row>
    <row r="130" spans="2:11" ht="15" customHeight="1">
      <c r="B130" s="307"/>
      <c r="C130" s="289" t="s">
        <v>475</v>
      </c>
      <c r="D130" s="289"/>
      <c r="E130" s="289"/>
      <c r="F130" s="290" t="s">
        <v>464</v>
      </c>
      <c r="G130" s="289"/>
      <c r="H130" s="289" t="s">
        <v>476</v>
      </c>
      <c r="I130" s="289" t="s">
        <v>460</v>
      </c>
      <c r="J130" s="289">
        <v>20</v>
      </c>
      <c r="K130" s="309"/>
    </row>
    <row r="131" spans="2:11" ht="15" customHeight="1">
      <c r="B131" s="307"/>
      <c r="C131" s="268" t="s">
        <v>463</v>
      </c>
      <c r="D131" s="268"/>
      <c r="E131" s="268"/>
      <c r="F131" s="287" t="s">
        <v>464</v>
      </c>
      <c r="G131" s="268"/>
      <c r="H131" s="268" t="s">
        <v>497</v>
      </c>
      <c r="I131" s="268" t="s">
        <v>460</v>
      </c>
      <c r="J131" s="268">
        <v>50</v>
      </c>
      <c r="K131" s="309"/>
    </row>
    <row r="132" spans="2:11" ht="15" customHeight="1">
      <c r="B132" s="307"/>
      <c r="C132" s="268" t="s">
        <v>477</v>
      </c>
      <c r="D132" s="268"/>
      <c r="E132" s="268"/>
      <c r="F132" s="287" t="s">
        <v>464</v>
      </c>
      <c r="G132" s="268"/>
      <c r="H132" s="268" t="s">
        <v>497</v>
      </c>
      <c r="I132" s="268" t="s">
        <v>460</v>
      </c>
      <c r="J132" s="268">
        <v>50</v>
      </c>
      <c r="K132" s="309"/>
    </row>
    <row r="133" spans="2:11" ht="15" customHeight="1">
      <c r="B133" s="307"/>
      <c r="C133" s="268" t="s">
        <v>483</v>
      </c>
      <c r="D133" s="268"/>
      <c r="E133" s="268"/>
      <c r="F133" s="287" t="s">
        <v>464</v>
      </c>
      <c r="G133" s="268"/>
      <c r="H133" s="268" t="s">
        <v>497</v>
      </c>
      <c r="I133" s="268" t="s">
        <v>460</v>
      </c>
      <c r="J133" s="268">
        <v>50</v>
      </c>
      <c r="K133" s="309"/>
    </row>
    <row r="134" spans="2:11" ht="15" customHeight="1">
      <c r="B134" s="307"/>
      <c r="C134" s="268" t="s">
        <v>485</v>
      </c>
      <c r="D134" s="268"/>
      <c r="E134" s="268"/>
      <c r="F134" s="287" t="s">
        <v>464</v>
      </c>
      <c r="G134" s="268"/>
      <c r="H134" s="268" t="s">
        <v>497</v>
      </c>
      <c r="I134" s="268" t="s">
        <v>460</v>
      </c>
      <c r="J134" s="268">
        <v>50</v>
      </c>
      <c r="K134" s="309"/>
    </row>
    <row r="135" spans="2:11" ht="15" customHeight="1">
      <c r="B135" s="307"/>
      <c r="C135" s="268" t="s">
        <v>125</v>
      </c>
      <c r="D135" s="268"/>
      <c r="E135" s="268"/>
      <c r="F135" s="287" t="s">
        <v>464</v>
      </c>
      <c r="G135" s="268"/>
      <c r="H135" s="268" t="s">
        <v>510</v>
      </c>
      <c r="I135" s="268" t="s">
        <v>460</v>
      </c>
      <c r="J135" s="268">
        <v>255</v>
      </c>
      <c r="K135" s="309"/>
    </row>
    <row r="136" spans="2:11" ht="15" customHeight="1">
      <c r="B136" s="307"/>
      <c r="C136" s="268" t="s">
        <v>487</v>
      </c>
      <c r="D136" s="268"/>
      <c r="E136" s="268"/>
      <c r="F136" s="287" t="s">
        <v>458</v>
      </c>
      <c r="G136" s="268"/>
      <c r="H136" s="268" t="s">
        <v>511</v>
      </c>
      <c r="I136" s="268" t="s">
        <v>489</v>
      </c>
      <c r="J136" s="268"/>
      <c r="K136" s="309"/>
    </row>
    <row r="137" spans="2:11" ht="15" customHeight="1">
      <c r="B137" s="307"/>
      <c r="C137" s="268" t="s">
        <v>490</v>
      </c>
      <c r="D137" s="268"/>
      <c r="E137" s="268"/>
      <c r="F137" s="287" t="s">
        <v>458</v>
      </c>
      <c r="G137" s="268"/>
      <c r="H137" s="268" t="s">
        <v>512</v>
      </c>
      <c r="I137" s="268" t="s">
        <v>492</v>
      </c>
      <c r="J137" s="268"/>
      <c r="K137" s="309"/>
    </row>
    <row r="138" spans="2:11" ht="15" customHeight="1">
      <c r="B138" s="307"/>
      <c r="C138" s="268" t="s">
        <v>493</v>
      </c>
      <c r="D138" s="268"/>
      <c r="E138" s="268"/>
      <c r="F138" s="287" t="s">
        <v>458</v>
      </c>
      <c r="G138" s="268"/>
      <c r="H138" s="268" t="s">
        <v>493</v>
      </c>
      <c r="I138" s="268" t="s">
        <v>492</v>
      </c>
      <c r="J138" s="268"/>
      <c r="K138" s="309"/>
    </row>
    <row r="139" spans="2:11" ht="15" customHeight="1">
      <c r="B139" s="307"/>
      <c r="C139" s="268" t="s">
        <v>34</v>
      </c>
      <c r="D139" s="268"/>
      <c r="E139" s="268"/>
      <c r="F139" s="287" t="s">
        <v>458</v>
      </c>
      <c r="G139" s="268"/>
      <c r="H139" s="268" t="s">
        <v>513</v>
      </c>
      <c r="I139" s="268" t="s">
        <v>492</v>
      </c>
      <c r="J139" s="268"/>
      <c r="K139" s="309"/>
    </row>
    <row r="140" spans="2:11" ht="15" customHeight="1">
      <c r="B140" s="307"/>
      <c r="C140" s="268" t="s">
        <v>514</v>
      </c>
      <c r="D140" s="268"/>
      <c r="E140" s="268"/>
      <c r="F140" s="287" t="s">
        <v>458</v>
      </c>
      <c r="G140" s="268"/>
      <c r="H140" s="268" t="s">
        <v>515</v>
      </c>
      <c r="I140" s="268" t="s">
        <v>492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90" t="s">
        <v>516</v>
      </c>
      <c r="D145" s="390"/>
      <c r="E145" s="390"/>
      <c r="F145" s="390"/>
      <c r="G145" s="390"/>
      <c r="H145" s="390"/>
      <c r="I145" s="390"/>
      <c r="J145" s="390"/>
      <c r="K145" s="279"/>
    </row>
    <row r="146" spans="2:11" ht="17.25" customHeight="1">
      <c r="B146" s="278"/>
      <c r="C146" s="280" t="s">
        <v>452</v>
      </c>
      <c r="D146" s="280"/>
      <c r="E146" s="280"/>
      <c r="F146" s="280" t="s">
        <v>453</v>
      </c>
      <c r="G146" s="281"/>
      <c r="H146" s="280" t="s">
        <v>120</v>
      </c>
      <c r="I146" s="280" t="s">
        <v>53</v>
      </c>
      <c r="J146" s="280" t="s">
        <v>454</v>
      </c>
      <c r="K146" s="279"/>
    </row>
    <row r="147" spans="2:11" ht="17.25" customHeight="1">
      <c r="B147" s="278"/>
      <c r="C147" s="282" t="s">
        <v>455</v>
      </c>
      <c r="D147" s="282"/>
      <c r="E147" s="282"/>
      <c r="F147" s="283" t="s">
        <v>456</v>
      </c>
      <c r="G147" s="284"/>
      <c r="H147" s="282"/>
      <c r="I147" s="282"/>
      <c r="J147" s="282" t="s">
        <v>457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461</v>
      </c>
      <c r="D149" s="268"/>
      <c r="E149" s="268"/>
      <c r="F149" s="314" t="s">
        <v>458</v>
      </c>
      <c r="G149" s="268"/>
      <c r="H149" s="313" t="s">
        <v>497</v>
      </c>
      <c r="I149" s="313" t="s">
        <v>460</v>
      </c>
      <c r="J149" s="313">
        <v>120</v>
      </c>
      <c r="K149" s="309"/>
    </row>
    <row r="150" spans="2:11" ht="15" customHeight="1">
      <c r="B150" s="288"/>
      <c r="C150" s="313" t="s">
        <v>506</v>
      </c>
      <c r="D150" s="268"/>
      <c r="E150" s="268"/>
      <c r="F150" s="314" t="s">
        <v>458</v>
      </c>
      <c r="G150" s="268"/>
      <c r="H150" s="313" t="s">
        <v>517</v>
      </c>
      <c r="I150" s="313" t="s">
        <v>460</v>
      </c>
      <c r="J150" s="313" t="s">
        <v>508</v>
      </c>
      <c r="K150" s="309"/>
    </row>
    <row r="151" spans="2:11" ht="15" customHeight="1">
      <c r="B151" s="288"/>
      <c r="C151" s="313" t="s">
        <v>80</v>
      </c>
      <c r="D151" s="268"/>
      <c r="E151" s="268"/>
      <c r="F151" s="314" t="s">
        <v>458</v>
      </c>
      <c r="G151" s="268"/>
      <c r="H151" s="313" t="s">
        <v>518</v>
      </c>
      <c r="I151" s="313" t="s">
        <v>460</v>
      </c>
      <c r="J151" s="313" t="s">
        <v>508</v>
      </c>
      <c r="K151" s="309"/>
    </row>
    <row r="152" spans="2:11" ht="15" customHeight="1">
      <c r="B152" s="288"/>
      <c r="C152" s="313" t="s">
        <v>463</v>
      </c>
      <c r="D152" s="268"/>
      <c r="E152" s="268"/>
      <c r="F152" s="314" t="s">
        <v>464</v>
      </c>
      <c r="G152" s="268"/>
      <c r="H152" s="313" t="s">
        <v>497</v>
      </c>
      <c r="I152" s="313" t="s">
        <v>460</v>
      </c>
      <c r="J152" s="313">
        <v>50</v>
      </c>
      <c r="K152" s="309"/>
    </row>
    <row r="153" spans="2:11" ht="15" customHeight="1">
      <c r="B153" s="288"/>
      <c r="C153" s="313" t="s">
        <v>466</v>
      </c>
      <c r="D153" s="268"/>
      <c r="E153" s="268"/>
      <c r="F153" s="314" t="s">
        <v>458</v>
      </c>
      <c r="G153" s="268"/>
      <c r="H153" s="313" t="s">
        <v>497</v>
      </c>
      <c r="I153" s="313" t="s">
        <v>468</v>
      </c>
      <c r="J153" s="313"/>
      <c r="K153" s="309"/>
    </row>
    <row r="154" spans="2:11" ht="15" customHeight="1">
      <c r="B154" s="288"/>
      <c r="C154" s="313" t="s">
        <v>477</v>
      </c>
      <c r="D154" s="268"/>
      <c r="E154" s="268"/>
      <c r="F154" s="314" t="s">
        <v>464</v>
      </c>
      <c r="G154" s="268"/>
      <c r="H154" s="313" t="s">
        <v>497</v>
      </c>
      <c r="I154" s="313" t="s">
        <v>460</v>
      </c>
      <c r="J154" s="313">
        <v>50</v>
      </c>
      <c r="K154" s="309"/>
    </row>
    <row r="155" spans="2:11" ht="15" customHeight="1">
      <c r="B155" s="288"/>
      <c r="C155" s="313" t="s">
        <v>485</v>
      </c>
      <c r="D155" s="268"/>
      <c r="E155" s="268"/>
      <c r="F155" s="314" t="s">
        <v>464</v>
      </c>
      <c r="G155" s="268"/>
      <c r="H155" s="313" t="s">
        <v>497</v>
      </c>
      <c r="I155" s="313" t="s">
        <v>460</v>
      </c>
      <c r="J155" s="313">
        <v>50</v>
      </c>
      <c r="K155" s="309"/>
    </row>
    <row r="156" spans="2:11" ht="15" customHeight="1">
      <c r="B156" s="288"/>
      <c r="C156" s="313" t="s">
        <v>483</v>
      </c>
      <c r="D156" s="268"/>
      <c r="E156" s="268"/>
      <c r="F156" s="314" t="s">
        <v>464</v>
      </c>
      <c r="G156" s="268"/>
      <c r="H156" s="313" t="s">
        <v>497</v>
      </c>
      <c r="I156" s="313" t="s">
        <v>460</v>
      </c>
      <c r="J156" s="313">
        <v>50</v>
      </c>
      <c r="K156" s="309"/>
    </row>
    <row r="157" spans="2:11" ht="15" customHeight="1">
      <c r="B157" s="288"/>
      <c r="C157" s="313" t="s">
        <v>111</v>
      </c>
      <c r="D157" s="268"/>
      <c r="E157" s="268"/>
      <c r="F157" s="314" t="s">
        <v>458</v>
      </c>
      <c r="G157" s="268"/>
      <c r="H157" s="313" t="s">
        <v>519</v>
      </c>
      <c r="I157" s="313" t="s">
        <v>460</v>
      </c>
      <c r="J157" s="313" t="s">
        <v>520</v>
      </c>
      <c r="K157" s="309"/>
    </row>
    <row r="158" spans="2:11" ht="15" customHeight="1">
      <c r="B158" s="288"/>
      <c r="C158" s="313" t="s">
        <v>521</v>
      </c>
      <c r="D158" s="268"/>
      <c r="E158" s="268"/>
      <c r="F158" s="314" t="s">
        <v>458</v>
      </c>
      <c r="G158" s="268"/>
      <c r="H158" s="313" t="s">
        <v>522</v>
      </c>
      <c r="I158" s="313" t="s">
        <v>492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7" t="s">
        <v>523</v>
      </c>
      <c r="D163" s="387"/>
      <c r="E163" s="387"/>
      <c r="F163" s="387"/>
      <c r="G163" s="387"/>
      <c r="H163" s="387"/>
      <c r="I163" s="387"/>
      <c r="J163" s="387"/>
      <c r="K163" s="259"/>
    </row>
    <row r="164" spans="2:11" ht="17.25" customHeight="1">
      <c r="B164" s="258"/>
      <c r="C164" s="280" t="s">
        <v>452</v>
      </c>
      <c r="D164" s="280"/>
      <c r="E164" s="280"/>
      <c r="F164" s="280" t="s">
        <v>453</v>
      </c>
      <c r="G164" s="317"/>
      <c r="H164" s="318" t="s">
        <v>120</v>
      </c>
      <c r="I164" s="318" t="s">
        <v>53</v>
      </c>
      <c r="J164" s="280" t="s">
        <v>454</v>
      </c>
      <c r="K164" s="259"/>
    </row>
    <row r="165" spans="2:11" ht="17.25" customHeight="1">
      <c r="B165" s="261"/>
      <c r="C165" s="282" t="s">
        <v>455</v>
      </c>
      <c r="D165" s="282"/>
      <c r="E165" s="282"/>
      <c r="F165" s="283" t="s">
        <v>456</v>
      </c>
      <c r="G165" s="319"/>
      <c r="H165" s="320"/>
      <c r="I165" s="320"/>
      <c r="J165" s="282" t="s">
        <v>457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461</v>
      </c>
      <c r="D167" s="268"/>
      <c r="E167" s="268"/>
      <c r="F167" s="287" t="s">
        <v>458</v>
      </c>
      <c r="G167" s="268"/>
      <c r="H167" s="268" t="s">
        <v>497</v>
      </c>
      <c r="I167" s="268" t="s">
        <v>460</v>
      </c>
      <c r="J167" s="268">
        <v>120</v>
      </c>
      <c r="K167" s="309"/>
    </row>
    <row r="168" spans="2:11" ht="15" customHeight="1">
      <c r="B168" s="288"/>
      <c r="C168" s="268" t="s">
        <v>506</v>
      </c>
      <c r="D168" s="268"/>
      <c r="E168" s="268"/>
      <c r="F168" s="287" t="s">
        <v>458</v>
      </c>
      <c r="G168" s="268"/>
      <c r="H168" s="268" t="s">
        <v>507</v>
      </c>
      <c r="I168" s="268" t="s">
        <v>460</v>
      </c>
      <c r="J168" s="268" t="s">
        <v>508</v>
      </c>
      <c r="K168" s="309"/>
    </row>
    <row r="169" spans="2:11" ht="15" customHeight="1">
      <c r="B169" s="288"/>
      <c r="C169" s="268" t="s">
        <v>80</v>
      </c>
      <c r="D169" s="268"/>
      <c r="E169" s="268"/>
      <c r="F169" s="287" t="s">
        <v>458</v>
      </c>
      <c r="G169" s="268"/>
      <c r="H169" s="268" t="s">
        <v>524</v>
      </c>
      <c r="I169" s="268" t="s">
        <v>460</v>
      </c>
      <c r="J169" s="268" t="s">
        <v>508</v>
      </c>
      <c r="K169" s="309"/>
    </row>
    <row r="170" spans="2:11" ht="15" customHeight="1">
      <c r="B170" s="288"/>
      <c r="C170" s="268" t="s">
        <v>463</v>
      </c>
      <c r="D170" s="268"/>
      <c r="E170" s="268"/>
      <c r="F170" s="287" t="s">
        <v>464</v>
      </c>
      <c r="G170" s="268"/>
      <c r="H170" s="268" t="s">
        <v>524</v>
      </c>
      <c r="I170" s="268" t="s">
        <v>460</v>
      </c>
      <c r="J170" s="268">
        <v>50</v>
      </c>
      <c r="K170" s="309"/>
    </row>
    <row r="171" spans="2:11" ht="15" customHeight="1">
      <c r="B171" s="288"/>
      <c r="C171" s="268" t="s">
        <v>466</v>
      </c>
      <c r="D171" s="268"/>
      <c r="E171" s="268"/>
      <c r="F171" s="287" t="s">
        <v>458</v>
      </c>
      <c r="G171" s="268"/>
      <c r="H171" s="268" t="s">
        <v>524</v>
      </c>
      <c r="I171" s="268" t="s">
        <v>468</v>
      </c>
      <c r="J171" s="268"/>
      <c r="K171" s="309"/>
    </row>
    <row r="172" spans="2:11" ht="15" customHeight="1">
      <c r="B172" s="288"/>
      <c r="C172" s="268" t="s">
        <v>477</v>
      </c>
      <c r="D172" s="268"/>
      <c r="E172" s="268"/>
      <c r="F172" s="287" t="s">
        <v>464</v>
      </c>
      <c r="G172" s="268"/>
      <c r="H172" s="268" t="s">
        <v>524</v>
      </c>
      <c r="I172" s="268" t="s">
        <v>460</v>
      </c>
      <c r="J172" s="268">
        <v>50</v>
      </c>
      <c r="K172" s="309"/>
    </row>
    <row r="173" spans="2:11" ht="15" customHeight="1">
      <c r="B173" s="288"/>
      <c r="C173" s="268" t="s">
        <v>485</v>
      </c>
      <c r="D173" s="268"/>
      <c r="E173" s="268"/>
      <c r="F173" s="287" t="s">
        <v>464</v>
      </c>
      <c r="G173" s="268"/>
      <c r="H173" s="268" t="s">
        <v>524</v>
      </c>
      <c r="I173" s="268" t="s">
        <v>460</v>
      </c>
      <c r="J173" s="268">
        <v>50</v>
      </c>
      <c r="K173" s="309"/>
    </row>
    <row r="174" spans="2:11" ht="15" customHeight="1">
      <c r="B174" s="288"/>
      <c r="C174" s="268" t="s">
        <v>483</v>
      </c>
      <c r="D174" s="268"/>
      <c r="E174" s="268"/>
      <c r="F174" s="287" t="s">
        <v>464</v>
      </c>
      <c r="G174" s="268"/>
      <c r="H174" s="268" t="s">
        <v>524</v>
      </c>
      <c r="I174" s="268" t="s">
        <v>460</v>
      </c>
      <c r="J174" s="268">
        <v>50</v>
      </c>
      <c r="K174" s="309"/>
    </row>
    <row r="175" spans="2:11" ht="15" customHeight="1">
      <c r="B175" s="288"/>
      <c r="C175" s="268" t="s">
        <v>119</v>
      </c>
      <c r="D175" s="268"/>
      <c r="E175" s="268"/>
      <c r="F175" s="287" t="s">
        <v>458</v>
      </c>
      <c r="G175" s="268"/>
      <c r="H175" s="268" t="s">
        <v>525</v>
      </c>
      <c r="I175" s="268" t="s">
        <v>526</v>
      </c>
      <c r="J175" s="268"/>
      <c r="K175" s="309"/>
    </row>
    <row r="176" spans="2:11" ht="15" customHeight="1">
      <c r="B176" s="288"/>
      <c r="C176" s="268" t="s">
        <v>53</v>
      </c>
      <c r="D176" s="268"/>
      <c r="E176" s="268"/>
      <c r="F176" s="287" t="s">
        <v>458</v>
      </c>
      <c r="G176" s="268"/>
      <c r="H176" s="268" t="s">
        <v>527</v>
      </c>
      <c r="I176" s="268" t="s">
        <v>528</v>
      </c>
      <c r="J176" s="268">
        <v>1</v>
      </c>
      <c r="K176" s="309"/>
    </row>
    <row r="177" spans="2:11" ht="15" customHeight="1">
      <c r="B177" s="288"/>
      <c r="C177" s="268" t="s">
        <v>49</v>
      </c>
      <c r="D177" s="268"/>
      <c r="E177" s="268"/>
      <c r="F177" s="287" t="s">
        <v>458</v>
      </c>
      <c r="G177" s="268"/>
      <c r="H177" s="268" t="s">
        <v>529</v>
      </c>
      <c r="I177" s="268" t="s">
        <v>460</v>
      </c>
      <c r="J177" s="268">
        <v>20</v>
      </c>
      <c r="K177" s="309"/>
    </row>
    <row r="178" spans="2:11" ht="15" customHeight="1">
      <c r="B178" s="288"/>
      <c r="C178" s="268" t="s">
        <v>120</v>
      </c>
      <c r="D178" s="268"/>
      <c r="E178" s="268"/>
      <c r="F178" s="287" t="s">
        <v>458</v>
      </c>
      <c r="G178" s="268"/>
      <c r="H178" s="268" t="s">
        <v>530</v>
      </c>
      <c r="I178" s="268" t="s">
        <v>460</v>
      </c>
      <c r="J178" s="268">
        <v>255</v>
      </c>
      <c r="K178" s="309"/>
    </row>
    <row r="179" spans="2:11" ht="15" customHeight="1">
      <c r="B179" s="288"/>
      <c r="C179" s="268" t="s">
        <v>121</v>
      </c>
      <c r="D179" s="268"/>
      <c r="E179" s="268"/>
      <c r="F179" s="287" t="s">
        <v>458</v>
      </c>
      <c r="G179" s="268"/>
      <c r="H179" s="268" t="s">
        <v>423</v>
      </c>
      <c r="I179" s="268" t="s">
        <v>460</v>
      </c>
      <c r="J179" s="268">
        <v>10</v>
      </c>
      <c r="K179" s="309"/>
    </row>
    <row r="180" spans="2:11" ht="15" customHeight="1">
      <c r="B180" s="288"/>
      <c r="C180" s="268" t="s">
        <v>122</v>
      </c>
      <c r="D180" s="268"/>
      <c r="E180" s="268"/>
      <c r="F180" s="287" t="s">
        <v>458</v>
      </c>
      <c r="G180" s="268"/>
      <c r="H180" s="268" t="s">
        <v>531</v>
      </c>
      <c r="I180" s="268" t="s">
        <v>492</v>
      </c>
      <c r="J180" s="268"/>
      <c r="K180" s="309"/>
    </row>
    <row r="181" spans="2:11" ht="15" customHeight="1">
      <c r="B181" s="288"/>
      <c r="C181" s="268" t="s">
        <v>532</v>
      </c>
      <c r="D181" s="268"/>
      <c r="E181" s="268"/>
      <c r="F181" s="287" t="s">
        <v>458</v>
      </c>
      <c r="G181" s="268"/>
      <c r="H181" s="268" t="s">
        <v>533</v>
      </c>
      <c r="I181" s="268" t="s">
        <v>492</v>
      </c>
      <c r="J181" s="268"/>
      <c r="K181" s="309"/>
    </row>
    <row r="182" spans="2:11" ht="15" customHeight="1">
      <c r="B182" s="288"/>
      <c r="C182" s="268" t="s">
        <v>521</v>
      </c>
      <c r="D182" s="268"/>
      <c r="E182" s="268"/>
      <c r="F182" s="287" t="s">
        <v>458</v>
      </c>
      <c r="G182" s="268"/>
      <c r="H182" s="268" t="s">
        <v>534</v>
      </c>
      <c r="I182" s="268" t="s">
        <v>492</v>
      </c>
      <c r="J182" s="268"/>
      <c r="K182" s="309"/>
    </row>
    <row r="183" spans="2:11" ht="15" customHeight="1">
      <c r="B183" s="288"/>
      <c r="C183" s="268" t="s">
        <v>124</v>
      </c>
      <c r="D183" s="268"/>
      <c r="E183" s="268"/>
      <c r="F183" s="287" t="s">
        <v>464</v>
      </c>
      <c r="G183" s="268"/>
      <c r="H183" s="268" t="s">
        <v>535</v>
      </c>
      <c r="I183" s="268" t="s">
        <v>460</v>
      </c>
      <c r="J183" s="268">
        <v>50</v>
      </c>
      <c r="K183" s="309"/>
    </row>
    <row r="184" spans="2:11" ht="15" customHeight="1">
      <c r="B184" s="288"/>
      <c r="C184" s="268" t="s">
        <v>536</v>
      </c>
      <c r="D184" s="268"/>
      <c r="E184" s="268"/>
      <c r="F184" s="287" t="s">
        <v>464</v>
      </c>
      <c r="G184" s="268"/>
      <c r="H184" s="268" t="s">
        <v>537</v>
      </c>
      <c r="I184" s="268" t="s">
        <v>538</v>
      </c>
      <c r="J184" s="268"/>
      <c r="K184" s="309"/>
    </row>
    <row r="185" spans="2:11" ht="15" customHeight="1">
      <c r="B185" s="288"/>
      <c r="C185" s="268" t="s">
        <v>539</v>
      </c>
      <c r="D185" s="268"/>
      <c r="E185" s="268"/>
      <c r="F185" s="287" t="s">
        <v>464</v>
      </c>
      <c r="G185" s="268"/>
      <c r="H185" s="268" t="s">
        <v>540</v>
      </c>
      <c r="I185" s="268" t="s">
        <v>538</v>
      </c>
      <c r="J185" s="268"/>
      <c r="K185" s="309"/>
    </row>
    <row r="186" spans="2:11" ht="15" customHeight="1">
      <c r="B186" s="288"/>
      <c r="C186" s="268" t="s">
        <v>541</v>
      </c>
      <c r="D186" s="268"/>
      <c r="E186" s="268"/>
      <c r="F186" s="287" t="s">
        <v>464</v>
      </c>
      <c r="G186" s="268"/>
      <c r="H186" s="268" t="s">
        <v>542</v>
      </c>
      <c r="I186" s="268" t="s">
        <v>538</v>
      </c>
      <c r="J186" s="268"/>
      <c r="K186" s="309"/>
    </row>
    <row r="187" spans="2:11" ht="15" customHeight="1">
      <c r="B187" s="288"/>
      <c r="C187" s="321" t="s">
        <v>543</v>
      </c>
      <c r="D187" s="268"/>
      <c r="E187" s="268"/>
      <c r="F187" s="287" t="s">
        <v>464</v>
      </c>
      <c r="G187" s="268"/>
      <c r="H187" s="268" t="s">
        <v>544</v>
      </c>
      <c r="I187" s="268" t="s">
        <v>545</v>
      </c>
      <c r="J187" s="322" t="s">
        <v>546</v>
      </c>
      <c r="K187" s="309"/>
    </row>
    <row r="188" spans="2:11" ht="15" customHeight="1">
      <c r="B188" s="315"/>
      <c r="C188" s="323"/>
      <c r="D188" s="297"/>
      <c r="E188" s="297"/>
      <c r="F188" s="297"/>
      <c r="G188" s="297"/>
      <c r="H188" s="297"/>
      <c r="I188" s="297"/>
      <c r="J188" s="297"/>
      <c r="K188" s="316"/>
    </row>
    <row r="189" spans="2:11" ht="18.75" customHeight="1">
      <c r="B189" s="324"/>
      <c r="C189" s="325"/>
      <c r="D189" s="325"/>
      <c r="E189" s="325"/>
      <c r="F189" s="326"/>
      <c r="G189" s="268"/>
      <c r="H189" s="268"/>
      <c r="I189" s="268"/>
      <c r="J189" s="268"/>
      <c r="K189" s="264"/>
    </row>
    <row r="190" spans="2:11" ht="18.75" customHeight="1">
      <c r="B190" s="264"/>
      <c r="C190" s="268"/>
      <c r="D190" s="268"/>
      <c r="E190" s="268"/>
      <c r="F190" s="287"/>
      <c r="G190" s="268"/>
      <c r="H190" s="268"/>
      <c r="I190" s="268"/>
      <c r="J190" s="268"/>
      <c r="K190" s="264"/>
    </row>
    <row r="191" spans="2:11" ht="18.75" customHeight="1"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</row>
    <row r="192" spans="2:11" ht="12">
      <c r="B192" s="255"/>
      <c r="C192" s="256"/>
      <c r="D192" s="256"/>
      <c r="E192" s="256"/>
      <c r="F192" s="256"/>
      <c r="G192" s="256"/>
      <c r="H192" s="256"/>
      <c r="I192" s="256"/>
      <c r="J192" s="256"/>
      <c r="K192" s="257"/>
    </row>
    <row r="193" spans="2:11" ht="21.75">
      <c r="B193" s="258"/>
      <c r="C193" s="387" t="s">
        <v>547</v>
      </c>
      <c r="D193" s="387"/>
      <c r="E193" s="387"/>
      <c r="F193" s="387"/>
      <c r="G193" s="387"/>
      <c r="H193" s="387"/>
      <c r="I193" s="387"/>
      <c r="J193" s="387"/>
      <c r="K193" s="259"/>
    </row>
    <row r="194" spans="2:11" ht="25.5" customHeight="1">
      <c r="B194" s="258"/>
      <c r="C194" s="327" t="s">
        <v>548</v>
      </c>
      <c r="D194" s="327"/>
      <c r="E194" s="327"/>
      <c r="F194" s="327" t="s">
        <v>549</v>
      </c>
      <c r="G194" s="328"/>
      <c r="H194" s="388" t="s">
        <v>550</v>
      </c>
      <c r="I194" s="388"/>
      <c r="J194" s="388"/>
      <c r="K194" s="259"/>
    </row>
    <row r="195" spans="2:11" ht="5.25" customHeight="1">
      <c r="B195" s="288"/>
      <c r="C195" s="285"/>
      <c r="D195" s="285"/>
      <c r="E195" s="285"/>
      <c r="F195" s="285"/>
      <c r="G195" s="268"/>
      <c r="H195" s="285"/>
      <c r="I195" s="285"/>
      <c r="J195" s="285"/>
      <c r="K195" s="309"/>
    </row>
    <row r="196" spans="2:11" ht="15" customHeight="1">
      <c r="B196" s="288"/>
      <c r="C196" s="268" t="s">
        <v>551</v>
      </c>
      <c r="D196" s="268"/>
      <c r="E196" s="268"/>
      <c r="F196" s="287" t="s">
        <v>39</v>
      </c>
      <c r="G196" s="268"/>
      <c r="H196" s="386" t="s">
        <v>552</v>
      </c>
      <c r="I196" s="386"/>
      <c r="J196" s="386"/>
      <c r="K196" s="309"/>
    </row>
    <row r="197" spans="2:11" ht="15" customHeight="1">
      <c r="B197" s="288"/>
      <c r="C197" s="294"/>
      <c r="D197" s="268"/>
      <c r="E197" s="268"/>
      <c r="F197" s="287" t="s">
        <v>40</v>
      </c>
      <c r="G197" s="268"/>
      <c r="H197" s="386" t="s">
        <v>553</v>
      </c>
      <c r="I197" s="386"/>
      <c r="J197" s="386"/>
      <c r="K197" s="309"/>
    </row>
    <row r="198" spans="2:11" ht="15" customHeight="1">
      <c r="B198" s="288"/>
      <c r="C198" s="294"/>
      <c r="D198" s="268"/>
      <c r="E198" s="268"/>
      <c r="F198" s="287" t="s">
        <v>43</v>
      </c>
      <c r="G198" s="268"/>
      <c r="H198" s="386" t="s">
        <v>554</v>
      </c>
      <c r="I198" s="386"/>
      <c r="J198" s="386"/>
      <c r="K198" s="309"/>
    </row>
    <row r="199" spans="2:11" ht="15" customHeight="1">
      <c r="B199" s="288"/>
      <c r="C199" s="268"/>
      <c r="D199" s="268"/>
      <c r="E199" s="268"/>
      <c r="F199" s="287" t="s">
        <v>41</v>
      </c>
      <c r="G199" s="268"/>
      <c r="H199" s="386" t="s">
        <v>555</v>
      </c>
      <c r="I199" s="386"/>
      <c r="J199" s="386"/>
      <c r="K199" s="309"/>
    </row>
    <row r="200" spans="2:11" ht="15" customHeight="1">
      <c r="B200" s="288"/>
      <c r="C200" s="268"/>
      <c r="D200" s="268"/>
      <c r="E200" s="268"/>
      <c r="F200" s="287" t="s">
        <v>42</v>
      </c>
      <c r="G200" s="268"/>
      <c r="H200" s="386" t="s">
        <v>556</v>
      </c>
      <c r="I200" s="386"/>
      <c r="J200" s="386"/>
      <c r="K200" s="309"/>
    </row>
    <row r="201" spans="2:11" ht="15" customHeight="1">
      <c r="B201" s="288"/>
      <c r="C201" s="268"/>
      <c r="D201" s="268"/>
      <c r="E201" s="268"/>
      <c r="F201" s="287"/>
      <c r="G201" s="268"/>
      <c r="H201" s="268"/>
      <c r="I201" s="268"/>
      <c r="J201" s="268"/>
      <c r="K201" s="309"/>
    </row>
    <row r="202" spans="2:11" ht="15" customHeight="1">
      <c r="B202" s="288"/>
      <c r="C202" s="268" t="s">
        <v>504</v>
      </c>
      <c r="D202" s="268"/>
      <c r="E202" s="268"/>
      <c r="F202" s="287" t="s">
        <v>74</v>
      </c>
      <c r="G202" s="268"/>
      <c r="H202" s="386" t="s">
        <v>557</v>
      </c>
      <c r="I202" s="386"/>
      <c r="J202" s="386"/>
      <c r="K202" s="309"/>
    </row>
    <row r="203" spans="2:11" ht="15" customHeight="1">
      <c r="B203" s="288"/>
      <c r="C203" s="294"/>
      <c r="D203" s="268"/>
      <c r="E203" s="268"/>
      <c r="F203" s="287" t="s">
        <v>402</v>
      </c>
      <c r="G203" s="268"/>
      <c r="H203" s="386" t="s">
        <v>403</v>
      </c>
      <c r="I203" s="386"/>
      <c r="J203" s="386"/>
      <c r="K203" s="309"/>
    </row>
    <row r="204" spans="2:11" ht="15" customHeight="1">
      <c r="B204" s="288"/>
      <c r="C204" s="268"/>
      <c r="D204" s="268"/>
      <c r="E204" s="268"/>
      <c r="F204" s="287" t="s">
        <v>400</v>
      </c>
      <c r="G204" s="268"/>
      <c r="H204" s="386" t="s">
        <v>558</v>
      </c>
      <c r="I204" s="386"/>
      <c r="J204" s="386"/>
      <c r="K204" s="309"/>
    </row>
    <row r="205" spans="2:11" ht="15" customHeight="1">
      <c r="B205" s="329"/>
      <c r="C205" s="294"/>
      <c r="D205" s="294"/>
      <c r="E205" s="294"/>
      <c r="F205" s="287" t="s">
        <v>404</v>
      </c>
      <c r="G205" s="273"/>
      <c r="H205" s="385" t="s">
        <v>405</v>
      </c>
      <c r="I205" s="385"/>
      <c r="J205" s="385"/>
      <c r="K205" s="330"/>
    </row>
    <row r="206" spans="2:11" ht="15" customHeight="1">
      <c r="B206" s="329"/>
      <c r="C206" s="294"/>
      <c r="D206" s="294"/>
      <c r="E206" s="294"/>
      <c r="F206" s="287" t="s">
        <v>406</v>
      </c>
      <c r="G206" s="273"/>
      <c r="H206" s="385" t="s">
        <v>559</v>
      </c>
      <c r="I206" s="385"/>
      <c r="J206" s="385"/>
      <c r="K206" s="330"/>
    </row>
    <row r="207" spans="2:11" ht="15" customHeight="1">
      <c r="B207" s="329"/>
      <c r="C207" s="294"/>
      <c r="D207" s="294"/>
      <c r="E207" s="294"/>
      <c r="F207" s="331"/>
      <c r="G207" s="273"/>
      <c r="H207" s="332"/>
      <c r="I207" s="332"/>
      <c r="J207" s="332"/>
      <c r="K207" s="330"/>
    </row>
    <row r="208" spans="2:11" ht="15" customHeight="1">
      <c r="B208" s="329"/>
      <c r="C208" s="268" t="s">
        <v>528</v>
      </c>
      <c r="D208" s="294"/>
      <c r="E208" s="294"/>
      <c r="F208" s="287">
        <v>1</v>
      </c>
      <c r="G208" s="273"/>
      <c r="H208" s="385" t="s">
        <v>560</v>
      </c>
      <c r="I208" s="385"/>
      <c r="J208" s="385"/>
      <c r="K208" s="330"/>
    </row>
    <row r="209" spans="2:11" ht="15" customHeight="1">
      <c r="B209" s="329"/>
      <c r="C209" s="294"/>
      <c r="D209" s="294"/>
      <c r="E209" s="294"/>
      <c r="F209" s="287">
        <v>2</v>
      </c>
      <c r="G209" s="273"/>
      <c r="H209" s="385" t="s">
        <v>561</v>
      </c>
      <c r="I209" s="385"/>
      <c r="J209" s="385"/>
      <c r="K209" s="330"/>
    </row>
    <row r="210" spans="2:11" ht="15" customHeight="1">
      <c r="B210" s="329"/>
      <c r="C210" s="294"/>
      <c r="D210" s="294"/>
      <c r="E210" s="294"/>
      <c r="F210" s="287">
        <v>3</v>
      </c>
      <c r="G210" s="273"/>
      <c r="H210" s="385" t="s">
        <v>562</v>
      </c>
      <c r="I210" s="385"/>
      <c r="J210" s="385"/>
      <c r="K210" s="330"/>
    </row>
    <row r="211" spans="2:11" ht="15" customHeight="1">
      <c r="B211" s="329"/>
      <c r="C211" s="294"/>
      <c r="D211" s="294"/>
      <c r="E211" s="294"/>
      <c r="F211" s="287">
        <v>4</v>
      </c>
      <c r="G211" s="273"/>
      <c r="H211" s="385" t="s">
        <v>563</v>
      </c>
      <c r="I211" s="385"/>
      <c r="J211" s="385"/>
      <c r="K211" s="330"/>
    </row>
    <row r="212" spans="2:11" ht="12.75" customHeight="1">
      <c r="B212" s="333"/>
      <c r="C212" s="334"/>
      <c r="D212" s="334"/>
      <c r="E212" s="334"/>
      <c r="F212" s="334"/>
      <c r="G212" s="334"/>
      <c r="H212" s="334"/>
      <c r="I212" s="334"/>
      <c r="J212" s="334"/>
      <c r="K212" s="33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Zatloukalová Eva, Ing.</cp:lastModifiedBy>
  <dcterms:created xsi:type="dcterms:W3CDTF">2016-10-16T07:59:26Z</dcterms:created>
  <dcterms:modified xsi:type="dcterms:W3CDTF">2017-05-24T12:44:33Z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