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604" windowHeight="9420" activeTab="0"/>
  </bookViews>
  <sheets>
    <sheet name="Rekapitulace stavby" sheetId="1" r:id="rId1"/>
    <sheet name="SO 001 - Příprava území -..." sheetId="2" r:id="rId2"/>
    <sheet name="SO 002 - Příprava území -..." sheetId="3" r:id="rId3"/>
    <sheet name="SO 101 - Lesní cesta délk..." sheetId="4" r:id="rId4"/>
    <sheet name="SO 102 - Lesní cesta délk..." sheetId="5" r:id="rId5"/>
    <sheet name="SO 192 - Dopravní značení..." sheetId="6" r:id="rId6"/>
    <sheet name="1020 - VRN" sheetId="7" r:id="rId7"/>
  </sheets>
  <definedNames>
    <definedName name="_xlnm.Print_Area" localSheetId="6">'1020 - VRN'!$C$4:$Q$70,'1020 - VRN'!$C$76:$Q$101,'1020 - VRN'!$C$107:$Q$128</definedName>
    <definedName name="_xlnm.Print_Area" localSheetId="0">'Rekapitulace stavby'!$C$4:$AP$70,'Rekapitulace stavby'!$C$76:$AP$104</definedName>
    <definedName name="_xlnm.Print_Area" localSheetId="1">'SO 001 - Příprava území -...'!$C$4:$Q$70,'SO 001 - Příprava území -...'!$C$76:$Q$103,'SO 001 - Příprava území -...'!$C$109:$Q$156</definedName>
    <definedName name="_xlnm.Print_Area" localSheetId="2">'SO 002 - Příprava území -...'!$C$4:$Q$70,'SO 002 - Příprava území -...'!$C$76:$Q$104,'SO 002 - Příprava území -...'!$C$110:$Q$150</definedName>
    <definedName name="_xlnm.Print_Area" localSheetId="3">'SO 101 - Lesní cesta délk...'!$C$4:$Q$70,'SO 101 - Lesní cesta délk...'!$C$76:$Q$106,'SO 101 - Lesní cesta délk...'!$C$112:$Q$210</definedName>
    <definedName name="_xlnm.Print_Area" localSheetId="4">'SO 102 - Lesní cesta délk...'!$C$4:$Q$70,'SO 102 - Lesní cesta délk...'!$C$76:$Q$106,'SO 102 - Lesní cesta délk...'!$C$112:$Q$207</definedName>
    <definedName name="_xlnm.Print_Area" localSheetId="5">'SO 192 - Dopravní značení...'!$C$4:$Q$70,'SO 192 - Dopravní značení...'!$C$76:$Q$103,'SO 192 - Dopravní značení...'!$C$109:$Q$136</definedName>
    <definedName name="_xlnm.Print_Titles" localSheetId="0">'Rekapitulace stavby'!$85:$85</definedName>
    <definedName name="_xlnm.Print_Titles" localSheetId="1">'SO 001 - Příprava území -...'!$120:$120</definedName>
    <definedName name="_xlnm.Print_Titles" localSheetId="2">'SO 002 - Příprava území -...'!$121:$121</definedName>
    <definedName name="_xlnm.Print_Titles" localSheetId="3">'SO 101 - Lesní cesta délk...'!$123:$123</definedName>
    <definedName name="_xlnm.Print_Titles" localSheetId="4">'SO 102 - Lesní cesta délk...'!$123:$123</definedName>
    <definedName name="_xlnm.Print_Titles" localSheetId="5">'SO 192 - Dopravní značení...'!$121:$121</definedName>
    <definedName name="_xlnm.Print_Titles" localSheetId="6">'1020 - VRN'!$117:$117</definedName>
  </definedNames>
  <calcPr calcId="171027"/>
</workbook>
</file>

<file path=xl/sharedStrings.xml><?xml version="1.0" encoding="utf-8"?>
<sst xmlns="http://schemas.openxmlformats.org/spreadsheetml/2006/main" count="3506" uniqueCount="377">
  <si>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</si>
  <si>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</si>
  <si>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</si>
  <si>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</si>
  <si>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</si>
  <si>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</si>
  <si>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</si>
  <si>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</si>
  <si>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</si>
  <si>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</si>
  <si>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</si>
  <si>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</si>
  <si>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</si>
  <si>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</si>
  <si>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</si>
  <si>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</si>
  <si>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</si>
  <si>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026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</si>
  <si>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</si>
  <si>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</si>
  <si>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Lesní cesta - část Tulinka</t>
  </si>
  <si>
    <t>JKSO:</t>
  </si>
  <si>
    <t>CC-CZ:</t>
  </si>
  <si>
    <t>Místo:</t>
  </si>
  <si>
    <t xml:space="preserve"> </t>
  </si>
  <si>
    <t>Datum:</t>
  </si>
  <si>
    <t>13. 10. 2016</t>
  </si>
  <si>
    <t>Objednatel:</t>
  </si>
  <si>
    <t>IČ:</t>
  </si>
  <si>
    <t>0,1</t>
  </si>
  <si>
    <t>DIČ:</t>
  </si>
  <si>
    <t>Zhotovitel:</t>
  </si>
  <si>
    <t>Vyplň údaj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</si>
  <si>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</si>
  <si>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</si>
  <si>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</si>
  <si>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</si>
  <si>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</si>
  <si>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</si>
  <si>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</si>
  <si>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</si>
  <si>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</si>
  <si>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</si>
  <si>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</si>
  <si>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</si>
  <si>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</si>
  <si>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</si>
  <si>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</si>
  <si>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</si>
  <si>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</si>
  <si>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</si>
  <si>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</si>
  <si>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</si>
  <si>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</si>
  <si>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</si>
  <si>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</si>
  <si>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</si>
  <si>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</si>
  <si>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</si>
  <si>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</si>
  <si>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</si>
  <si>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</si>
  <si>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</si>
  <si>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</si>
  <si>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</si>
  <si>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</si>
  <si>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</si>
  <si>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</si>
  <si>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</si>
  <si>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</si>
  <si>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</si>
  <si>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</si>
  <si>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</si>
  <si>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</si>
  <si>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</si>
  <si>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</si>
  <si>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</si>
  <si>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</si>
  <si>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</si>
  <si>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{6505e9c2-db40-47d3-ae93-dc224dd88ce6}</t>
  </si>
  <si>
    <t>{00000000-0000-0000-0000-000000000000}</t>
  </si>
  <si>
    <t>000</t>
  </si>
  <si>
    <t>Demolice, příprava území</t>
  </si>
  <si>
    <t>1</t>
  </si>
  <si>
    <t>{bc24846a-995d-4286-859c-5528ab3a45b4}</t>
  </si>
  <si>
    <t>/</t>
  </si>
  <si>
    <t>SO 001</t>
  </si>
  <si>
    <t>Příprava území - Lesní cesta 483 m</t>
  </si>
  <si>
    <t>2</t>
  </si>
  <si>
    <t>{1b8c0727-eabc-42d9-989a-d4da35ce62e0}</t>
  </si>
  <si>
    <t>SO 002</t>
  </si>
  <si>
    <t>Příprava území - Lesní cesta 315 m</t>
  </si>
  <si>
    <t>{fba3d710-85b7-4e84-81e7-be9e86cf9ebe}</t>
  </si>
  <si>
    <t>100</t>
  </si>
  <si>
    <t>Pozemní komunikace</t>
  </si>
  <si>
    <t>{980c358a-5393-4f07-85da-b1dea7cf776f}</t>
  </si>
  <si>
    <t>SO 101</t>
  </si>
  <si>
    <t>Lesní cesta délka 483 m</t>
  </si>
  <si>
    <t>{2f1f6347-92ac-4018-af5e-1b1de9154068}</t>
  </si>
  <si>
    <t>SO 102</t>
  </si>
  <si>
    <t>Lesní cesta délka 315 m</t>
  </si>
  <si>
    <t>{e249e3a5-5159-4f65-aac5-e692982bfa2a}</t>
  </si>
  <si>
    <t>190</t>
  </si>
  <si>
    <t>Dopravní značení</t>
  </si>
  <si>
    <t>{29f8fc20-460d-43c0-8866-7b079aa87c1d}</t>
  </si>
  <si>
    <t>SO 192</t>
  </si>
  <si>
    <t>Dopravní značení dočasné DIO</t>
  </si>
  <si>
    <t>3</t>
  </si>
  <si>
    <t>{30aadbae-2a2b-42f7-a24a-6b840135caf2}</t>
  </si>
  <si>
    <t>1020</t>
  </si>
  <si>
    <t>VRN</t>
  </si>
  <si>
    <t>{40a70291-8384-401f-bbc4-fd5f20b88556}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</si>
  <si>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</si>
  <si>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</si>
  <si>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</si>
  <si>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</si>
  <si>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</si>
  <si>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</si>
  <si>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</si>
  <si>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</si>
  <si>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</si>
  <si>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</si>
  <si>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</si>
  <si>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</si>
  <si>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</si>
  <si>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</si>
  <si>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</si>
  <si>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Objekt:</t>
  </si>
  <si>
    <t>000 - Demolice, příprava území</t>
  </si>
  <si>
    <t>Část:</t>
  </si>
  <si>
    <t>SO 001 - Příprava území - Lesní cesta 483 m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</si>
  <si>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</si>
  <si>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</si>
  <si>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</si>
  <si>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</si>
  <si>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</si>
  <si>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</si>
  <si>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</si>
  <si>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</si>
  <si>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997 - Přesun sutě</t>
  </si>
  <si>
    <t>VP -   Vícepráce</t>
  </si>
  <si>
    <t>2) Ostatní náklady</t>
  </si>
  <si>
    <t>Zařízení staveniště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</si>
  <si>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</si>
  <si>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</si>
  <si>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</si>
  <si>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</si>
  <si>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</si>
  <si>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</si>
  <si>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</si>
  <si>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</si>
  <si>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</si>
  <si>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</si>
  <si>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</si>
  <si>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</si>
  <si>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</si>
  <si>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</si>
  <si>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</si>
  <si>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</si>
  <si>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</si>
  <si>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</si>
  <si>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</si>
  <si>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</si>
  <si>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</si>
  <si>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</si>
  <si>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113154323a</t>
  </si>
  <si>
    <t>Frézování živičného krytu tl 60 mm pruh š 1 m pl do 10000 m2 bez překážek v trase</t>
  </si>
  <si>
    <t>m2</t>
  </si>
  <si>
    <t>4</t>
  </si>
  <si>
    <t>-1108126702</t>
  </si>
  <si>
    <t>" frézování stávající komunikace tl. 60mm"</t>
  </si>
  <si>
    <t>VV</t>
  </si>
  <si>
    <t>(483*3,5)</t>
  </si>
  <si>
    <t>Součet</t>
  </si>
  <si>
    <t>122201101</t>
  </si>
  <si>
    <t>Odkopávky a prokopávky nezapažené v hornině tř. 3 objem do 100 m3</t>
  </si>
  <si>
    <t>m3</t>
  </si>
  <si>
    <t>-903917472</t>
  </si>
  <si>
    <t>" odstranění zeminy z krajnice"</t>
  </si>
  <si>
    <t>(483*0,25)*0,1*2</t>
  </si>
  <si>
    <t>122201109</t>
  </si>
  <si>
    <t>Příplatek za lepivost u odkopávek v hornině tř. 1 až 3</t>
  </si>
  <si>
    <t>-160895201</t>
  </si>
  <si>
    <t>24,15*0,5</t>
  </si>
  <si>
    <t>162701103</t>
  </si>
  <si>
    <t>Vodorovné přemístění do 8000 m výkopku/sypaniny z horniny tř. 1 až 4</t>
  </si>
  <si>
    <t>1720766546</t>
  </si>
  <si>
    <t>" odvoz přebytečného výkopku na skládku"</t>
  </si>
  <si>
    <t>24,15</t>
  </si>
  <si>
    <t>5</t>
  </si>
  <si>
    <t>171201211</t>
  </si>
  <si>
    <t>Poplatek za uložení odpadu ze sypaniny na skládce (skládkovné)</t>
  </si>
  <si>
    <t>t</t>
  </si>
  <si>
    <t>1569067592</t>
  </si>
  <si>
    <t>24,15*1,8</t>
  </si>
  <si>
    <t>6</t>
  </si>
  <si>
    <t>997221551</t>
  </si>
  <si>
    <t>Vodorovná doprava suti ze sypkých materiálů do 1 km</t>
  </si>
  <si>
    <t>1550663748</t>
  </si>
  <si>
    <t>" frézovaná živice"</t>
  </si>
  <si>
    <t>260,337</t>
  </si>
  <si>
    <t>7</t>
  </si>
  <si>
    <t>997221559</t>
  </si>
  <si>
    <t>Příplatek ZKD 1 km u vodorovné dopravy suti ze sypkých materiálů</t>
  </si>
  <si>
    <t>-561054780</t>
  </si>
  <si>
    <t>260,337*7</t>
  </si>
  <si>
    <t>8</t>
  </si>
  <si>
    <t>997221845</t>
  </si>
  <si>
    <t>Poplatek za uložení odpadu z asfaltových povrchů na skládce (skládkovné)</t>
  </si>
  <si>
    <t>131220863</t>
  </si>
  <si>
    <t>VP - Vícepráce</t>
  </si>
  <si>
    <t>PN</t>
  </si>
  <si>
    <t>SO 002 - Příprava území - Lesní cesta 315 m</t>
  </si>
  <si>
    <t xml:space="preserve">    5 - Komunikace pozemní</t>
  </si>
  <si>
    <t xml:space="preserve">    99 - Přesun hmot</t>
  </si>
  <si>
    <t>1083477987</t>
  </si>
  <si>
    <t>(315*0,25)*0,1*2</t>
  </si>
  <si>
    <t>738852778</t>
  </si>
  <si>
    <t>15,75*0,5</t>
  </si>
  <si>
    <t>-504987205</t>
  </si>
  <si>
    <t>15,75</t>
  </si>
  <si>
    <t>1611121674</t>
  </si>
  <si>
    <t>15,75*1,8</t>
  </si>
  <si>
    <t>564801111</t>
  </si>
  <si>
    <t>Podklad ze štěrkodrtě ŠD tl 30 mm</t>
  </si>
  <si>
    <t>-53739845</t>
  </si>
  <si>
    <t>" vyrovnání stávajícího podkladu + doplnění štěrkodrtě"</t>
  </si>
  <si>
    <t>(315*3)</t>
  </si>
  <si>
    <t>998225111</t>
  </si>
  <si>
    <t>Přesun hmot pro pozemní komunikace s krytem z kamene, monolitickým betonovým nebo živičným</t>
  </si>
  <si>
    <t>-1189119447</t>
  </si>
  <si>
    <t>100 - Pozemní komunikace</t>
  </si>
  <si>
    <t>SO 101 - Lesní cesta délka 483 m</t>
  </si>
  <si>
    <t xml:space="preserve">    2 - Zakládání</t>
  </si>
  <si>
    <t xml:space="preserve">    5 - Komunikace</t>
  </si>
  <si>
    <t xml:space="preserve">    9 - Ostatní konstrukce a práce-bourání</t>
  </si>
  <si>
    <t>132201101</t>
  </si>
  <si>
    <t>Hloubení rýh š do 600 mm v hornině tř. 3 objemu do 100 m3</t>
  </si>
  <si>
    <t>-533111601</t>
  </si>
  <si>
    <t>"hloubení rýh pro odvodňovací žlab"</t>
  </si>
  <si>
    <t>(16*0,4)*0,3</t>
  </si>
  <si>
    <t>" výkop pro jednořádek ze žulových kostek"</t>
  </si>
  <si>
    <t>(32*0,3*0,3)</t>
  </si>
  <si>
    <t>132201109</t>
  </si>
  <si>
    <t>Příplatek za lepivost k hloubení rýh š do 600 mm v hornině tř. 3</t>
  </si>
  <si>
    <t>1081376672</t>
  </si>
  <si>
    <t>4,8*0,5</t>
  </si>
  <si>
    <t>-1887667092</t>
  </si>
  <si>
    <t>4,8</t>
  </si>
  <si>
    <t>1548246122</t>
  </si>
  <si>
    <t>4,8*1,8</t>
  </si>
  <si>
    <t>215901101</t>
  </si>
  <si>
    <t>Zhutnění podloží z hornin soudržných do 92% PS nebo nesoudržných sypkých I(d) do 0,8</t>
  </si>
  <si>
    <t>1561200709</t>
  </si>
  <si>
    <t>" výkop pro odvodňovací žlab"</t>
  </si>
  <si>
    <t>(16*0,4)</t>
  </si>
  <si>
    <t>Mezisoučet</t>
  </si>
  <si>
    <t>(32*0,3)</t>
  </si>
  <si>
    <t>565135111</t>
  </si>
  <si>
    <t>Asfaltový beton vrstva podkladní ACP 16 (obalované kamenivo OKS) tl 50 mm š do 3 m</t>
  </si>
  <si>
    <t>855610005</t>
  </si>
  <si>
    <t>" skladba komunikace"</t>
  </si>
  <si>
    <t>483*3,5</t>
  </si>
  <si>
    <t>569831111</t>
  </si>
  <si>
    <t>Zpevnění krajnic štěrkodrtí tl 100 mm</t>
  </si>
  <si>
    <t>-1074607006</t>
  </si>
  <si>
    <t>483*0,25*2</t>
  </si>
  <si>
    <t>573111114</t>
  </si>
  <si>
    <t>Postřik živičný infiltrační s posypem z asfaltu množství 2 kg/m2</t>
  </si>
  <si>
    <t>-1322360478</t>
  </si>
  <si>
    <t>" skladba nové komunikace  "</t>
  </si>
  <si>
    <t>9</t>
  </si>
  <si>
    <t>573211111</t>
  </si>
  <si>
    <t>Postřik živičný spojovací z asfaltu v množství do 0,70 kg/m2</t>
  </si>
  <si>
    <t>934818100</t>
  </si>
  <si>
    <t>10</t>
  </si>
  <si>
    <t>577134111</t>
  </si>
  <si>
    <t>Asfaltový beton vrstva obrusná ACO 11 (ABS) tř. I tl 40 mm š do 3 m z nemodifikovaného asfaltu</t>
  </si>
  <si>
    <t>-1295171459</t>
  </si>
  <si>
    <t>11</t>
  </si>
  <si>
    <t>599141112</t>
  </si>
  <si>
    <t>Vyplnění spár  trvale pružnou živičnou zálivkou</t>
  </si>
  <si>
    <t>m</t>
  </si>
  <si>
    <t>109414748</t>
  </si>
  <si>
    <t>12</t>
  </si>
  <si>
    <t>916111123</t>
  </si>
  <si>
    <t>Osazení obruby z drobných kostek s boční opěrou do lože z betonu prostého</t>
  </si>
  <si>
    <t>-1527823744</t>
  </si>
  <si>
    <t>" přídlažba- jednořádek"</t>
  </si>
  <si>
    <t>32</t>
  </si>
  <si>
    <t>13</t>
  </si>
  <si>
    <t>M</t>
  </si>
  <si>
    <t>583801200</t>
  </si>
  <si>
    <t>kostka dlažební drobná, žula velikost 8/10 cm</t>
  </si>
  <si>
    <t>592397415</t>
  </si>
  <si>
    <t>32*0,1/4,5*1,02</t>
  </si>
  <si>
    <t>14</t>
  </si>
  <si>
    <t>916991121</t>
  </si>
  <si>
    <t>Lože pod obrubníky, krajníky nebo obruby z dlažebních kostek z betonu prostého</t>
  </si>
  <si>
    <t>421430380</t>
  </si>
  <si>
    <t>" pod jednořádek ze žulových kostek"</t>
  </si>
  <si>
    <t>32*0,01</t>
  </si>
  <si>
    <t>935113111</t>
  </si>
  <si>
    <t>Osazení odvodňovacího polymerbetonového žlabu s krycím roštem šířky do 200 mm</t>
  </si>
  <si>
    <t>-1766500038</t>
  </si>
  <si>
    <t>" příčný odvodňovací žlab"</t>
  </si>
  <si>
    <t>4*4</t>
  </si>
  <si>
    <t>16</t>
  </si>
  <si>
    <t>592272415</t>
  </si>
  <si>
    <t>žlab odvodňovací tř. E 600  100x21x16-26 cm, se spádem dna 0,5%</t>
  </si>
  <si>
    <t>kus</t>
  </si>
  <si>
    <t>-1328600741</t>
  </si>
  <si>
    <t>17</t>
  </si>
  <si>
    <t>592272570</t>
  </si>
  <si>
    <t>čelní stěna uzavřená - pozinkovaná ocel , 21x31,5 cm</t>
  </si>
  <si>
    <t>2066046002</t>
  </si>
  <si>
    <t>18</t>
  </si>
  <si>
    <t>592272650</t>
  </si>
  <si>
    <t>čelní stěna z pozink.oceli s nátrubkem z PE,  21x31,5 cm</t>
  </si>
  <si>
    <t>127251562</t>
  </si>
  <si>
    <t>19</t>
  </si>
  <si>
    <t>592272990</t>
  </si>
  <si>
    <t>pororošt litinový, tř. E600 , oka 20/30 mm, 50x19,9x2 cm</t>
  </si>
  <si>
    <t>687057892</t>
  </si>
  <si>
    <t>(4*2)*4</t>
  </si>
  <si>
    <t>20</t>
  </si>
  <si>
    <t>-490268761</t>
  </si>
  <si>
    <t>SO 102 - Lesní cesta délka 315 m</t>
  </si>
  <si>
    <t>1744995364</t>
  </si>
  <si>
    <t>(8*0,4)*0,3</t>
  </si>
  <si>
    <t>(16*0,3*0,3)</t>
  </si>
  <si>
    <t>-4909752</t>
  </si>
  <si>
    <t>2,4*0,5</t>
  </si>
  <si>
    <t>-334569412</t>
  </si>
  <si>
    <t>2,4</t>
  </si>
  <si>
    <t>-1866274352</t>
  </si>
  <si>
    <t>2,4*1,8</t>
  </si>
  <si>
    <t>1153283703</t>
  </si>
  <si>
    <t>(8*0,4)</t>
  </si>
  <si>
    <t>(16*0,3)</t>
  </si>
  <si>
    <t>-1035136163</t>
  </si>
  <si>
    <t>315*3</t>
  </si>
  <si>
    <t>1890987190</t>
  </si>
  <si>
    <t>315*0,25*2</t>
  </si>
  <si>
    <t>-1975661379</t>
  </si>
  <si>
    <t>466611523</t>
  </si>
  <si>
    <t>-987906928</t>
  </si>
  <si>
    <t>-1909361341</t>
  </si>
  <si>
    <t>-1284207193</t>
  </si>
  <si>
    <t>16*0,1/4,5*1,02</t>
  </si>
  <si>
    <t>143737128</t>
  </si>
  <si>
    <t>16*0,01</t>
  </si>
  <si>
    <t>1700471466</t>
  </si>
  <si>
    <t>4*2</t>
  </si>
  <si>
    <t>-609294894</t>
  </si>
  <si>
    <t>-824011599</t>
  </si>
  <si>
    <t>537716368</t>
  </si>
  <si>
    <t>39066197</t>
  </si>
  <si>
    <t>(4*2)*2</t>
  </si>
  <si>
    <t>-525166023</t>
  </si>
  <si>
    <t>190 - Dopravní značení</t>
  </si>
  <si>
    <t>Úroveň 3:</t>
  </si>
  <si>
    <t>SO 192 - Dopravní značení dočasné DIO</t>
  </si>
  <si>
    <t>913911116a</t>
  </si>
  <si>
    <t>Montáž a demontáž  dočasného dopravního značení na 4 týdny</t>
  </si>
  <si>
    <t>1731515130</t>
  </si>
  <si>
    <t>" příčná uzávěra zábranou min. 3 výstražná světla typu 1 + vlastní zdroj"</t>
  </si>
  <si>
    <t>" A15+1 výstražné světlo typu 1 + vlastní zdroj"</t>
  </si>
  <si>
    <t>1020 - VRN</t>
  </si>
  <si>
    <t>VRN - Vedlejší rozpočtové náklady</t>
  </si>
  <si>
    <t xml:space="preserve">    0 - Vedlejší rozpočtové náklady</t>
  </si>
  <si>
    <t>030001000</t>
  </si>
  <si>
    <t>Kč</t>
  </si>
  <si>
    <t>1024</t>
  </si>
  <si>
    <t>-1089177885</t>
  </si>
  <si>
    <t>070001000</t>
  </si>
  <si>
    <t>-157699339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</si>
</sst>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0000A8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2"/>
    </font>
    <font>
      <b/>
      <sz val="10"/>
      <color rgb="FF00336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2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4" fillId="2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0" borderId="0" xfId="0" applyBorder="1"/>
    <xf numFmtId="0" fontId="20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22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3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25" fillId="0" borderId="15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5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vertical="center"/>
    </xf>
    <xf numFmtId="4" fontId="27" fillId="0" borderId="13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32" fillId="0" borderId="13" xfId="0" applyNumberFormat="1" applyFont="1" applyBorder="1" applyAlignment="1">
      <alignment vertical="center"/>
    </xf>
    <xf numFmtId="4" fontId="32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4" fontId="32" fillId="0" borderId="1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3" fillId="0" borderId="0" xfId="2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4" fontId="25" fillId="0" borderId="13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2" fillId="0" borderId="15" xfId="0" applyNumberFormat="1" applyFont="1" applyBorder="1" applyAlignment="1">
      <alignment vertical="center"/>
    </xf>
    <xf numFmtId="4" fontId="32" fillId="0" borderId="16" xfId="0" applyNumberFormat="1" applyFont="1" applyBorder="1" applyAlignment="1">
      <alignment vertical="center"/>
    </xf>
    <xf numFmtId="166" fontId="32" fillId="0" borderId="16" xfId="0" applyNumberFormat="1" applyFont="1" applyBorder="1" applyAlignment="1">
      <alignment vertical="center"/>
    </xf>
    <xf numFmtId="4" fontId="32" fillId="0" borderId="17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164" fontId="25" fillId="3" borderId="10" xfId="0" applyNumberFormat="1" applyFont="1" applyFill="1" applyBorder="1" applyAlignment="1" applyProtection="1">
      <alignment horizontal="center" vertical="center"/>
      <protection locked="0"/>
    </xf>
    <xf numFmtId="0" fontId="25" fillId="3" borderId="11" xfId="0" applyFont="1" applyFill="1" applyBorder="1" applyAlignment="1" applyProtection="1">
      <alignment horizontal="center" vertical="center"/>
      <protection locked="0"/>
    </xf>
    <xf numFmtId="4" fontId="25" fillId="0" borderId="12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25" fillId="3" borderId="13" xfId="0" applyNumberFormat="1" applyFont="1" applyFill="1" applyBorder="1" applyAlignment="1" applyProtection="1">
      <alignment horizontal="center" vertical="center"/>
      <protection locked="0"/>
    </xf>
    <xf numFmtId="0" fontId="25" fillId="3" borderId="0" xfId="0" applyFont="1" applyFill="1" applyBorder="1" applyAlignment="1" applyProtection="1">
      <alignment horizontal="center" vertical="center"/>
      <protection locked="0"/>
    </xf>
    <xf numFmtId="164" fontId="25" fillId="3" borderId="15" xfId="0" applyNumberFormat="1" applyFont="1" applyFill="1" applyBorder="1" applyAlignment="1" applyProtection="1">
      <alignment horizontal="center" vertical="center"/>
      <protection locked="0"/>
    </xf>
    <xf numFmtId="0" fontId="25" fillId="3" borderId="16" xfId="0" applyFont="1" applyFill="1" applyBorder="1" applyAlignment="1" applyProtection="1">
      <alignment horizontal="center" vertical="center"/>
      <protection locked="0"/>
    </xf>
    <xf numFmtId="4" fontId="25" fillId="0" borderId="17" xfId="0" applyNumberFormat="1" applyFont="1" applyBorder="1" applyAlignment="1">
      <alignment vertical="center"/>
    </xf>
    <xf numFmtId="0" fontId="28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>
      <protection/>
    </xf>
    <xf numFmtId="0" fontId="6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20" fillId="0" borderId="24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8" fillId="0" borderId="11" xfId="0" applyNumberFormat="1" applyFont="1" applyBorder="1" applyAlignment="1">
      <alignment/>
    </xf>
    <xf numFmtId="166" fontId="38" fillId="0" borderId="12" xfId="0" applyNumberFormat="1" applyFont="1" applyBorder="1" applyAlignment="1">
      <alignment/>
    </xf>
    <xf numFmtId="4" fontId="39" fillId="0" borderId="0" xfId="0" applyNumberFormat="1" applyFont="1" applyAlignment="1">
      <alignment vertical="center"/>
    </xf>
    <xf numFmtId="0" fontId="9" fillId="0" borderId="4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5" xfId="0" applyFont="1" applyBorder="1" applyAlignment="1">
      <alignment/>
    </xf>
    <xf numFmtId="0" fontId="9" fillId="0" borderId="13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4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left"/>
    </xf>
    <xf numFmtId="0" fontId="0" fillId="0" borderId="24" xfId="0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left" vertical="center" wrapText="1"/>
      <protection locked="0"/>
    </xf>
    <xf numFmtId="0" fontId="0" fillId="0" borderId="24" xfId="0" applyFont="1" applyBorder="1" applyAlignment="1" applyProtection="1">
      <alignment horizontal="center" vertical="center" wrapText="1"/>
      <protection locked="0"/>
    </xf>
    <xf numFmtId="167" fontId="0" fillId="0" borderId="24" xfId="0" applyNumberFormat="1" applyFont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>
      <alignment vertical="center"/>
    </xf>
    <xf numFmtId="166" fontId="2" fillId="0" borderId="14" xfId="0" applyNumberFormat="1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67" fontId="11" fillId="0" borderId="0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67" fontId="12" fillId="0" borderId="0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3" borderId="24" xfId="0" applyFont="1" applyFill="1" applyBorder="1" applyAlignment="1" applyProtection="1">
      <alignment horizontal="center" vertical="center"/>
      <protection locked="0"/>
    </xf>
    <xf numFmtId="49" fontId="0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0" fillId="3" borderId="24" xfId="0" applyFont="1" applyFill="1" applyBorder="1" applyAlignment="1" applyProtection="1">
      <alignment horizontal="center" vertical="center" wrapText="1"/>
      <protection locked="0"/>
    </xf>
    <xf numFmtId="167" fontId="0" fillId="3" borderId="24" xfId="0" applyNumberFormat="1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13" fillId="0" borderId="4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167" fontId="13" fillId="0" borderId="0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40" fillId="0" borderId="24" xfId="0" applyFont="1" applyBorder="1" applyAlignment="1" applyProtection="1">
      <alignment horizontal="center" vertical="center"/>
      <protection locked="0"/>
    </xf>
    <xf numFmtId="49" fontId="40" fillId="0" borderId="24" xfId="0" applyNumberFormat="1" applyFont="1" applyBorder="1" applyAlignment="1" applyProtection="1">
      <alignment horizontal="left" vertical="center" wrapText="1"/>
      <protection locked="0"/>
    </xf>
    <xf numFmtId="0" fontId="40" fillId="0" borderId="24" xfId="0" applyFont="1" applyBorder="1" applyAlignment="1" applyProtection="1">
      <alignment horizontal="center" vertical="center" wrapText="1"/>
      <protection locked="0"/>
    </xf>
    <xf numFmtId="167" fontId="40" fillId="0" borderId="24" xfId="0" applyNumberFormat="1" applyFont="1" applyBorder="1" applyAlignment="1" applyProtection="1">
      <alignment vertical="center"/>
      <protection locked="0"/>
    </xf>
    <xf numFmtId="4" fontId="28" fillId="0" borderId="0" xfId="0" applyNumberFormat="1" applyFont="1" applyBorder="1" applyAlignment="1">
      <alignment vertical="center"/>
    </xf>
    <xf numFmtId="4" fontId="28" fillId="5" borderId="0" xfId="0" applyNumberFormat="1" applyFont="1" applyFill="1" applyBorder="1" applyAlignment="1">
      <alignment vertical="center"/>
    </xf>
    <xf numFmtId="0" fontId="17" fillId="6" borderId="0" xfId="0" applyFont="1" applyFill="1" applyAlignment="1">
      <alignment horizontal="center" vertical="center"/>
    </xf>
    <xf numFmtId="0" fontId="0" fillId="0" borderId="0" xfId="0"/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Border="1" applyAlignment="1">
      <alignment horizontal="left" vertical="center"/>
    </xf>
    <xf numFmtId="4" fontId="8" fillId="3" borderId="0" xfId="0" applyNumberFormat="1" applyFont="1" applyFill="1" applyBorder="1" applyAlignment="1" applyProtection="1">
      <alignment vertical="center"/>
      <protection locked="0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4" fillId="0" borderId="0" xfId="0" applyFont="1" applyBorder="1" applyAlignment="1">
      <alignment horizontal="left" vertical="center" wrapText="1"/>
    </xf>
    <xf numFmtId="4" fontId="31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left" vertical="center"/>
    </xf>
    <xf numFmtId="4" fontId="28" fillId="0" borderId="0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0" fontId="4" fillId="0" borderId="0" xfId="0" applyFont="1" applyBorder="1" applyAlignment="1">
      <alignment horizontal="left" vertical="top" wrapText="1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vertical="center"/>
    </xf>
    <xf numFmtId="4" fontId="23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6" fillId="2" borderId="0" xfId="20" applyFont="1" applyFill="1" applyAlignment="1" applyProtection="1">
      <alignment horizontal="center" vertical="center"/>
      <protection/>
    </xf>
    <xf numFmtId="0" fontId="0" fillId="3" borderId="24" xfId="0" applyFont="1" applyFill="1" applyBorder="1" applyAlignment="1" applyProtection="1">
      <alignment horizontal="left" vertical="center" wrapText="1"/>
      <protection locked="0"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0" borderId="24" xfId="0" applyNumberFormat="1" applyFont="1" applyBorder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0" fillId="0" borderId="24" xfId="0" applyFont="1" applyBorder="1" applyAlignment="1" applyProtection="1">
      <alignment horizontal="left" vertical="center" wrapText="1"/>
      <protection locked="0"/>
    </xf>
    <xf numFmtId="4" fontId="0" fillId="0" borderId="24" xfId="0" applyNumberFormat="1" applyFont="1" applyBorder="1" applyAlignment="1" applyProtection="1">
      <alignment vertical="center"/>
      <protection locked="0"/>
    </xf>
    <xf numFmtId="4" fontId="7" fillId="0" borderId="22" xfId="0" applyNumberFormat="1" applyFont="1" applyBorder="1" applyAlignment="1">
      <alignment/>
    </xf>
    <xf numFmtId="4" fontId="7" fillId="0" borderId="22" xfId="0" applyNumberFormat="1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4" fontId="8" fillId="0" borderId="16" xfId="0" applyNumberFormat="1" applyFont="1" applyBorder="1" applyAlignment="1">
      <alignment/>
    </xf>
    <xf numFmtId="4" fontId="8" fillId="0" borderId="16" xfId="0" applyNumberFormat="1" applyFont="1" applyBorder="1" applyAlignment="1">
      <alignment vertical="center"/>
    </xf>
    <xf numFmtId="0" fontId="3" fillId="5" borderId="22" xfId="0" applyFont="1" applyFill="1" applyBorder="1" applyAlignment="1">
      <alignment horizontal="center" vertical="center" wrapText="1"/>
    </xf>
    <xf numFmtId="0" fontId="37" fillId="5" borderId="22" xfId="0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 wrapText="1"/>
    </xf>
    <xf numFmtId="4" fontId="28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 vertical="center"/>
    </xf>
    <xf numFmtId="4" fontId="8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/>
    </xf>
    <xf numFmtId="165" fontId="3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36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5" borderId="9" xfId="0" applyNumberFormat="1" applyFont="1" applyFill="1" applyBorder="1" applyAlignment="1">
      <alignment vertical="center"/>
    </xf>
    <xf numFmtId="4" fontId="4" fillId="5" borderId="25" xfId="0" applyNumberFormat="1" applyFont="1" applyFill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0" fontId="40" fillId="0" borderId="24" xfId="0" applyFont="1" applyBorder="1" applyAlignment="1" applyProtection="1">
      <alignment horizontal="left" vertical="center" wrapText="1"/>
      <protection locked="0"/>
    </xf>
    <xf numFmtId="4" fontId="40" fillId="3" borderId="24" xfId="0" applyNumberFormat="1" applyFont="1" applyFill="1" applyBorder="1" applyAlignment="1" applyProtection="1">
      <alignment vertical="center"/>
      <protection locked="0"/>
    </xf>
    <xf numFmtId="4" fontId="40" fillId="0" borderId="24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/>
    </xf>
    <xf numFmtId="4" fontId="7" fillId="0" borderId="16" xfId="0" applyNumberFormat="1" applyFont="1" applyBorder="1" applyAlignment="1">
      <alignment/>
    </xf>
    <xf numFmtId="4" fontId="7" fillId="0" borderId="16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5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33" width="2.16015625" style="0" customWidth="1"/>
    <col min="34" max="34" width="2.83203125" style="0" customWidth="1"/>
    <col min="35" max="37" width="2.16015625" style="0" customWidth="1"/>
    <col min="38" max="38" width="7.16015625" style="0" customWidth="1"/>
    <col min="39" max="39" width="2.83203125" style="0" customWidth="1"/>
    <col min="40" max="40" width="11.5" style="0" customWidth="1"/>
    <col min="41" max="41" width="6.5" style="0" customWidth="1"/>
    <col min="42" max="42" width="3.5" style="0" customWidth="1"/>
    <col min="43" max="43" width="1.5" style="0" customWidth="1"/>
    <col min="44" max="44" width="11.66015625" style="0" customWidth="1"/>
    <col min="45" max="46" width="22.16015625" style="0" hidden="1" customWidth="1"/>
    <col min="47" max="47" width="21.5" style="0" hidden="1" customWidth="1"/>
    <col min="48" max="52" width="18.5" style="0" hidden="1" customWidth="1"/>
    <col min="53" max="53" width="16.5" style="0" hidden="1" customWidth="1"/>
    <col min="54" max="54" width="21.5" style="0" hidden="1" customWidth="1"/>
    <col min="55" max="56" width="16.5" style="0" hidden="1" customWidth="1"/>
    <col min="57" max="57" width="57" style="0" customWidth="1"/>
    <col min="71" max="89" width="9.16015625" style="0" hidden="1" customWidth="1"/>
  </cols>
  <sheetData>
    <row r="1" spans="1:73" ht="21.3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6"/>
      <c r="AH1" s="16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</row>
    <row r="2" spans="3:72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  <c r="AK2" s="257"/>
      <c r="AL2" s="257"/>
      <c r="AM2" s="257"/>
      <c r="AN2" s="257"/>
      <c r="AO2" s="257"/>
      <c r="AP2" s="257"/>
      <c r="AR2" s="222" t="s">
        <v>8</v>
      </c>
      <c r="AS2" s="223"/>
      <c r="AT2" s="223"/>
      <c r="AU2" s="223"/>
      <c r="AV2" s="223"/>
      <c r="AW2" s="223"/>
      <c r="AX2" s="223"/>
      <c r="AY2" s="223"/>
      <c r="AZ2" s="223"/>
      <c r="BA2" s="223"/>
      <c r="BB2" s="223"/>
      <c r="BC2" s="223"/>
      <c r="BD2" s="223"/>
      <c r="BE2" s="223"/>
      <c r="BS2" s="22" t="s">
        <v>9</v>
      </c>
      <c r="BT2" s="22" t="s">
        <v>10</v>
      </c>
    </row>
    <row r="3" spans="2:72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9</v>
      </c>
      <c r="BT3" s="22" t="s">
        <v>11</v>
      </c>
    </row>
    <row r="4" spans="2:71" ht="36.9" customHeight="1">
      <c r="B4" s="26"/>
      <c r="C4" s="240" t="s">
        <v>12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7"/>
      <c r="AS4" s="28" t="s">
        <v>13</v>
      </c>
      <c r="BE4" s="29" t="s">
        <v>14</v>
      </c>
      <c r="BS4" s="22" t="s">
        <v>15</v>
      </c>
    </row>
    <row r="5" spans="2:71" ht="14.4" customHeight="1">
      <c r="B5" s="26"/>
      <c r="C5" s="30"/>
      <c r="D5" s="31" t="s">
        <v>16</v>
      </c>
      <c r="E5" s="30"/>
      <c r="F5" s="30"/>
      <c r="G5" s="30"/>
      <c r="H5" s="30"/>
      <c r="I5" s="30"/>
      <c r="J5" s="30"/>
      <c r="K5" s="260" t="s">
        <v>17</v>
      </c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  <c r="AF5" s="261"/>
      <c r="AG5" s="261"/>
      <c r="AH5" s="261"/>
      <c r="AI5" s="261"/>
      <c r="AJ5" s="261"/>
      <c r="AK5" s="261"/>
      <c r="AL5" s="261"/>
      <c r="AM5" s="261"/>
      <c r="AN5" s="261"/>
      <c r="AO5" s="261"/>
      <c r="AP5" s="30"/>
      <c r="AQ5" s="27"/>
      <c r="BE5" s="258" t="s">
        <v>18</v>
      </c>
      <c r="BS5" s="22" t="s">
        <v>9</v>
      </c>
    </row>
    <row r="6" spans="2:71" ht="36.9" customHeight="1">
      <c r="B6" s="26"/>
      <c r="C6" s="30"/>
      <c r="D6" s="33" t="s">
        <v>19</v>
      </c>
      <c r="E6" s="30"/>
      <c r="F6" s="30"/>
      <c r="G6" s="30"/>
      <c r="H6" s="30"/>
      <c r="I6" s="30"/>
      <c r="J6" s="30"/>
      <c r="K6" s="262" t="s">
        <v>20</v>
      </c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1"/>
      <c r="AG6" s="261"/>
      <c r="AH6" s="261"/>
      <c r="AI6" s="261"/>
      <c r="AJ6" s="261"/>
      <c r="AK6" s="261"/>
      <c r="AL6" s="261"/>
      <c r="AM6" s="261"/>
      <c r="AN6" s="261"/>
      <c r="AO6" s="261"/>
      <c r="AP6" s="30"/>
      <c r="AQ6" s="27"/>
      <c r="BE6" s="259"/>
      <c r="BS6" s="22" t="s">
        <v>9</v>
      </c>
    </row>
    <row r="7" spans="2:71" ht="14.4" customHeight="1">
      <c r="B7" s="26"/>
      <c r="C7" s="30"/>
      <c r="D7" s="34" t="s">
        <v>21</v>
      </c>
      <c r="E7" s="30"/>
      <c r="F7" s="30"/>
      <c r="G7" s="30"/>
      <c r="H7" s="30"/>
      <c r="I7" s="30"/>
      <c r="J7" s="30"/>
      <c r="K7" s="32" t="s">
        <v>5</v>
      </c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4" t="s">
        <v>22</v>
      </c>
      <c r="AL7" s="30"/>
      <c r="AM7" s="30"/>
      <c r="AN7" s="32" t="s">
        <v>5</v>
      </c>
      <c r="AO7" s="30"/>
      <c r="AP7" s="30"/>
      <c r="AQ7" s="27"/>
      <c r="BE7" s="259"/>
      <c r="BS7" s="22" t="s">
        <v>9</v>
      </c>
    </row>
    <row r="8" spans="2:71" ht="14.4" customHeight="1">
      <c r="B8" s="26"/>
      <c r="C8" s="30"/>
      <c r="D8" s="34" t="s">
        <v>23</v>
      </c>
      <c r="E8" s="30"/>
      <c r="F8" s="30"/>
      <c r="G8" s="30"/>
      <c r="H8" s="30"/>
      <c r="I8" s="30"/>
      <c r="J8" s="30"/>
      <c r="K8" s="32" t="s">
        <v>24</v>
      </c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4" t="s">
        <v>25</v>
      </c>
      <c r="AL8" s="30"/>
      <c r="AM8" s="30"/>
      <c r="AN8" s="35" t="s">
        <v>26</v>
      </c>
      <c r="AO8" s="30"/>
      <c r="AP8" s="30"/>
      <c r="AQ8" s="27"/>
      <c r="BE8" s="259"/>
      <c r="BS8" s="22" t="s">
        <v>9</v>
      </c>
    </row>
    <row r="9" spans="2:71" ht="14.4" customHeight="1">
      <c r="B9" s="26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27"/>
      <c r="BE9" s="259"/>
      <c r="BS9" s="22" t="s">
        <v>9</v>
      </c>
    </row>
    <row r="10" spans="2:71" ht="14.4" customHeight="1">
      <c r="B10" s="26"/>
      <c r="C10" s="30"/>
      <c r="D10" s="34" t="s">
        <v>27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 t="s">
        <v>28</v>
      </c>
      <c r="AL10" s="30"/>
      <c r="AM10" s="30"/>
      <c r="AN10" s="32" t="s">
        <v>5</v>
      </c>
      <c r="AO10" s="30"/>
      <c r="AP10" s="30"/>
      <c r="AQ10" s="27"/>
      <c r="BE10" s="259"/>
      <c r="BS10" s="22" t="s">
        <v>29</v>
      </c>
    </row>
    <row r="11" spans="2:71" ht="18.45" customHeight="1">
      <c r="B11" s="26"/>
      <c r="C11" s="30"/>
      <c r="D11" s="30"/>
      <c r="E11" s="32" t="s">
        <v>24</v>
      </c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4" t="s">
        <v>30</v>
      </c>
      <c r="AL11" s="30"/>
      <c r="AM11" s="30"/>
      <c r="AN11" s="32" t="s">
        <v>5</v>
      </c>
      <c r="AO11" s="30"/>
      <c r="AP11" s="30"/>
      <c r="AQ11" s="27"/>
      <c r="BE11" s="259"/>
      <c r="BS11" s="22" t="s">
        <v>29</v>
      </c>
    </row>
    <row r="12" spans="2:71" ht="6.9" customHeight="1">
      <c r="B12" s="26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27"/>
      <c r="BE12" s="259"/>
      <c r="BS12" s="22" t="s">
        <v>29</v>
      </c>
    </row>
    <row r="13" spans="2:71" ht="14.4" customHeight="1">
      <c r="B13" s="26"/>
      <c r="C13" s="30"/>
      <c r="D13" s="34" t="s">
        <v>31</v>
      </c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4" t="s">
        <v>28</v>
      </c>
      <c r="AL13" s="30"/>
      <c r="AM13" s="30"/>
      <c r="AN13" s="36" t="s">
        <v>32</v>
      </c>
      <c r="AO13" s="30"/>
      <c r="AP13" s="30"/>
      <c r="AQ13" s="27"/>
      <c r="BE13" s="259"/>
      <c r="BS13" s="22" t="s">
        <v>29</v>
      </c>
    </row>
    <row r="14" spans="2:71" ht="13.2">
      <c r="B14" s="26"/>
      <c r="C14" s="30"/>
      <c r="D14" s="30"/>
      <c r="E14" s="263" t="s">
        <v>32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34" t="s">
        <v>30</v>
      </c>
      <c r="AL14" s="30"/>
      <c r="AM14" s="30"/>
      <c r="AN14" s="36" t="s">
        <v>32</v>
      </c>
      <c r="AO14" s="30"/>
      <c r="AP14" s="30"/>
      <c r="AQ14" s="27"/>
      <c r="BE14" s="259"/>
      <c r="BS14" s="22" t="s">
        <v>29</v>
      </c>
    </row>
    <row r="15" spans="2:71" ht="6.9" customHeight="1">
      <c r="B15" s="26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27"/>
      <c r="BE15" s="259"/>
      <c r="BS15" s="22" t="s">
        <v>6</v>
      </c>
    </row>
    <row r="16" spans="2:71" ht="14.4" customHeight="1">
      <c r="B16" s="26"/>
      <c r="C16" s="30"/>
      <c r="D16" s="34" t="s">
        <v>33</v>
      </c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4" t="s">
        <v>28</v>
      </c>
      <c r="AL16" s="30"/>
      <c r="AM16" s="30"/>
      <c r="AN16" s="32" t="s">
        <v>5</v>
      </c>
      <c r="AO16" s="30"/>
      <c r="AP16" s="30"/>
      <c r="AQ16" s="27"/>
      <c r="BE16" s="259"/>
      <c r="BS16" s="22" t="s">
        <v>6</v>
      </c>
    </row>
    <row r="17" spans="2:71" ht="18.45" customHeight="1">
      <c r="B17" s="26"/>
      <c r="C17" s="30"/>
      <c r="D17" s="30"/>
      <c r="E17" s="32" t="s">
        <v>24</v>
      </c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4" t="s">
        <v>30</v>
      </c>
      <c r="AL17" s="30"/>
      <c r="AM17" s="30"/>
      <c r="AN17" s="32" t="s">
        <v>5</v>
      </c>
      <c r="AO17" s="30"/>
      <c r="AP17" s="30"/>
      <c r="AQ17" s="27"/>
      <c r="BE17" s="259"/>
      <c r="BS17" s="22" t="s">
        <v>34</v>
      </c>
    </row>
    <row r="18" spans="2:71" ht="6.9" customHeight="1">
      <c r="B18" s="26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27"/>
      <c r="BE18" s="259"/>
      <c r="BS18" s="22" t="s">
        <v>9</v>
      </c>
    </row>
    <row r="19" spans="2:71" ht="14.4" customHeight="1">
      <c r="B19" s="26"/>
      <c r="C19" s="30"/>
      <c r="D19" s="34" t="s">
        <v>35</v>
      </c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4" t="s">
        <v>28</v>
      </c>
      <c r="AL19" s="30"/>
      <c r="AM19" s="30"/>
      <c r="AN19" s="32" t="s">
        <v>5</v>
      </c>
      <c r="AO19" s="30"/>
      <c r="AP19" s="30"/>
      <c r="AQ19" s="27"/>
      <c r="BE19" s="259"/>
      <c r="BS19" s="22" t="s">
        <v>9</v>
      </c>
    </row>
    <row r="20" spans="2:57" ht="18.45" customHeight="1">
      <c r="B20" s="26"/>
      <c r="C20" s="30"/>
      <c r="D20" s="30"/>
      <c r="E20" s="32" t="s">
        <v>24</v>
      </c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4" t="s">
        <v>30</v>
      </c>
      <c r="AL20" s="30"/>
      <c r="AM20" s="30"/>
      <c r="AN20" s="32" t="s">
        <v>5</v>
      </c>
      <c r="AO20" s="30"/>
      <c r="AP20" s="30"/>
      <c r="AQ20" s="27"/>
      <c r="BE20" s="259"/>
    </row>
    <row r="21" spans="2:57" ht="6.9" customHeight="1">
      <c r="B21" s="26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27"/>
      <c r="BE21" s="259"/>
    </row>
    <row r="22" spans="2:57" ht="13.2">
      <c r="B22" s="26"/>
      <c r="C22" s="30"/>
      <c r="D22" s="34" t="s">
        <v>36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27"/>
      <c r="BE22" s="259"/>
    </row>
    <row r="23" spans="2:57" ht="20.4" customHeight="1">
      <c r="B23" s="26"/>
      <c r="C23" s="30"/>
      <c r="D23" s="30"/>
      <c r="E23" s="265" t="s">
        <v>5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30"/>
      <c r="AP23" s="30"/>
      <c r="AQ23" s="27"/>
      <c r="BE23" s="259"/>
    </row>
    <row r="24" spans="2:57" ht="6.9" customHeight="1">
      <c r="B24" s="26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27"/>
      <c r="BE24" s="259"/>
    </row>
    <row r="25" spans="2:57" ht="6.9" customHeight="1">
      <c r="B25" s="26"/>
      <c r="C25" s="30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0"/>
      <c r="AQ25" s="27"/>
      <c r="BE25" s="259"/>
    </row>
    <row r="26" spans="2:57" ht="14.4" customHeight="1">
      <c r="B26" s="26"/>
      <c r="C26" s="30"/>
      <c r="D26" s="38" t="s">
        <v>37</v>
      </c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66">
        <f>ROUND(AG87,2)</f>
        <v>0</v>
      </c>
      <c r="AL26" s="261"/>
      <c r="AM26" s="261"/>
      <c r="AN26" s="261"/>
      <c r="AO26" s="261"/>
      <c r="AP26" s="30"/>
      <c r="AQ26" s="27"/>
      <c r="BE26" s="259"/>
    </row>
    <row r="27" spans="2:57" ht="14.4" customHeight="1">
      <c r="B27" s="26"/>
      <c r="C27" s="30"/>
      <c r="D27" s="38" t="s">
        <v>38</v>
      </c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266">
        <f>ROUND(AG98,2)</f>
        <v>0</v>
      </c>
      <c r="AL27" s="266"/>
      <c r="AM27" s="266"/>
      <c r="AN27" s="266"/>
      <c r="AO27" s="266"/>
      <c r="AP27" s="30"/>
      <c r="AQ27" s="27"/>
      <c r="BE27" s="259"/>
    </row>
    <row r="28" spans="2:57" s="1" customFormat="1" ht="6.9" customHeight="1"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1"/>
      <c r="BE28" s="259"/>
    </row>
    <row r="29" spans="2:57" s="1" customFormat="1" ht="25.95" customHeight="1">
      <c r="B29" s="39"/>
      <c r="C29" s="40"/>
      <c r="D29" s="42" t="s">
        <v>39</v>
      </c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267">
        <f>ROUND(AK26+AK27,2)</f>
        <v>0</v>
      </c>
      <c r="AL29" s="268"/>
      <c r="AM29" s="268"/>
      <c r="AN29" s="268"/>
      <c r="AO29" s="268"/>
      <c r="AP29" s="40"/>
      <c r="AQ29" s="41"/>
      <c r="BE29" s="259"/>
    </row>
    <row r="30" spans="2:57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1"/>
      <c r="BE30" s="259"/>
    </row>
    <row r="31" spans="2:57" s="2" customFormat="1" ht="14.4" customHeight="1">
      <c r="B31" s="44"/>
      <c r="C31" s="45"/>
      <c r="D31" s="46" t="s">
        <v>40</v>
      </c>
      <c r="E31" s="45"/>
      <c r="F31" s="46" t="s">
        <v>41</v>
      </c>
      <c r="G31" s="45"/>
      <c r="H31" s="45"/>
      <c r="I31" s="45"/>
      <c r="J31" s="45"/>
      <c r="K31" s="45"/>
      <c r="L31" s="249">
        <v>0.21</v>
      </c>
      <c r="M31" s="250"/>
      <c r="N31" s="250"/>
      <c r="O31" s="250"/>
      <c r="P31" s="45"/>
      <c r="Q31" s="45"/>
      <c r="R31" s="45"/>
      <c r="S31" s="45"/>
      <c r="T31" s="48" t="s">
        <v>42</v>
      </c>
      <c r="U31" s="45"/>
      <c r="V31" s="45"/>
      <c r="W31" s="251">
        <f>ROUND(AZ87+SUM(CD99:CD103),2)</f>
        <v>0</v>
      </c>
      <c r="X31" s="250"/>
      <c r="Y31" s="250"/>
      <c r="Z31" s="250"/>
      <c r="AA31" s="250"/>
      <c r="AB31" s="250"/>
      <c r="AC31" s="250"/>
      <c r="AD31" s="250"/>
      <c r="AE31" s="250"/>
      <c r="AF31" s="45"/>
      <c r="AG31" s="45"/>
      <c r="AH31" s="45"/>
      <c r="AI31" s="45"/>
      <c r="AJ31" s="45"/>
      <c r="AK31" s="251">
        <f>ROUND(AV87+SUM(BY99:BY103),2)</f>
        <v>0</v>
      </c>
      <c r="AL31" s="250"/>
      <c r="AM31" s="250"/>
      <c r="AN31" s="250"/>
      <c r="AO31" s="250"/>
      <c r="AP31" s="45"/>
      <c r="AQ31" s="49"/>
      <c r="BE31" s="259"/>
    </row>
    <row r="32" spans="2:57" s="2" customFormat="1" ht="14.4" customHeight="1">
      <c r="B32" s="44"/>
      <c r="C32" s="45"/>
      <c r="D32" s="45"/>
      <c r="E32" s="45"/>
      <c r="F32" s="46" t="s">
        <v>43</v>
      </c>
      <c r="G32" s="45"/>
      <c r="H32" s="45"/>
      <c r="I32" s="45"/>
      <c r="J32" s="45"/>
      <c r="K32" s="45"/>
      <c r="L32" s="249">
        <v>0.15</v>
      </c>
      <c r="M32" s="250"/>
      <c r="N32" s="250"/>
      <c r="O32" s="250"/>
      <c r="P32" s="45"/>
      <c r="Q32" s="45"/>
      <c r="R32" s="45"/>
      <c r="S32" s="45"/>
      <c r="T32" s="48" t="s">
        <v>42</v>
      </c>
      <c r="U32" s="45"/>
      <c r="V32" s="45"/>
      <c r="W32" s="251">
        <f>ROUND(BA87+SUM(CE99:CE103),2)</f>
        <v>0</v>
      </c>
      <c r="X32" s="250"/>
      <c r="Y32" s="250"/>
      <c r="Z32" s="250"/>
      <c r="AA32" s="250"/>
      <c r="AB32" s="250"/>
      <c r="AC32" s="250"/>
      <c r="AD32" s="250"/>
      <c r="AE32" s="250"/>
      <c r="AF32" s="45"/>
      <c r="AG32" s="45"/>
      <c r="AH32" s="45"/>
      <c r="AI32" s="45"/>
      <c r="AJ32" s="45"/>
      <c r="AK32" s="251">
        <f>ROUND(AW87+SUM(BZ99:BZ103),2)</f>
        <v>0</v>
      </c>
      <c r="AL32" s="250"/>
      <c r="AM32" s="250"/>
      <c r="AN32" s="250"/>
      <c r="AO32" s="250"/>
      <c r="AP32" s="45"/>
      <c r="AQ32" s="49"/>
      <c r="BE32" s="259"/>
    </row>
    <row r="33" spans="2:57" s="2" customFormat="1" ht="14.4" customHeight="1" hidden="1">
      <c r="B33" s="44"/>
      <c r="C33" s="45"/>
      <c r="D33" s="45"/>
      <c r="E33" s="45"/>
      <c r="F33" s="46" t="s">
        <v>44</v>
      </c>
      <c r="G33" s="45"/>
      <c r="H33" s="45"/>
      <c r="I33" s="45"/>
      <c r="J33" s="45"/>
      <c r="K33" s="45"/>
      <c r="L33" s="249">
        <v>0.21</v>
      </c>
      <c r="M33" s="250"/>
      <c r="N33" s="250"/>
      <c r="O33" s="250"/>
      <c r="P33" s="45"/>
      <c r="Q33" s="45"/>
      <c r="R33" s="45"/>
      <c r="S33" s="45"/>
      <c r="T33" s="48" t="s">
        <v>42</v>
      </c>
      <c r="U33" s="45"/>
      <c r="V33" s="45"/>
      <c r="W33" s="251">
        <f>ROUND(BB87+SUM(CF99:CF103),2)</f>
        <v>0</v>
      </c>
      <c r="X33" s="250"/>
      <c r="Y33" s="250"/>
      <c r="Z33" s="250"/>
      <c r="AA33" s="250"/>
      <c r="AB33" s="250"/>
      <c r="AC33" s="250"/>
      <c r="AD33" s="250"/>
      <c r="AE33" s="250"/>
      <c r="AF33" s="45"/>
      <c r="AG33" s="45"/>
      <c r="AH33" s="45"/>
      <c r="AI33" s="45"/>
      <c r="AJ33" s="45"/>
      <c r="AK33" s="251">
        <v>0</v>
      </c>
      <c r="AL33" s="250"/>
      <c r="AM33" s="250"/>
      <c r="AN33" s="250"/>
      <c r="AO33" s="250"/>
      <c r="AP33" s="45"/>
      <c r="AQ33" s="49"/>
      <c r="BE33" s="259"/>
    </row>
    <row r="34" spans="2:57" s="2" customFormat="1" ht="14.4" customHeight="1" hidden="1">
      <c r="B34" s="44"/>
      <c r="C34" s="45"/>
      <c r="D34" s="45"/>
      <c r="E34" s="45"/>
      <c r="F34" s="46" t="s">
        <v>45</v>
      </c>
      <c r="G34" s="45"/>
      <c r="H34" s="45"/>
      <c r="I34" s="45"/>
      <c r="J34" s="45"/>
      <c r="K34" s="45"/>
      <c r="L34" s="249">
        <v>0.15</v>
      </c>
      <c r="M34" s="250"/>
      <c r="N34" s="250"/>
      <c r="O34" s="250"/>
      <c r="P34" s="45"/>
      <c r="Q34" s="45"/>
      <c r="R34" s="45"/>
      <c r="S34" s="45"/>
      <c r="T34" s="48" t="s">
        <v>42</v>
      </c>
      <c r="U34" s="45"/>
      <c r="V34" s="45"/>
      <c r="W34" s="251">
        <f>ROUND(BC87+SUM(CG99:CG103),2)</f>
        <v>0</v>
      </c>
      <c r="X34" s="250"/>
      <c r="Y34" s="250"/>
      <c r="Z34" s="250"/>
      <c r="AA34" s="250"/>
      <c r="AB34" s="250"/>
      <c r="AC34" s="250"/>
      <c r="AD34" s="250"/>
      <c r="AE34" s="250"/>
      <c r="AF34" s="45"/>
      <c r="AG34" s="45"/>
      <c r="AH34" s="45"/>
      <c r="AI34" s="45"/>
      <c r="AJ34" s="45"/>
      <c r="AK34" s="251">
        <v>0</v>
      </c>
      <c r="AL34" s="250"/>
      <c r="AM34" s="250"/>
      <c r="AN34" s="250"/>
      <c r="AO34" s="250"/>
      <c r="AP34" s="45"/>
      <c r="AQ34" s="49"/>
      <c r="BE34" s="259"/>
    </row>
    <row r="35" spans="2:43" s="2" customFormat="1" ht="14.4" customHeight="1" hidden="1">
      <c r="B35" s="44"/>
      <c r="C35" s="45"/>
      <c r="D35" s="45"/>
      <c r="E35" s="45"/>
      <c r="F35" s="46" t="s">
        <v>46</v>
      </c>
      <c r="G35" s="45"/>
      <c r="H35" s="45"/>
      <c r="I35" s="45"/>
      <c r="J35" s="45"/>
      <c r="K35" s="45"/>
      <c r="L35" s="249">
        <v>0</v>
      </c>
      <c r="M35" s="250"/>
      <c r="N35" s="250"/>
      <c r="O35" s="250"/>
      <c r="P35" s="45"/>
      <c r="Q35" s="45"/>
      <c r="R35" s="45"/>
      <c r="S35" s="45"/>
      <c r="T35" s="48" t="s">
        <v>42</v>
      </c>
      <c r="U35" s="45"/>
      <c r="V35" s="45"/>
      <c r="W35" s="251">
        <f>ROUND(BD87+SUM(CH99:CH103),2)</f>
        <v>0</v>
      </c>
      <c r="X35" s="250"/>
      <c r="Y35" s="250"/>
      <c r="Z35" s="250"/>
      <c r="AA35" s="250"/>
      <c r="AB35" s="250"/>
      <c r="AC35" s="250"/>
      <c r="AD35" s="250"/>
      <c r="AE35" s="250"/>
      <c r="AF35" s="45"/>
      <c r="AG35" s="45"/>
      <c r="AH35" s="45"/>
      <c r="AI35" s="45"/>
      <c r="AJ35" s="45"/>
      <c r="AK35" s="251">
        <v>0</v>
      </c>
      <c r="AL35" s="250"/>
      <c r="AM35" s="250"/>
      <c r="AN35" s="250"/>
      <c r="AO35" s="250"/>
      <c r="AP35" s="45"/>
      <c r="AQ35" s="49"/>
    </row>
    <row r="36" spans="2:43" s="1" customFormat="1" ht="6.9" customHeight="1"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1"/>
    </row>
    <row r="37" spans="2:43" s="1" customFormat="1" ht="25.95" customHeight="1">
      <c r="B37" s="39"/>
      <c r="C37" s="50"/>
      <c r="D37" s="51" t="s">
        <v>47</v>
      </c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3" t="s">
        <v>48</v>
      </c>
      <c r="U37" s="52"/>
      <c r="V37" s="52"/>
      <c r="W37" s="52"/>
      <c r="X37" s="252" t="s">
        <v>49</v>
      </c>
      <c r="Y37" s="253"/>
      <c r="Z37" s="253"/>
      <c r="AA37" s="253"/>
      <c r="AB37" s="253"/>
      <c r="AC37" s="52"/>
      <c r="AD37" s="52"/>
      <c r="AE37" s="52"/>
      <c r="AF37" s="52"/>
      <c r="AG37" s="52"/>
      <c r="AH37" s="52"/>
      <c r="AI37" s="52"/>
      <c r="AJ37" s="52"/>
      <c r="AK37" s="254">
        <f>SUM(AK29:AK35)</f>
        <v>0</v>
      </c>
      <c r="AL37" s="253"/>
      <c r="AM37" s="253"/>
      <c r="AN37" s="253"/>
      <c r="AO37" s="255"/>
      <c r="AP37" s="50"/>
      <c r="AQ37" s="41"/>
    </row>
    <row r="38" spans="2:43" s="1" customFormat="1" ht="14.4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1"/>
    </row>
    <row r="39" spans="2:43" ht="13.5">
      <c r="B39" s="26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27"/>
    </row>
    <row r="40" spans="2:43" ht="13.5">
      <c r="B40" s="26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27"/>
    </row>
    <row r="41" spans="2:43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27"/>
    </row>
    <row r="42" spans="2:43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27"/>
    </row>
    <row r="43" spans="2:43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27"/>
    </row>
    <row r="44" spans="2:43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27"/>
    </row>
    <row r="45" spans="2:43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27"/>
    </row>
    <row r="46" spans="2:43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27"/>
    </row>
    <row r="47" spans="2:43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27"/>
    </row>
    <row r="48" spans="2:43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27"/>
    </row>
    <row r="49" spans="2:43" s="1" customFormat="1" ht="14.4">
      <c r="B49" s="39"/>
      <c r="C49" s="40"/>
      <c r="D49" s="54" t="s">
        <v>50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6"/>
      <c r="AA49" s="40"/>
      <c r="AB49" s="40"/>
      <c r="AC49" s="54" t="s">
        <v>51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6"/>
      <c r="AP49" s="40"/>
      <c r="AQ49" s="41"/>
    </row>
    <row r="50" spans="2:43" ht="13.5">
      <c r="B50" s="26"/>
      <c r="C50" s="30"/>
      <c r="D50" s="57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58"/>
      <c r="AA50" s="30"/>
      <c r="AB50" s="30"/>
      <c r="AC50" s="57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58"/>
      <c r="AP50" s="30"/>
      <c r="AQ50" s="27"/>
    </row>
    <row r="51" spans="2:43" ht="13.5">
      <c r="B51" s="26"/>
      <c r="C51" s="30"/>
      <c r="D51" s="57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58"/>
      <c r="AA51" s="30"/>
      <c r="AB51" s="30"/>
      <c r="AC51" s="57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58"/>
      <c r="AP51" s="30"/>
      <c r="AQ51" s="27"/>
    </row>
    <row r="52" spans="2:43" ht="13.5">
      <c r="B52" s="26"/>
      <c r="C52" s="30"/>
      <c r="D52" s="57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58"/>
      <c r="AA52" s="30"/>
      <c r="AB52" s="30"/>
      <c r="AC52" s="57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58"/>
      <c r="AP52" s="30"/>
      <c r="AQ52" s="27"/>
    </row>
    <row r="53" spans="2:43" ht="13.5">
      <c r="B53" s="26"/>
      <c r="C53" s="30"/>
      <c r="D53" s="57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58"/>
      <c r="AA53" s="30"/>
      <c r="AB53" s="30"/>
      <c r="AC53" s="57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58"/>
      <c r="AP53" s="30"/>
      <c r="AQ53" s="27"/>
    </row>
    <row r="54" spans="2:43" ht="13.5">
      <c r="B54" s="26"/>
      <c r="C54" s="30"/>
      <c r="D54" s="57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58"/>
      <c r="AA54" s="30"/>
      <c r="AB54" s="30"/>
      <c r="AC54" s="57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58"/>
      <c r="AP54" s="30"/>
      <c r="AQ54" s="27"/>
    </row>
    <row r="55" spans="2:43" ht="13.5">
      <c r="B55" s="26"/>
      <c r="C55" s="30"/>
      <c r="D55" s="57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58"/>
      <c r="AA55" s="30"/>
      <c r="AB55" s="30"/>
      <c r="AC55" s="57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58"/>
      <c r="AP55" s="30"/>
      <c r="AQ55" s="27"/>
    </row>
    <row r="56" spans="2:43" ht="13.5">
      <c r="B56" s="26"/>
      <c r="C56" s="30"/>
      <c r="D56" s="57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58"/>
      <c r="AA56" s="30"/>
      <c r="AB56" s="30"/>
      <c r="AC56" s="57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58"/>
      <c r="AP56" s="30"/>
      <c r="AQ56" s="27"/>
    </row>
    <row r="57" spans="2:43" ht="13.5">
      <c r="B57" s="26"/>
      <c r="C57" s="30"/>
      <c r="D57" s="57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58"/>
      <c r="AA57" s="30"/>
      <c r="AB57" s="30"/>
      <c r="AC57" s="57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58"/>
      <c r="AP57" s="30"/>
      <c r="AQ57" s="27"/>
    </row>
    <row r="58" spans="2:43" s="1" customFormat="1" ht="14.4">
      <c r="B58" s="39"/>
      <c r="C58" s="40"/>
      <c r="D58" s="59" t="s">
        <v>52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1" t="s">
        <v>53</v>
      </c>
      <c r="S58" s="60"/>
      <c r="T58" s="60"/>
      <c r="U58" s="60"/>
      <c r="V58" s="60"/>
      <c r="W58" s="60"/>
      <c r="X58" s="60"/>
      <c r="Y58" s="60"/>
      <c r="Z58" s="62"/>
      <c r="AA58" s="40"/>
      <c r="AB58" s="40"/>
      <c r="AC58" s="59" t="s">
        <v>52</v>
      </c>
      <c r="AD58" s="60"/>
      <c r="AE58" s="60"/>
      <c r="AF58" s="60"/>
      <c r="AG58" s="60"/>
      <c r="AH58" s="60"/>
      <c r="AI58" s="60"/>
      <c r="AJ58" s="60"/>
      <c r="AK58" s="60"/>
      <c r="AL58" s="60"/>
      <c r="AM58" s="61" t="s">
        <v>53</v>
      </c>
      <c r="AN58" s="60"/>
      <c r="AO58" s="62"/>
      <c r="AP58" s="40"/>
      <c r="AQ58" s="41"/>
    </row>
    <row r="59" spans="2:43" ht="13.5">
      <c r="B59" s="26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27"/>
    </row>
    <row r="60" spans="2:43" s="1" customFormat="1" ht="14.4">
      <c r="B60" s="39"/>
      <c r="C60" s="40"/>
      <c r="D60" s="54" t="s">
        <v>54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6"/>
      <c r="AA60" s="40"/>
      <c r="AB60" s="40"/>
      <c r="AC60" s="54" t="s">
        <v>55</v>
      </c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6"/>
      <c r="AP60" s="40"/>
      <c r="AQ60" s="41"/>
    </row>
    <row r="61" spans="2:43" ht="13.5">
      <c r="B61" s="26"/>
      <c r="C61" s="30"/>
      <c r="D61" s="57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58"/>
      <c r="AA61" s="30"/>
      <c r="AB61" s="30"/>
      <c r="AC61" s="57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58"/>
      <c r="AP61" s="30"/>
      <c r="AQ61" s="27"/>
    </row>
    <row r="62" spans="2:43" ht="13.5">
      <c r="B62" s="26"/>
      <c r="C62" s="30"/>
      <c r="D62" s="57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58"/>
      <c r="AA62" s="30"/>
      <c r="AB62" s="30"/>
      <c r="AC62" s="57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58"/>
      <c r="AP62" s="30"/>
      <c r="AQ62" s="27"/>
    </row>
    <row r="63" spans="2:43" ht="13.5">
      <c r="B63" s="26"/>
      <c r="C63" s="30"/>
      <c r="D63" s="57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58"/>
      <c r="AA63" s="30"/>
      <c r="AB63" s="30"/>
      <c r="AC63" s="57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58"/>
      <c r="AP63" s="30"/>
      <c r="AQ63" s="27"/>
    </row>
    <row r="64" spans="2:43" ht="13.5">
      <c r="B64" s="26"/>
      <c r="C64" s="30"/>
      <c r="D64" s="57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58"/>
      <c r="AA64" s="30"/>
      <c r="AB64" s="30"/>
      <c r="AC64" s="57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58"/>
      <c r="AP64" s="30"/>
      <c r="AQ64" s="27"/>
    </row>
    <row r="65" spans="2:43" ht="13.5">
      <c r="B65" s="26"/>
      <c r="C65" s="30"/>
      <c r="D65" s="57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58"/>
      <c r="AA65" s="30"/>
      <c r="AB65" s="30"/>
      <c r="AC65" s="57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58"/>
      <c r="AP65" s="30"/>
      <c r="AQ65" s="27"/>
    </row>
    <row r="66" spans="2:43" ht="13.5">
      <c r="B66" s="26"/>
      <c r="C66" s="30"/>
      <c r="D66" s="57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58"/>
      <c r="AA66" s="30"/>
      <c r="AB66" s="30"/>
      <c r="AC66" s="57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58"/>
      <c r="AP66" s="30"/>
      <c r="AQ66" s="27"/>
    </row>
    <row r="67" spans="2:43" ht="13.5">
      <c r="B67" s="26"/>
      <c r="C67" s="30"/>
      <c r="D67" s="57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58"/>
      <c r="AA67" s="30"/>
      <c r="AB67" s="30"/>
      <c r="AC67" s="57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58"/>
      <c r="AP67" s="30"/>
      <c r="AQ67" s="27"/>
    </row>
    <row r="68" spans="2:43" ht="13.5">
      <c r="B68" s="26"/>
      <c r="C68" s="30"/>
      <c r="D68" s="57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58"/>
      <c r="AA68" s="30"/>
      <c r="AB68" s="30"/>
      <c r="AC68" s="57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58"/>
      <c r="AP68" s="30"/>
      <c r="AQ68" s="27"/>
    </row>
    <row r="69" spans="2:43" s="1" customFormat="1" ht="14.4">
      <c r="B69" s="39"/>
      <c r="C69" s="40"/>
      <c r="D69" s="59" t="s">
        <v>52</v>
      </c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1" t="s">
        <v>53</v>
      </c>
      <c r="S69" s="60"/>
      <c r="T69" s="60"/>
      <c r="U69" s="60"/>
      <c r="V69" s="60"/>
      <c r="W69" s="60"/>
      <c r="X69" s="60"/>
      <c r="Y69" s="60"/>
      <c r="Z69" s="62"/>
      <c r="AA69" s="40"/>
      <c r="AB69" s="40"/>
      <c r="AC69" s="59" t="s">
        <v>52</v>
      </c>
      <c r="AD69" s="60"/>
      <c r="AE69" s="60"/>
      <c r="AF69" s="60"/>
      <c r="AG69" s="60"/>
      <c r="AH69" s="60"/>
      <c r="AI69" s="60"/>
      <c r="AJ69" s="60"/>
      <c r="AK69" s="60"/>
      <c r="AL69" s="60"/>
      <c r="AM69" s="61" t="s">
        <v>53</v>
      </c>
      <c r="AN69" s="60"/>
      <c r="AO69" s="62"/>
      <c r="AP69" s="40"/>
      <c r="AQ69" s="41"/>
    </row>
    <row r="70" spans="2:43" s="1" customFormat="1" ht="6.9" customHeight="1"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1"/>
    </row>
    <row r="71" spans="2:43" s="1" customFormat="1" ht="6.9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5"/>
    </row>
    <row r="75" spans="2:43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8"/>
    </row>
    <row r="76" spans="2:43" s="1" customFormat="1" ht="36.9" customHeight="1">
      <c r="B76" s="39"/>
      <c r="C76" s="240" t="s">
        <v>56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41"/>
    </row>
    <row r="77" spans="2:43" s="3" customFormat="1" ht="14.4" customHeight="1">
      <c r="B77" s="69"/>
      <c r="C77" s="34" t="s">
        <v>16</v>
      </c>
      <c r="D77" s="70"/>
      <c r="E77" s="70"/>
      <c r="F77" s="70"/>
      <c r="G77" s="70"/>
      <c r="H77" s="70"/>
      <c r="I77" s="70"/>
      <c r="J77" s="70"/>
      <c r="K77" s="70"/>
      <c r="L77" s="70" t="str">
        <f>K5</f>
        <v>026</v>
      </c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1"/>
    </row>
    <row r="78" spans="2:43" s="4" customFormat="1" ht="36.9" customHeight="1">
      <c r="B78" s="72"/>
      <c r="C78" s="73" t="s">
        <v>19</v>
      </c>
      <c r="D78" s="74"/>
      <c r="E78" s="74"/>
      <c r="F78" s="74"/>
      <c r="G78" s="74"/>
      <c r="H78" s="74"/>
      <c r="I78" s="74"/>
      <c r="J78" s="74"/>
      <c r="K78" s="74"/>
      <c r="L78" s="242" t="str">
        <f>K6</f>
        <v>Lesní cesta - část Tulinka</v>
      </c>
      <c r="M78" s="243"/>
      <c r="N78" s="243"/>
      <c r="O78" s="243"/>
      <c r="P78" s="243"/>
      <c r="Q78" s="243"/>
      <c r="R78" s="243"/>
      <c r="S78" s="243"/>
      <c r="T78" s="243"/>
      <c r="U78" s="243"/>
      <c r="V78" s="243"/>
      <c r="W78" s="243"/>
      <c r="X78" s="243"/>
      <c r="Y78" s="243"/>
      <c r="Z78" s="243"/>
      <c r="AA78" s="243"/>
      <c r="AB78" s="243"/>
      <c r="AC78" s="243"/>
      <c r="AD78" s="243"/>
      <c r="AE78" s="243"/>
      <c r="AF78" s="243"/>
      <c r="AG78" s="243"/>
      <c r="AH78" s="243"/>
      <c r="AI78" s="243"/>
      <c r="AJ78" s="243"/>
      <c r="AK78" s="243"/>
      <c r="AL78" s="243"/>
      <c r="AM78" s="243"/>
      <c r="AN78" s="243"/>
      <c r="AO78" s="243"/>
      <c r="AP78" s="74"/>
      <c r="AQ78" s="75"/>
    </row>
    <row r="79" spans="2:43" s="1" customFormat="1" ht="6.9" customHeight="1"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1"/>
    </row>
    <row r="80" spans="2:43" s="1" customFormat="1" ht="13.2">
      <c r="B80" s="39"/>
      <c r="C80" s="34" t="s">
        <v>23</v>
      </c>
      <c r="D80" s="40"/>
      <c r="E80" s="40"/>
      <c r="F80" s="40"/>
      <c r="G80" s="40"/>
      <c r="H80" s="40"/>
      <c r="I80" s="40"/>
      <c r="J80" s="40"/>
      <c r="K80" s="40"/>
      <c r="L80" s="76" t="str">
        <f>IF(K8="","",K8)</f>
        <v xml:space="preserve"> </v>
      </c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34" t="s">
        <v>25</v>
      </c>
      <c r="AJ80" s="40"/>
      <c r="AK80" s="40"/>
      <c r="AL80" s="40"/>
      <c r="AM80" s="77" t="str">
        <f>IF(AN8="","",AN8)</f>
        <v>13. 10. 2016</v>
      </c>
      <c r="AN80" s="40"/>
      <c r="AO80" s="40"/>
      <c r="AP80" s="40"/>
      <c r="AQ80" s="41"/>
    </row>
    <row r="81" spans="2:43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1"/>
    </row>
    <row r="82" spans="2:56" s="1" customFormat="1" ht="13.2">
      <c r="B82" s="39"/>
      <c r="C82" s="34" t="s">
        <v>27</v>
      </c>
      <c r="D82" s="40"/>
      <c r="E82" s="40"/>
      <c r="F82" s="40"/>
      <c r="G82" s="40"/>
      <c r="H82" s="40"/>
      <c r="I82" s="40"/>
      <c r="J82" s="40"/>
      <c r="K82" s="40"/>
      <c r="L82" s="70" t="str">
        <f>IF(E11="","",E11)</f>
        <v xml:space="preserve"> </v>
      </c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34" t="s">
        <v>33</v>
      </c>
      <c r="AJ82" s="40"/>
      <c r="AK82" s="40"/>
      <c r="AL82" s="40"/>
      <c r="AM82" s="244" t="str">
        <f>IF(E17="","",E17)</f>
        <v xml:space="preserve"> </v>
      </c>
      <c r="AN82" s="244"/>
      <c r="AO82" s="244"/>
      <c r="AP82" s="244"/>
      <c r="AQ82" s="41"/>
      <c r="AS82" s="245" t="s">
        <v>57</v>
      </c>
      <c r="AT82" s="246"/>
      <c r="AU82" s="55"/>
      <c r="AV82" s="55"/>
      <c r="AW82" s="55"/>
      <c r="AX82" s="55"/>
      <c r="AY82" s="55"/>
      <c r="AZ82" s="55"/>
      <c r="BA82" s="55"/>
      <c r="BB82" s="55"/>
      <c r="BC82" s="55"/>
      <c r="BD82" s="56"/>
    </row>
    <row r="83" spans="2:56" s="1" customFormat="1" ht="13.2">
      <c r="B83" s="39"/>
      <c r="C83" s="34" t="s">
        <v>31</v>
      </c>
      <c r="D83" s="40"/>
      <c r="E83" s="40"/>
      <c r="F83" s="40"/>
      <c r="G83" s="40"/>
      <c r="H83" s="40"/>
      <c r="I83" s="40"/>
      <c r="J83" s="40"/>
      <c r="K83" s="40"/>
      <c r="L83" s="70" t="str">
        <f>IF(E14="Vyplň údaj","",E14)</f>
        <v/>
      </c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34" t="s">
        <v>35</v>
      </c>
      <c r="AJ83" s="40"/>
      <c r="AK83" s="40"/>
      <c r="AL83" s="40"/>
      <c r="AM83" s="244" t="str">
        <f>IF(E20="","",E20)</f>
        <v xml:space="preserve"> </v>
      </c>
      <c r="AN83" s="244"/>
      <c r="AO83" s="244"/>
      <c r="AP83" s="244"/>
      <c r="AQ83" s="41"/>
      <c r="AS83" s="247"/>
      <c r="AT83" s="248"/>
      <c r="AU83" s="40"/>
      <c r="AV83" s="40"/>
      <c r="AW83" s="40"/>
      <c r="AX83" s="40"/>
      <c r="AY83" s="40"/>
      <c r="AZ83" s="40"/>
      <c r="BA83" s="40"/>
      <c r="BB83" s="40"/>
      <c r="BC83" s="40"/>
      <c r="BD83" s="78"/>
    </row>
    <row r="84" spans="2:56" s="1" customFormat="1" ht="10.8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1"/>
      <c r="AS84" s="247"/>
      <c r="AT84" s="248"/>
      <c r="AU84" s="40"/>
      <c r="AV84" s="40"/>
      <c r="AW84" s="40"/>
      <c r="AX84" s="40"/>
      <c r="AY84" s="40"/>
      <c r="AZ84" s="40"/>
      <c r="BA84" s="40"/>
      <c r="BB84" s="40"/>
      <c r="BC84" s="40"/>
      <c r="BD84" s="78"/>
    </row>
    <row r="85" spans="2:56" s="1" customFormat="1" ht="29.25" customHeight="1">
      <c r="B85" s="39"/>
      <c r="C85" s="235" t="s">
        <v>58</v>
      </c>
      <c r="D85" s="236"/>
      <c r="E85" s="236"/>
      <c r="F85" s="236"/>
      <c r="G85" s="236"/>
      <c r="H85" s="79"/>
      <c r="I85" s="237" t="s">
        <v>59</v>
      </c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  <c r="U85" s="236"/>
      <c r="V85" s="236"/>
      <c r="W85" s="236"/>
      <c r="X85" s="236"/>
      <c r="Y85" s="236"/>
      <c r="Z85" s="236"/>
      <c r="AA85" s="236"/>
      <c r="AB85" s="236"/>
      <c r="AC85" s="236"/>
      <c r="AD85" s="236"/>
      <c r="AE85" s="236"/>
      <c r="AF85" s="236"/>
      <c r="AG85" s="237" t="s">
        <v>60</v>
      </c>
      <c r="AH85" s="236"/>
      <c r="AI85" s="236"/>
      <c r="AJ85" s="236"/>
      <c r="AK85" s="236"/>
      <c r="AL85" s="236"/>
      <c r="AM85" s="236"/>
      <c r="AN85" s="237" t="s">
        <v>61</v>
      </c>
      <c r="AO85" s="236"/>
      <c r="AP85" s="238"/>
      <c r="AQ85" s="41"/>
      <c r="AS85" s="80" t="s">
        <v>62</v>
      </c>
      <c r="AT85" s="81" t="s">
        <v>63</v>
      </c>
      <c r="AU85" s="81" t="s">
        <v>64</v>
      </c>
      <c r="AV85" s="81" t="s">
        <v>65</v>
      </c>
      <c r="AW85" s="81" t="s">
        <v>66</v>
      </c>
      <c r="AX85" s="81" t="s">
        <v>67</v>
      </c>
      <c r="AY85" s="81" t="s">
        <v>68</v>
      </c>
      <c r="AZ85" s="81" t="s">
        <v>69</v>
      </c>
      <c r="BA85" s="81" t="s">
        <v>70</v>
      </c>
      <c r="BB85" s="81" t="s">
        <v>71</v>
      </c>
      <c r="BC85" s="81" t="s">
        <v>72</v>
      </c>
      <c r="BD85" s="82" t="s">
        <v>73</v>
      </c>
    </row>
    <row r="86" spans="2:56" s="1" customFormat="1" ht="10.8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1"/>
      <c r="AS86" s="83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6"/>
    </row>
    <row r="87" spans="2:76" s="4" customFormat="1" ht="32.4" customHeight="1">
      <c r="B87" s="72"/>
      <c r="C87" s="84" t="s">
        <v>74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39">
        <f>ROUND(AG88+AG91+AG96,2)</f>
        <v>0</v>
      </c>
      <c r="AH87" s="239"/>
      <c r="AI87" s="239"/>
      <c r="AJ87" s="239"/>
      <c r="AK87" s="239"/>
      <c r="AL87" s="239"/>
      <c r="AM87" s="239"/>
      <c r="AN87" s="220">
        <f aca="true" t="shared" si="0" ref="AN87:AN96">SUM(AG87,AT87)</f>
        <v>0</v>
      </c>
      <c r="AO87" s="220"/>
      <c r="AP87" s="220"/>
      <c r="AQ87" s="75"/>
      <c r="AS87" s="86">
        <f>ROUND(AS88+AS91+AS96,2)</f>
        <v>0</v>
      </c>
      <c r="AT87" s="87">
        <f aca="true" t="shared" si="1" ref="AT87:AT96">ROUND(SUM(AV87:AW87),2)</f>
        <v>0</v>
      </c>
      <c r="AU87" s="88">
        <f>ROUND(AU88+AU91+AU96,5)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ROUND(AZ88+AZ91+AZ96,2)</f>
        <v>0</v>
      </c>
      <c r="BA87" s="87">
        <f>ROUND(BA88+BA91+BA96,2)</f>
        <v>0</v>
      </c>
      <c r="BB87" s="87">
        <f>ROUND(BB88+BB91+BB96,2)</f>
        <v>0</v>
      </c>
      <c r="BC87" s="87">
        <f>ROUND(BC88+BC91+BC96,2)</f>
        <v>0</v>
      </c>
      <c r="BD87" s="89">
        <f>ROUND(BD88+BD91+BD96,2)</f>
        <v>0</v>
      </c>
      <c r="BS87" s="90" t="s">
        <v>75</v>
      </c>
      <c r="BT87" s="90" t="s">
        <v>76</v>
      </c>
      <c r="BU87" s="91" t="s">
        <v>77</v>
      </c>
      <c r="BV87" s="90" t="s">
        <v>78</v>
      </c>
      <c r="BW87" s="90" t="s">
        <v>79</v>
      </c>
      <c r="BX87" s="90" t="s">
        <v>80</v>
      </c>
    </row>
    <row r="88" spans="2:76" s="5" customFormat="1" ht="20.4" customHeight="1">
      <c r="B88" s="92"/>
      <c r="C88" s="93"/>
      <c r="D88" s="232" t="s">
        <v>81</v>
      </c>
      <c r="E88" s="232"/>
      <c r="F88" s="232"/>
      <c r="G88" s="232"/>
      <c r="H88" s="232"/>
      <c r="I88" s="94"/>
      <c r="J88" s="232" t="s">
        <v>82</v>
      </c>
      <c r="K88" s="232"/>
      <c r="L88" s="232"/>
      <c r="M88" s="232"/>
      <c r="N88" s="232"/>
      <c r="O88" s="232"/>
      <c r="P88" s="232"/>
      <c r="Q88" s="232"/>
      <c r="R88" s="232"/>
      <c r="S88" s="232"/>
      <c r="T88" s="232"/>
      <c r="U88" s="232"/>
      <c r="V88" s="232"/>
      <c r="W88" s="232"/>
      <c r="X88" s="232"/>
      <c r="Y88" s="232"/>
      <c r="Z88" s="232"/>
      <c r="AA88" s="232"/>
      <c r="AB88" s="232"/>
      <c r="AC88" s="232"/>
      <c r="AD88" s="232"/>
      <c r="AE88" s="232"/>
      <c r="AF88" s="232"/>
      <c r="AG88" s="234">
        <f>ROUND(SUM(AG89:AG90),2)</f>
        <v>0</v>
      </c>
      <c r="AH88" s="231"/>
      <c r="AI88" s="231"/>
      <c r="AJ88" s="231"/>
      <c r="AK88" s="231"/>
      <c r="AL88" s="231"/>
      <c r="AM88" s="231"/>
      <c r="AN88" s="230">
        <f t="shared" si="0"/>
        <v>0</v>
      </c>
      <c r="AO88" s="231"/>
      <c r="AP88" s="231"/>
      <c r="AQ88" s="95"/>
      <c r="AS88" s="96">
        <f>ROUND(SUM(AS89:AS90),2)</f>
        <v>0</v>
      </c>
      <c r="AT88" s="97">
        <f t="shared" si="1"/>
        <v>0</v>
      </c>
      <c r="AU88" s="98">
        <f>ROUND(SUM(AU89:AU90),5)</f>
        <v>0</v>
      </c>
      <c r="AV88" s="97">
        <f>ROUND(AZ88*L31,2)</f>
        <v>0</v>
      </c>
      <c r="AW88" s="97">
        <f>ROUND(BA88*L32,2)</f>
        <v>0</v>
      </c>
      <c r="AX88" s="97">
        <f>ROUND(BB88*L31,2)</f>
        <v>0</v>
      </c>
      <c r="AY88" s="97">
        <f>ROUND(BC88*L32,2)</f>
        <v>0</v>
      </c>
      <c r="AZ88" s="97">
        <f>ROUND(SUM(AZ89:AZ90),2)</f>
        <v>0</v>
      </c>
      <c r="BA88" s="97">
        <f>ROUND(SUM(BA89:BA90),2)</f>
        <v>0</v>
      </c>
      <c r="BB88" s="97">
        <f>ROUND(SUM(BB89:BB90),2)</f>
        <v>0</v>
      </c>
      <c r="BC88" s="97">
        <f>ROUND(SUM(BC89:BC90),2)</f>
        <v>0</v>
      </c>
      <c r="BD88" s="99">
        <f>ROUND(SUM(BD89:BD90),2)</f>
        <v>0</v>
      </c>
      <c r="BS88" s="100" t="s">
        <v>75</v>
      </c>
      <c r="BT88" s="100" t="s">
        <v>83</v>
      </c>
      <c r="BU88" s="100" t="s">
        <v>77</v>
      </c>
      <c r="BV88" s="100" t="s">
        <v>78</v>
      </c>
      <c r="BW88" s="100" t="s">
        <v>84</v>
      </c>
      <c r="BX88" s="100" t="s">
        <v>79</v>
      </c>
    </row>
    <row r="89" spans="1:76" s="6" customFormat="1" ht="34.8" customHeight="1">
      <c r="A89" s="101" t="s">
        <v>85</v>
      </c>
      <c r="B89" s="102"/>
      <c r="C89" s="103"/>
      <c r="D89" s="103"/>
      <c r="E89" s="229" t="s">
        <v>86</v>
      </c>
      <c r="F89" s="229"/>
      <c r="G89" s="229"/>
      <c r="H89" s="229"/>
      <c r="I89" s="229"/>
      <c r="J89" s="103"/>
      <c r="K89" s="229" t="s">
        <v>87</v>
      </c>
      <c r="L89" s="229"/>
      <c r="M89" s="229"/>
      <c r="N89" s="229"/>
      <c r="O89" s="229"/>
      <c r="P89" s="229"/>
      <c r="Q89" s="229"/>
      <c r="R89" s="229"/>
      <c r="S89" s="229"/>
      <c r="T89" s="229"/>
      <c r="U89" s="229"/>
      <c r="V89" s="229"/>
      <c r="W89" s="229"/>
      <c r="X89" s="229"/>
      <c r="Y89" s="229"/>
      <c r="Z89" s="229"/>
      <c r="AA89" s="229"/>
      <c r="AB89" s="229"/>
      <c r="AC89" s="229"/>
      <c r="AD89" s="229"/>
      <c r="AE89" s="229"/>
      <c r="AF89" s="229"/>
      <c r="AG89" s="227">
        <f>'SO 001 - Příprava území -...'!M31</f>
        <v>0</v>
      </c>
      <c r="AH89" s="228"/>
      <c r="AI89" s="228"/>
      <c r="AJ89" s="228"/>
      <c r="AK89" s="228"/>
      <c r="AL89" s="228"/>
      <c r="AM89" s="228"/>
      <c r="AN89" s="227">
        <f t="shared" si="0"/>
        <v>0</v>
      </c>
      <c r="AO89" s="228"/>
      <c r="AP89" s="228"/>
      <c r="AQ89" s="104"/>
      <c r="AS89" s="105">
        <f>'SO 001 - Příprava území -...'!M29</f>
        <v>0</v>
      </c>
      <c r="AT89" s="106">
        <f t="shared" si="1"/>
        <v>0</v>
      </c>
      <c r="AU89" s="107">
        <f>'SO 001 - Příprava území -...'!W121</f>
        <v>0</v>
      </c>
      <c r="AV89" s="106">
        <f>'SO 001 - Příprava území -...'!M33</f>
        <v>0</v>
      </c>
      <c r="AW89" s="106">
        <f>'SO 001 - Příprava území -...'!M34</f>
        <v>0</v>
      </c>
      <c r="AX89" s="106">
        <f>'SO 001 - Příprava území -...'!M35</f>
        <v>0</v>
      </c>
      <c r="AY89" s="106">
        <f>'SO 001 - Příprava území -...'!M36</f>
        <v>0</v>
      </c>
      <c r="AZ89" s="106">
        <f>'SO 001 - Příprava území -...'!H33</f>
        <v>0</v>
      </c>
      <c r="BA89" s="106">
        <f>'SO 001 - Příprava území -...'!H34</f>
        <v>0</v>
      </c>
      <c r="BB89" s="106">
        <f>'SO 001 - Příprava území -...'!H35</f>
        <v>0</v>
      </c>
      <c r="BC89" s="106">
        <f>'SO 001 - Příprava území -...'!H36</f>
        <v>0</v>
      </c>
      <c r="BD89" s="108">
        <f>'SO 001 - Příprava území -...'!H37</f>
        <v>0</v>
      </c>
      <c r="BT89" s="109" t="s">
        <v>88</v>
      </c>
      <c r="BV89" s="109" t="s">
        <v>78</v>
      </c>
      <c r="BW89" s="109" t="s">
        <v>89</v>
      </c>
      <c r="BX89" s="109" t="s">
        <v>84</v>
      </c>
    </row>
    <row r="90" spans="1:76" s="6" customFormat="1" ht="34.8" customHeight="1">
      <c r="A90" s="101" t="s">
        <v>85</v>
      </c>
      <c r="B90" s="102"/>
      <c r="C90" s="103"/>
      <c r="D90" s="103"/>
      <c r="E90" s="229" t="s">
        <v>90</v>
      </c>
      <c r="F90" s="229"/>
      <c r="G90" s="229"/>
      <c r="H90" s="229"/>
      <c r="I90" s="229"/>
      <c r="J90" s="103"/>
      <c r="K90" s="229" t="s">
        <v>91</v>
      </c>
      <c r="L90" s="229"/>
      <c r="M90" s="229"/>
      <c r="N90" s="229"/>
      <c r="O90" s="229"/>
      <c r="P90" s="229"/>
      <c r="Q90" s="229"/>
      <c r="R90" s="229"/>
      <c r="S90" s="229"/>
      <c r="T90" s="229"/>
      <c r="U90" s="229"/>
      <c r="V90" s="229"/>
      <c r="W90" s="229"/>
      <c r="X90" s="229"/>
      <c r="Y90" s="229"/>
      <c r="Z90" s="229"/>
      <c r="AA90" s="229"/>
      <c r="AB90" s="229"/>
      <c r="AC90" s="229"/>
      <c r="AD90" s="229"/>
      <c r="AE90" s="229"/>
      <c r="AF90" s="229"/>
      <c r="AG90" s="227">
        <f>'SO 002 - Příprava území -...'!M31</f>
        <v>0</v>
      </c>
      <c r="AH90" s="228"/>
      <c r="AI90" s="228"/>
      <c r="AJ90" s="228"/>
      <c r="AK90" s="228"/>
      <c r="AL90" s="228"/>
      <c r="AM90" s="228"/>
      <c r="AN90" s="227">
        <f t="shared" si="0"/>
        <v>0</v>
      </c>
      <c r="AO90" s="228"/>
      <c r="AP90" s="228"/>
      <c r="AQ90" s="104"/>
      <c r="AS90" s="105">
        <f>'SO 002 - Příprava území -...'!M29</f>
        <v>0</v>
      </c>
      <c r="AT90" s="106">
        <f t="shared" si="1"/>
        <v>0</v>
      </c>
      <c r="AU90" s="107">
        <f>'SO 002 - Příprava území -...'!W122</f>
        <v>0</v>
      </c>
      <c r="AV90" s="106">
        <f>'SO 002 - Příprava území -...'!M33</f>
        <v>0</v>
      </c>
      <c r="AW90" s="106">
        <f>'SO 002 - Příprava území -...'!M34</f>
        <v>0</v>
      </c>
      <c r="AX90" s="106">
        <f>'SO 002 - Příprava území -...'!M35</f>
        <v>0</v>
      </c>
      <c r="AY90" s="106">
        <f>'SO 002 - Příprava území -...'!M36</f>
        <v>0</v>
      </c>
      <c r="AZ90" s="106">
        <f>'SO 002 - Příprava území -...'!H33</f>
        <v>0</v>
      </c>
      <c r="BA90" s="106">
        <f>'SO 002 - Příprava území -...'!H34</f>
        <v>0</v>
      </c>
      <c r="BB90" s="106">
        <f>'SO 002 - Příprava území -...'!H35</f>
        <v>0</v>
      </c>
      <c r="BC90" s="106">
        <f>'SO 002 - Příprava území -...'!H36</f>
        <v>0</v>
      </c>
      <c r="BD90" s="108">
        <f>'SO 002 - Příprava území -...'!H37</f>
        <v>0</v>
      </c>
      <c r="BT90" s="109" t="s">
        <v>88</v>
      </c>
      <c r="BV90" s="109" t="s">
        <v>78</v>
      </c>
      <c r="BW90" s="109" t="s">
        <v>92</v>
      </c>
      <c r="BX90" s="109" t="s">
        <v>84</v>
      </c>
    </row>
    <row r="91" spans="2:76" s="5" customFormat="1" ht="20.4" customHeight="1">
      <c r="B91" s="92"/>
      <c r="C91" s="93"/>
      <c r="D91" s="232" t="s">
        <v>93</v>
      </c>
      <c r="E91" s="232"/>
      <c r="F91" s="232"/>
      <c r="G91" s="232"/>
      <c r="H91" s="232"/>
      <c r="I91" s="94"/>
      <c r="J91" s="232" t="s">
        <v>94</v>
      </c>
      <c r="K91" s="232"/>
      <c r="L91" s="232"/>
      <c r="M91" s="232"/>
      <c r="N91" s="232"/>
      <c r="O91" s="232"/>
      <c r="P91" s="232"/>
      <c r="Q91" s="232"/>
      <c r="R91" s="232"/>
      <c r="S91" s="232"/>
      <c r="T91" s="232"/>
      <c r="U91" s="232"/>
      <c r="V91" s="232"/>
      <c r="W91" s="232"/>
      <c r="X91" s="232"/>
      <c r="Y91" s="232"/>
      <c r="Z91" s="232"/>
      <c r="AA91" s="232"/>
      <c r="AB91" s="232"/>
      <c r="AC91" s="232"/>
      <c r="AD91" s="232"/>
      <c r="AE91" s="232"/>
      <c r="AF91" s="232"/>
      <c r="AG91" s="234">
        <f>ROUND(AG92+AG93+AG94,2)</f>
        <v>0</v>
      </c>
      <c r="AH91" s="231"/>
      <c r="AI91" s="231"/>
      <c r="AJ91" s="231"/>
      <c r="AK91" s="231"/>
      <c r="AL91" s="231"/>
      <c r="AM91" s="231"/>
      <c r="AN91" s="230">
        <f t="shared" si="0"/>
        <v>0</v>
      </c>
      <c r="AO91" s="231"/>
      <c r="AP91" s="231"/>
      <c r="AQ91" s="95"/>
      <c r="AS91" s="96">
        <f>ROUND(AS92+AS93+AS94,2)</f>
        <v>0</v>
      </c>
      <c r="AT91" s="97">
        <f t="shared" si="1"/>
        <v>0</v>
      </c>
      <c r="AU91" s="98">
        <f>ROUND(AU92+AU93+AU94,5)</f>
        <v>0</v>
      </c>
      <c r="AV91" s="97">
        <f>ROUND(AZ91*L31,2)</f>
        <v>0</v>
      </c>
      <c r="AW91" s="97">
        <f>ROUND(BA91*L32,2)</f>
        <v>0</v>
      </c>
      <c r="AX91" s="97">
        <f>ROUND(BB91*L31,2)</f>
        <v>0</v>
      </c>
      <c r="AY91" s="97">
        <f>ROUND(BC91*L32,2)</f>
        <v>0</v>
      </c>
      <c r="AZ91" s="97">
        <f>ROUND(AZ92+AZ93+AZ94,2)</f>
        <v>0</v>
      </c>
      <c r="BA91" s="97">
        <f>ROUND(BA92+BA93+BA94,2)</f>
        <v>0</v>
      </c>
      <c r="BB91" s="97">
        <f>ROUND(BB92+BB93+BB94,2)</f>
        <v>0</v>
      </c>
      <c r="BC91" s="97">
        <f>ROUND(BC92+BC93+BC94,2)</f>
        <v>0</v>
      </c>
      <c r="BD91" s="99">
        <f>ROUND(BD92+BD93+BD94,2)</f>
        <v>0</v>
      </c>
      <c r="BS91" s="100" t="s">
        <v>75</v>
      </c>
      <c r="BT91" s="100" t="s">
        <v>83</v>
      </c>
      <c r="BU91" s="100" t="s">
        <v>77</v>
      </c>
      <c r="BV91" s="100" t="s">
        <v>78</v>
      </c>
      <c r="BW91" s="100" t="s">
        <v>95</v>
      </c>
      <c r="BX91" s="100" t="s">
        <v>79</v>
      </c>
    </row>
    <row r="92" spans="1:76" s="6" customFormat="1" ht="20.4" customHeight="1">
      <c r="A92" s="101" t="s">
        <v>85</v>
      </c>
      <c r="B92" s="102"/>
      <c r="C92" s="103"/>
      <c r="D92" s="103"/>
      <c r="E92" s="229" t="s">
        <v>96</v>
      </c>
      <c r="F92" s="229"/>
      <c r="G92" s="229"/>
      <c r="H92" s="229"/>
      <c r="I92" s="229"/>
      <c r="J92" s="103"/>
      <c r="K92" s="229" t="s">
        <v>97</v>
      </c>
      <c r="L92" s="229"/>
      <c r="M92" s="229"/>
      <c r="N92" s="229"/>
      <c r="O92" s="229"/>
      <c r="P92" s="229"/>
      <c r="Q92" s="229"/>
      <c r="R92" s="229"/>
      <c r="S92" s="229"/>
      <c r="T92" s="229"/>
      <c r="U92" s="229"/>
      <c r="V92" s="229"/>
      <c r="W92" s="229"/>
      <c r="X92" s="229"/>
      <c r="Y92" s="229"/>
      <c r="Z92" s="229"/>
      <c r="AA92" s="229"/>
      <c r="AB92" s="229"/>
      <c r="AC92" s="229"/>
      <c r="AD92" s="229"/>
      <c r="AE92" s="229"/>
      <c r="AF92" s="229"/>
      <c r="AG92" s="227">
        <f>'SO 101 - Lesní cesta délk...'!M31</f>
        <v>0</v>
      </c>
      <c r="AH92" s="228"/>
      <c r="AI92" s="228"/>
      <c r="AJ92" s="228"/>
      <c r="AK92" s="228"/>
      <c r="AL92" s="228"/>
      <c r="AM92" s="228"/>
      <c r="AN92" s="227">
        <f t="shared" si="0"/>
        <v>0</v>
      </c>
      <c r="AO92" s="228"/>
      <c r="AP92" s="228"/>
      <c r="AQ92" s="104"/>
      <c r="AS92" s="105">
        <f>'SO 101 - Lesní cesta délk...'!M29</f>
        <v>0</v>
      </c>
      <c r="AT92" s="106">
        <f t="shared" si="1"/>
        <v>0</v>
      </c>
      <c r="AU92" s="107">
        <f>'SO 101 - Lesní cesta délk...'!W124</f>
        <v>0</v>
      </c>
      <c r="AV92" s="106">
        <f>'SO 101 - Lesní cesta délk...'!M33</f>
        <v>0</v>
      </c>
      <c r="AW92" s="106">
        <f>'SO 101 - Lesní cesta délk...'!M34</f>
        <v>0</v>
      </c>
      <c r="AX92" s="106">
        <f>'SO 101 - Lesní cesta délk...'!M35</f>
        <v>0</v>
      </c>
      <c r="AY92" s="106">
        <f>'SO 101 - Lesní cesta délk...'!M36</f>
        <v>0</v>
      </c>
      <c r="AZ92" s="106">
        <f>'SO 101 - Lesní cesta délk...'!H33</f>
        <v>0</v>
      </c>
      <c r="BA92" s="106">
        <f>'SO 101 - Lesní cesta délk...'!H34</f>
        <v>0</v>
      </c>
      <c r="BB92" s="106">
        <f>'SO 101 - Lesní cesta délk...'!H35</f>
        <v>0</v>
      </c>
      <c r="BC92" s="106">
        <f>'SO 101 - Lesní cesta délk...'!H36</f>
        <v>0</v>
      </c>
      <c r="BD92" s="108">
        <f>'SO 101 - Lesní cesta délk...'!H37</f>
        <v>0</v>
      </c>
      <c r="BT92" s="109" t="s">
        <v>88</v>
      </c>
      <c r="BV92" s="109" t="s">
        <v>78</v>
      </c>
      <c r="BW92" s="109" t="s">
        <v>98</v>
      </c>
      <c r="BX92" s="109" t="s">
        <v>95</v>
      </c>
    </row>
    <row r="93" spans="1:76" s="6" customFormat="1" ht="20.4" customHeight="1">
      <c r="A93" s="101" t="s">
        <v>85</v>
      </c>
      <c r="B93" s="102"/>
      <c r="C93" s="103"/>
      <c r="D93" s="103"/>
      <c r="E93" s="229" t="s">
        <v>99</v>
      </c>
      <c r="F93" s="229"/>
      <c r="G93" s="229"/>
      <c r="H93" s="229"/>
      <c r="I93" s="229"/>
      <c r="J93" s="103"/>
      <c r="K93" s="229" t="s">
        <v>100</v>
      </c>
      <c r="L93" s="229"/>
      <c r="M93" s="229"/>
      <c r="N93" s="229"/>
      <c r="O93" s="229"/>
      <c r="P93" s="229"/>
      <c r="Q93" s="229"/>
      <c r="R93" s="229"/>
      <c r="S93" s="229"/>
      <c r="T93" s="229"/>
      <c r="U93" s="229"/>
      <c r="V93" s="229"/>
      <c r="W93" s="229"/>
      <c r="X93" s="229"/>
      <c r="Y93" s="229"/>
      <c r="Z93" s="229"/>
      <c r="AA93" s="229"/>
      <c r="AB93" s="229"/>
      <c r="AC93" s="229"/>
      <c r="AD93" s="229"/>
      <c r="AE93" s="229"/>
      <c r="AF93" s="229"/>
      <c r="AG93" s="227">
        <f>'SO 102 - Lesní cesta délk...'!M31</f>
        <v>0</v>
      </c>
      <c r="AH93" s="228"/>
      <c r="AI93" s="228"/>
      <c r="AJ93" s="228"/>
      <c r="AK93" s="228"/>
      <c r="AL93" s="228"/>
      <c r="AM93" s="228"/>
      <c r="AN93" s="227">
        <f t="shared" si="0"/>
        <v>0</v>
      </c>
      <c r="AO93" s="228"/>
      <c r="AP93" s="228"/>
      <c r="AQ93" s="104"/>
      <c r="AS93" s="105">
        <f>'SO 102 - Lesní cesta délk...'!M29</f>
        <v>0</v>
      </c>
      <c r="AT93" s="106">
        <f t="shared" si="1"/>
        <v>0</v>
      </c>
      <c r="AU93" s="107">
        <f>'SO 102 - Lesní cesta délk...'!W124</f>
        <v>0</v>
      </c>
      <c r="AV93" s="106">
        <f>'SO 102 - Lesní cesta délk...'!M33</f>
        <v>0</v>
      </c>
      <c r="AW93" s="106">
        <f>'SO 102 - Lesní cesta délk...'!M34</f>
        <v>0</v>
      </c>
      <c r="AX93" s="106">
        <f>'SO 102 - Lesní cesta délk...'!M35</f>
        <v>0</v>
      </c>
      <c r="AY93" s="106">
        <f>'SO 102 - Lesní cesta délk...'!M36</f>
        <v>0</v>
      </c>
      <c r="AZ93" s="106">
        <f>'SO 102 - Lesní cesta délk...'!H33</f>
        <v>0</v>
      </c>
      <c r="BA93" s="106">
        <f>'SO 102 - Lesní cesta délk...'!H34</f>
        <v>0</v>
      </c>
      <c r="BB93" s="106">
        <f>'SO 102 - Lesní cesta délk...'!H35</f>
        <v>0</v>
      </c>
      <c r="BC93" s="106">
        <f>'SO 102 - Lesní cesta délk...'!H36</f>
        <v>0</v>
      </c>
      <c r="BD93" s="108">
        <f>'SO 102 - Lesní cesta délk...'!H37</f>
        <v>0</v>
      </c>
      <c r="BT93" s="109" t="s">
        <v>88</v>
      </c>
      <c r="BV93" s="109" t="s">
        <v>78</v>
      </c>
      <c r="BW93" s="109" t="s">
        <v>101</v>
      </c>
      <c r="BX93" s="109" t="s">
        <v>95</v>
      </c>
    </row>
    <row r="94" spans="2:76" s="6" customFormat="1" ht="20.4" customHeight="1">
      <c r="B94" s="102"/>
      <c r="C94" s="103"/>
      <c r="D94" s="103"/>
      <c r="E94" s="229" t="s">
        <v>102</v>
      </c>
      <c r="F94" s="229"/>
      <c r="G94" s="229"/>
      <c r="H94" s="229"/>
      <c r="I94" s="229"/>
      <c r="J94" s="103"/>
      <c r="K94" s="229" t="s">
        <v>103</v>
      </c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33">
        <f>ROUND(AG95,2)</f>
        <v>0</v>
      </c>
      <c r="AH94" s="228"/>
      <c r="AI94" s="228"/>
      <c r="AJ94" s="228"/>
      <c r="AK94" s="228"/>
      <c r="AL94" s="228"/>
      <c r="AM94" s="228"/>
      <c r="AN94" s="227">
        <f t="shared" si="0"/>
        <v>0</v>
      </c>
      <c r="AO94" s="228"/>
      <c r="AP94" s="228"/>
      <c r="AQ94" s="104"/>
      <c r="AS94" s="105">
        <f>ROUND(AS95,2)</f>
        <v>0</v>
      </c>
      <c r="AT94" s="106">
        <f t="shared" si="1"/>
        <v>0</v>
      </c>
      <c r="AU94" s="107">
        <f>ROUND(AU95,5)</f>
        <v>0</v>
      </c>
      <c r="AV94" s="106">
        <f>ROUND(AZ94*L31,2)</f>
        <v>0</v>
      </c>
      <c r="AW94" s="106">
        <f>ROUND(BA94*L32,2)</f>
        <v>0</v>
      </c>
      <c r="AX94" s="106">
        <f>ROUND(BB94*L31,2)</f>
        <v>0</v>
      </c>
      <c r="AY94" s="106">
        <f>ROUND(BC94*L32,2)</f>
        <v>0</v>
      </c>
      <c r="AZ94" s="106">
        <f>ROUND(AZ95,2)</f>
        <v>0</v>
      </c>
      <c r="BA94" s="106">
        <f>ROUND(BA95,2)</f>
        <v>0</v>
      </c>
      <c r="BB94" s="106">
        <f>ROUND(BB95,2)</f>
        <v>0</v>
      </c>
      <c r="BC94" s="106">
        <f>ROUND(BC95,2)</f>
        <v>0</v>
      </c>
      <c r="BD94" s="108">
        <f>ROUND(BD95,2)</f>
        <v>0</v>
      </c>
      <c r="BS94" s="109" t="s">
        <v>75</v>
      </c>
      <c r="BT94" s="109" t="s">
        <v>88</v>
      </c>
      <c r="BU94" s="109" t="s">
        <v>77</v>
      </c>
      <c r="BV94" s="109" t="s">
        <v>78</v>
      </c>
      <c r="BW94" s="109" t="s">
        <v>104</v>
      </c>
      <c r="BX94" s="109" t="s">
        <v>95</v>
      </c>
    </row>
    <row r="95" spans="1:76" s="6" customFormat="1" ht="20.4" customHeight="1">
      <c r="A95" s="101" t="s">
        <v>85</v>
      </c>
      <c r="B95" s="102"/>
      <c r="C95" s="103"/>
      <c r="D95" s="103"/>
      <c r="E95" s="103"/>
      <c r="F95" s="229" t="s">
        <v>105</v>
      </c>
      <c r="G95" s="229"/>
      <c r="H95" s="229"/>
      <c r="I95" s="229"/>
      <c r="J95" s="229"/>
      <c r="K95" s="103"/>
      <c r="L95" s="229" t="s">
        <v>106</v>
      </c>
      <c r="M95" s="229"/>
      <c r="N95" s="229"/>
      <c r="O95" s="229"/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7">
        <f>'SO 192 - Dopravní značení...'!M32</f>
        <v>0</v>
      </c>
      <c r="AH95" s="228"/>
      <c r="AI95" s="228"/>
      <c r="AJ95" s="228"/>
      <c r="AK95" s="228"/>
      <c r="AL95" s="228"/>
      <c r="AM95" s="228"/>
      <c r="AN95" s="227">
        <f t="shared" si="0"/>
        <v>0</v>
      </c>
      <c r="AO95" s="228"/>
      <c r="AP95" s="228"/>
      <c r="AQ95" s="104"/>
      <c r="AS95" s="105">
        <f>'SO 192 - Dopravní značení...'!M30</f>
        <v>0</v>
      </c>
      <c r="AT95" s="106">
        <f t="shared" si="1"/>
        <v>0</v>
      </c>
      <c r="AU95" s="107">
        <f>'SO 192 - Dopravní značení...'!W122</f>
        <v>0</v>
      </c>
      <c r="AV95" s="106">
        <f>'SO 192 - Dopravní značení...'!M34</f>
        <v>0</v>
      </c>
      <c r="AW95" s="106">
        <f>'SO 192 - Dopravní značení...'!M35</f>
        <v>0</v>
      </c>
      <c r="AX95" s="106">
        <f>'SO 192 - Dopravní značení...'!M36</f>
        <v>0</v>
      </c>
      <c r="AY95" s="106">
        <f>'SO 192 - Dopravní značení...'!M37</f>
        <v>0</v>
      </c>
      <c r="AZ95" s="106">
        <f>'SO 192 - Dopravní značení...'!H34</f>
        <v>0</v>
      </c>
      <c r="BA95" s="106">
        <f>'SO 192 - Dopravní značení...'!H35</f>
        <v>0</v>
      </c>
      <c r="BB95" s="106">
        <f>'SO 192 - Dopravní značení...'!H36</f>
        <v>0</v>
      </c>
      <c r="BC95" s="106">
        <f>'SO 192 - Dopravní značení...'!H37</f>
        <v>0</v>
      </c>
      <c r="BD95" s="108">
        <f>'SO 192 - Dopravní značení...'!H38</f>
        <v>0</v>
      </c>
      <c r="BT95" s="109" t="s">
        <v>107</v>
      </c>
      <c r="BV95" s="109" t="s">
        <v>78</v>
      </c>
      <c r="BW95" s="109" t="s">
        <v>108</v>
      </c>
      <c r="BX95" s="109" t="s">
        <v>104</v>
      </c>
    </row>
    <row r="96" spans="1:76" s="5" customFormat="1" ht="20.4" customHeight="1">
      <c r="A96" s="101" t="s">
        <v>85</v>
      </c>
      <c r="B96" s="92"/>
      <c r="C96" s="93"/>
      <c r="D96" s="232" t="s">
        <v>109</v>
      </c>
      <c r="E96" s="232"/>
      <c r="F96" s="232"/>
      <c r="G96" s="232"/>
      <c r="H96" s="232"/>
      <c r="I96" s="94"/>
      <c r="J96" s="232" t="s">
        <v>110</v>
      </c>
      <c r="K96" s="232"/>
      <c r="L96" s="232"/>
      <c r="M96" s="232"/>
      <c r="N96" s="232"/>
      <c r="O96" s="232"/>
      <c r="P96" s="232"/>
      <c r="Q96" s="232"/>
      <c r="R96" s="232"/>
      <c r="S96" s="232"/>
      <c r="T96" s="232"/>
      <c r="U96" s="232"/>
      <c r="V96" s="232"/>
      <c r="W96" s="232"/>
      <c r="X96" s="232"/>
      <c r="Y96" s="232"/>
      <c r="Z96" s="232"/>
      <c r="AA96" s="232"/>
      <c r="AB96" s="232"/>
      <c r="AC96" s="232"/>
      <c r="AD96" s="232"/>
      <c r="AE96" s="232"/>
      <c r="AF96" s="232"/>
      <c r="AG96" s="230">
        <f>'1020 - VRN'!M30</f>
        <v>0</v>
      </c>
      <c r="AH96" s="231"/>
      <c r="AI96" s="231"/>
      <c r="AJ96" s="231"/>
      <c r="AK96" s="231"/>
      <c r="AL96" s="231"/>
      <c r="AM96" s="231"/>
      <c r="AN96" s="230">
        <f t="shared" si="0"/>
        <v>0</v>
      </c>
      <c r="AO96" s="231"/>
      <c r="AP96" s="231"/>
      <c r="AQ96" s="95"/>
      <c r="AS96" s="110">
        <f>'1020 - VRN'!M28</f>
        <v>0</v>
      </c>
      <c r="AT96" s="111">
        <f t="shared" si="1"/>
        <v>0</v>
      </c>
      <c r="AU96" s="112">
        <f>'1020 - VRN'!W118</f>
        <v>0</v>
      </c>
      <c r="AV96" s="111">
        <f>'1020 - VRN'!M32</f>
        <v>0</v>
      </c>
      <c r="AW96" s="111">
        <f>'1020 - VRN'!M33</f>
        <v>0</v>
      </c>
      <c r="AX96" s="111">
        <f>'1020 - VRN'!M34</f>
        <v>0</v>
      </c>
      <c r="AY96" s="111">
        <f>'1020 - VRN'!M35</f>
        <v>0</v>
      </c>
      <c r="AZ96" s="111">
        <f>'1020 - VRN'!H32</f>
        <v>0</v>
      </c>
      <c r="BA96" s="111">
        <f>'1020 - VRN'!H33</f>
        <v>0</v>
      </c>
      <c r="BB96" s="111">
        <f>'1020 - VRN'!H34</f>
        <v>0</v>
      </c>
      <c r="BC96" s="111">
        <f>'1020 - VRN'!H35</f>
        <v>0</v>
      </c>
      <c r="BD96" s="113">
        <f>'1020 - VRN'!H36</f>
        <v>0</v>
      </c>
      <c r="BT96" s="100" t="s">
        <v>83</v>
      </c>
      <c r="BV96" s="100" t="s">
        <v>78</v>
      </c>
      <c r="BW96" s="100" t="s">
        <v>111</v>
      </c>
      <c r="BX96" s="100" t="s">
        <v>79</v>
      </c>
    </row>
    <row r="97" spans="2:43" ht="13.5">
      <c r="B97" s="26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27"/>
    </row>
    <row r="98" spans="2:48" s="1" customFormat="1" ht="30" customHeight="1">
      <c r="B98" s="39"/>
      <c r="C98" s="84" t="s">
        <v>112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220">
        <f>ROUND(SUM(AG99:AG102),2)</f>
        <v>0</v>
      </c>
      <c r="AH98" s="220"/>
      <c r="AI98" s="220"/>
      <c r="AJ98" s="220"/>
      <c r="AK98" s="220"/>
      <c r="AL98" s="220"/>
      <c r="AM98" s="220"/>
      <c r="AN98" s="220">
        <f>ROUND(SUM(AN99:AN102),2)</f>
        <v>0</v>
      </c>
      <c r="AO98" s="220"/>
      <c r="AP98" s="220"/>
      <c r="AQ98" s="41"/>
      <c r="AS98" s="80" t="s">
        <v>113</v>
      </c>
      <c r="AT98" s="81" t="s">
        <v>114</v>
      </c>
      <c r="AU98" s="81" t="s">
        <v>40</v>
      </c>
      <c r="AV98" s="82" t="s">
        <v>63</v>
      </c>
    </row>
    <row r="99" spans="2:89" s="1" customFormat="1" ht="19.95" customHeight="1">
      <c r="B99" s="39"/>
      <c r="C99" s="40"/>
      <c r="D99" s="114" t="s">
        <v>115</v>
      </c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226">
        <f>ROUND(AG87*AS99,2)</f>
        <v>0</v>
      </c>
      <c r="AH99" s="227"/>
      <c r="AI99" s="227"/>
      <c r="AJ99" s="227"/>
      <c r="AK99" s="227"/>
      <c r="AL99" s="227"/>
      <c r="AM99" s="227"/>
      <c r="AN99" s="227">
        <f>ROUND(AG99+AV99,2)</f>
        <v>0</v>
      </c>
      <c r="AO99" s="227"/>
      <c r="AP99" s="227"/>
      <c r="AQ99" s="41"/>
      <c r="AS99" s="115">
        <v>0</v>
      </c>
      <c r="AT99" s="116" t="s">
        <v>116</v>
      </c>
      <c r="AU99" s="116" t="s">
        <v>41</v>
      </c>
      <c r="AV99" s="117">
        <f>ROUND(IF(AU99="základní",AG99*L31,IF(AU99="snížená",AG99*L32,0)),2)</f>
        <v>0</v>
      </c>
      <c r="BV99" s="22" t="s">
        <v>117</v>
      </c>
      <c r="BY99" s="118">
        <f>IF(AU99="základní",AV99,0)</f>
        <v>0</v>
      </c>
      <c r="BZ99" s="118">
        <f>IF(AU99="snížená",AV99,0)</f>
        <v>0</v>
      </c>
      <c r="CA99" s="118">
        <v>0</v>
      </c>
      <c r="CB99" s="118">
        <v>0</v>
      </c>
      <c r="CC99" s="118">
        <v>0</v>
      </c>
      <c r="CD99" s="118">
        <f>IF(AU99="základní",AG99,0)</f>
        <v>0</v>
      </c>
      <c r="CE99" s="118">
        <f>IF(AU99="snížená",AG99,0)</f>
        <v>0</v>
      </c>
      <c r="CF99" s="118">
        <f>IF(AU99="zákl. přenesená",AG99,0)</f>
        <v>0</v>
      </c>
      <c r="CG99" s="118">
        <f>IF(AU99="sníž. přenesená",AG99,0)</f>
        <v>0</v>
      </c>
      <c r="CH99" s="118">
        <f>IF(AU99="nulová",AG99,0)</f>
        <v>0</v>
      </c>
      <c r="CI99" s="22">
        <f>IF(AU99="základní",1,IF(AU99="snížená",2,IF(AU99="zákl. přenesená",4,IF(AU99="sníž. přenesená",5,3))))</f>
        <v>1</v>
      </c>
      <c r="CJ99" s="22">
        <f>IF(AT99="stavební čast",1,IF(8899="investiční čast",2,3))</f>
        <v>1</v>
      </c>
      <c r="CK99" s="22" t="str">
        <f>IF(D99="Vyplň vlastní","","x")</f>
        <v>x</v>
      </c>
    </row>
    <row r="100" spans="2:89" s="1" customFormat="1" ht="19.95" customHeight="1">
      <c r="B100" s="39"/>
      <c r="C100" s="40"/>
      <c r="D100" s="224" t="s">
        <v>118</v>
      </c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40"/>
      <c r="AD100" s="40"/>
      <c r="AE100" s="40"/>
      <c r="AF100" s="40"/>
      <c r="AG100" s="226">
        <f>AG87*AS100</f>
        <v>0</v>
      </c>
      <c r="AH100" s="227"/>
      <c r="AI100" s="227"/>
      <c r="AJ100" s="227"/>
      <c r="AK100" s="227"/>
      <c r="AL100" s="227"/>
      <c r="AM100" s="227"/>
      <c r="AN100" s="227">
        <f>AG100+AV100</f>
        <v>0</v>
      </c>
      <c r="AO100" s="227"/>
      <c r="AP100" s="227"/>
      <c r="AQ100" s="41"/>
      <c r="AS100" s="119">
        <v>0</v>
      </c>
      <c r="AT100" s="120" t="s">
        <v>116</v>
      </c>
      <c r="AU100" s="120" t="s">
        <v>41</v>
      </c>
      <c r="AV100" s="108">
        <f>ROUND(IF(AU100="nulová",0,IF(OR(AU100="základní",AU100="zákl. přenesená"),AG100*L31,AG100*L32)),2)</f>
        <v>0</v>
      </c>
      <c r="BV100" s="22" t="s">
        <v>119</v>
      </c>
      <c r="BY100" s="118">
        <f>IF(AU100="základní",AV100,0)</f>
        <v>0</v>
      </c>
      <c r="BZ100" s="118">
        <f>IF(AU100="snížená",AV100,0)</f>
        <v>0</v>
      </c>
      <c r="CA100" s="118">
        <f>IF(AU100="zákl. přenesená",AV100,0)</f>
        <v>0</v>
      </c>
      <c r="CB100" s="118">
        <f>IF(AU100="sníž. přenesená",AV100,0)</f>
        <v>0</v>
      </c>
      <c r="CC100" s="118">
        <f>IF(AU100="nulová",AV100,0)</f>
        <v>0</v>
      </c>
      <c r="CD100" s="118">
        <f>IF(AU100="základní",AG100,0)</f>
        <v>0</v>
      </c>
      <c r="CE100" s="118">
        <f>IF(AU100="snížená",AG100,0)</f>
        <v>0</v>
      </c>
      <c r="CF100" s="118">
        <f>IF(AU100="zákl. přenesená",AG100,0)</f>
        <v>0</v>
      </c>
      <c r="CG100" s="118">
        <f>IF(AU100="sníž. přenesená",AG100,0)</f>
        <v>0</v>
      </c>
      <c r="CH100" s="118">
        <f>IF(AU100="nulová",AG100,0)</f>
        <v>0</v>
      </c>
      <c r="CI100" s="22">
        <f>IF(AU100="základní",1,IF(AU100="snížená",2,IF(AU100="zákl. přenesená",4,IF(AU100="sníž. přenesená",5,3))))</f>
        <v>1</v>
      </c>
      <c r="CJ100" s="22">
        <f>IF(AT100="stavební čast",1,IF(88100="investiční čast",2,3))</f>
        <v>1</v>
      </c>
      <c r="CK100" s="22" t="str">
        <f>IF(D100="Vyplň vlastní","","x")</f>
        <v/>
      </c>
    </row>
    <row r="101" spans="2:89" s="1" customFormat="1" ht="19.95" customHeight="1">
      <c r="B101" s="39"/>
      <c r="C101" s="40"/>
      <c r="D101" s="224" t="s">
        <v>118</v>
      </c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225"/>
      <c r="V101" s="225"/>
      <c r="W101" s="225"/>
      <c r="X101" s="225"/>
      <c r="Y101" s="225"/>
      <c r="Z101" s="225"/>
      <c r="AA101" s="225"/>
      <c r="AB101" s="225"/>
      <c r="AC101" s="40"/>
      <c r="AD101" s="40"/>
      <c r="AE101" s="40"/>
      <c r="AF101" s="40"/>
      <c r="AG101" s="226">
        <f>AG87*AS101</f>
        <v>0</v>
      </c>
      <c r="AH101" s="227"/>
      <c r="AI101" s="227"/>
      <c r="AJ101" s="227"/>
      <c r="AK101" s="227"/>
      <c r="AL101" s="227"/>
      <c r="AM101" s="227"/>
      <c r="AN101" s="227">
        <f>AG101+AV101</f>
        <v>0</v>
      </c>
      <c r="AO101" s="227"/>
      <c r="AP101" s="227"/>
      <c r="AQ101" s="41"/>
      <c r="AS101" s="119">
        <v>0</v>
      </c>
      <c r="AT101" s="120" t="s">
        <v>116</v>
      </c>
      <c r="AU101" s="120" t="s">
        <v>41</v>
      </c>
      <c r="AV101" s="108">
        <f>ROUND(IF(AU101="nulová",0,IF(OR(AU101="základní",AU101="zákl. přenesená"),AG101*L31,AG101*L32)),2)</f>
        <v>0</v>
      </c>
      <c r="BV101" s="22" t="s">
        <v>119</v>
      </c>
      <c r="BY101" s="118">
        <f>IF(AU101="základní",AV101,0)</f>
        <v>0</v>
      </c>
      <c r="BZ101" s="118">
        <f>IF(AU101="snížená",AV101,0)</f>
        <v>0</v>
      </c>
      <c r="CA101" s="118">
        <f>IF(AU101="zákl. přenesená",AV101,0)</f>
        <v>0</v>
      </c>
      <c r="CB101" s="118">
        <f>IF(AU101="sníž. přenesená",AV101,0)</f>
        <v>0</v>
      </c>
      <c r="CC101" s="118">
        <f>IF(AU101="nulová",AV101,0)</f>
        <v>0</v>
      </c>
      <c r="CD101" s="118">
        <f>IF(AU101="základní",AG101,0)</f>
        <v>0</v>
      </c>
      <c r="CE101" s="118">
        <f>IF(AU101="snížená",AG101,0)</f>
        <v>0</v>
      </c>
      <c r="CF101" s="118">
        <f>IF(AU101="zákl. přenesená",AG101,0)</f>
        <v>0</v>
      </c>
      <c r="CG101" s="118">
        <f>IF(AU101="sníž. přenesená",AG101,0)</f>
        <v>0</v>
      </c>
      <c r="CH101" s="118">
        <f>IF(AU101="nulová",AG101,0)</f>
        <v>0</v>
      </c>
      <c r="CI101" s="22">
        <f>IF(AU101="základní",1,IF(AU101="snížená",2,IF(AU101="zákl. přenesená",4,IF(AU101="sníž. přenesená",5,3))))</f>
        <v>1</v>
      </c>
      <c r="CJ101" s="22">
        <f>IF(AT101="stavební čast",1,IF(88101="investiční čast",2,3))</f>
        <v>1</v>
      </c>
      <c r="CK101" s="22" t="str">
        <f>IF(D101="Vyplň vlastní","","x")</f>
        <v/>
      </c>
    </row>
    <row r="102" spans="2:89" s="1" customFormat="1" ht="19.95" customHeight="1">
      <c r="B102" s="39"/>
      <c r="C102" s="40"/>
      <c r="D102" s="224" t="s">
        <v>118</v>
      </c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225"/>
      <c r="V102" s="225"/>
      <c r="W102" s="225"/>
      <c r="X102" s="225"/>
      <c r="Y102" s="225"/>
      <c r="Z102" s="225"/>
      <c r="AA102" s="225"/>
      <c r="AB102" s="225"/>
      <c r="AC102" s="40"/>
      <c r="AD102" s="40"/>
      <c r="AE102" s="40"/>
      <c r="AF102" s="40"/>
      <c r="AG102" s="226">
        <f>AG87*AS102</f>
        <v>0</v>
      </c>
      <c r="AH102" s="227"/>
      <c r="AI102" s="227"/>
      <c r="AJ102" s="227"/>
      <c r="AK102" s="227"/>
      <c r="AL102" s="227"/>
      <c r="AM102" s="227"/>
      <c r="AN102" s="227">
        <f>AG102+AV102</f>
        <v>0</v>
      </c>
      <c r="AO102" s="227"/>
      <c r="AP102" s="227"/>
      <c r="AQ102" s="41"/>
      <c r="AS102" s="121">
        <v>0</v>
      </c>
      <c r="AT102" s="122" t="s">
        <v>116</v>
      </c>
      <c r="AU102" s="122" t="s">
        <v>41</v>
      </c>
      <c r="AV102" s="123">
        <f>ROUND(IF(AU102="nulová",0,IF(OR(AU102="základní",AU102="zákl. přenesená"),AG102*L31,AG102*L32)),2)</f>
        <v>0</v>
      </c>
      <c r="BV102" s="22" t="s">
        <v>119</v>
      </c>
      <c r="BY102" s="118">
        <f>IF(AU102="základní",AV102,0)</f>
        <v>0</v>
      </c>
      <c r="BZ102" s="118">
        <f>IF(AU102="snížená",AV102,0)</f>
        <v>0</v>
      </c>
      <c r="CA102" s="118">
        <f>IF(AU102="zákl. přenesená",AV102,0)</f>
        <v>0</v>
      </c>
      <c r="CB102" s="118">
        <f>IF(AU102="sníž. přenesená",AV102,0)</f>
        <v>0</v>
      </c>
      <c r="CC102" s="118">
        <f>IF(AU102="nulová",AV102,0)</f>
        <v>0</v>
      </c>
      <c r="CD102" s="118">
        <f>IF(AU102="základní",AG102,0)</f>
        <v>0</v>
      </c>
      <c r="CE102" s="118">
        <f>IF(AU102="snížená",AG102,0)</f>
        <v>0</v>
      </c>
      <c r="CF102" s="118">
        <f>IF(AU102="zákl. přenesená",AG102,0)</f>
        <v>0</v>
      </c>
      <c r="CG102" s="118">
        <f>IF(AU102="sníž. přenesená",AG102,0)</f>
        <v>0</v>
      </c>
      <c r="CH102" s="118">
        <f>IF(AU102="nulová",AG102,0)</f>
        <v>0</v>
      </c>
      <c r="CI102" s="22">
        <f>IF(AU102="základní",1,IF(AU102="snížená",2,IF(AU102="zákl. přenesená",4,IF(AU102="sníž. přenesená",5,3))))</f>
        <v>1</v>
      </c>
      <c r="CJ102" s="22">
        <f>IF(AT102="stavební čast",1,IF(88102="investiční čast",2,3))</f>
        <v>1</v>
      </c>
      <c r="CK102" s="22" t="str">
        <f>IF(D102="Vyplň vlastní","","x")</f>
        <v/>
      </c>
    </row>
    <row r="103" spans="2:43" s="1" customFormat="1" ht="10.8" customHeight="1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1"/>
    </row>
    <row r="104" spans="2:43" s="1" customFormat="1" ht="30" customHeight="1">
      <c r="B104" s="39"/>
      <c r="C104" s="124" t="s">
        <v>120</v>
      </c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221">
        <f>ROUND(AG87+AG98,2)</f>
        <v>0</v>
      </c>
      <c r="AH104" s="221"/>
      <c r="AI104" s="221"/>
      <c r="AJ104" s="221"/>
      <c r="AK104" s="221"/>
      <c r="AL104" s="221"/>
      <c r="AM104" s="221"/>
      <c r="AN104" s="221">
        <f>AN87+AN98</f>
        <v>0</v>
      </c>
      <c r="AO104" s="221"/>
      <c r="AP104" s="221"/>
      <c r="AQ104" s="41"/>
    </row>
    <row r="105" spans="2:43" s="1" customFormat="1" ht="6.9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64"/>
      <c r="AO105" s="64"/>
      <c r="AP105" s="64"/>
      <c r="AQ105" s="65"/>
    </row>
  </sheetData>
  <mergeCells count="90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AS82:AT84"/>
    <mergeCell ref="AM83:AP83"/>
    <mergeCell ref="L35:O35"/>
    <mergeCell ref="W35:AE35"/>
    <mergeCell ref="AK35:AO35"/>
    <mergeCell ref="X37:AB37"/>
    <mergeCell ref="AK37:AO37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E89:I89"/>
    <mergeCell ref="K89:AF89"/>
    <mergeCell ref="AN90:AP90"/>
    <mergeCell ref="AG90:AM90"/>
    <mergeCell ref="E90:I90"/>
    <mergeCell ref="K90:AF90"/>
    <mergeCell ref="D91:H91"/>
    <mergeCell ref="J91:AF91"/>
    <mergeCell ref="AN92:AP92"/>
    <mergeCell ref="AG92:AM92"/>
    <mergeCell ref="E92:I92"/>
    <mergeCell ref="K92:AF92"/>
    <mergeCell ref="E93:I93"/>
    <mergeCell ref="K93:AF93"/>
    <mergeCell ref="AN94:AP94"/>
    <mergeCell ref="AG94:AM94"/>
    <mergeCell ref="E94:I94"/>
    <mergeCell ref="K94:AF94"/>
    <mergeCell ref="D100:AB100"/>
    <mergeCell ref="AG100:AM100"/>
    <mergeCell ref="AN100:AP100"/>
    <mergeCell ref="AN95:AP95"/>
    <mergeCell ref="AG95:AM95"/>
    <mergeCell ref="F95:J95"/>
    <mergeCell ref="L95:AF95"/>
    <mergeCell ref="AN96:AP96"/>
    <mergeCell ref="AG96:AM96"/>
    <mergeCell ref="D96:H96"/>
    <mergeCell ref="J96:AF96"/>
    <mergeCell ref="D101:AB101"/>
    <mergeCell ref="AG101:AM101"/>
    <mergeCell ref="AN101:AP101"/>
    <mergeCell ref="D102:AB102"/>
    <mergeCell ref="AG102:AM102"/>
    <mergeCell ref="AN102:AP102"/>
    <mergeCell ref="AG98:AM98"/>
    <mergeCell ref="AN98:AP98"/>
    <mergeCell ref="AG104:AM104"/>
    <mergeCell ref="AN104:AP104"/>
    <mergeCell ref="AR2:BE2"/>
    <mergeCell ref="AG99:AM99"/>
    <mergeCell ref="AN99:AP99"/>
    <mergeCell ref="AN93:AP93"/>
    <mergeCell ref="AG93:AM93"/>
    <mergeCell ref="AN91:AP91"/>
    <mergeCell ref="AG91:AM91"/>
    <mergeCell ref="AN89:AP89"/>
    <mergeCell ref="AG89:AM89"/>
    <mergeCell ref="C76:AP76"/>
    <mergeCell ref="L78:AO78"/>
    <mergeCell ref="AM82:AP82"/>
  </mergeCells>
  <dataValidations count="2">
    <dataValidation type="list" allowBlank="1" showInputMessage="1" showErrorMessage="1" error="Povoleny jsou hodnoty základní, snížená, zákl. přenesená, sníž. přenesená, nulová." sqref="AU99:AU103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9:AT103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9" location="'SO 001 - Příprava území -...'!C2" display="/"/>
    <hyperlink ref="A90" location="'SO 002 - Příprava území -...'!C2" display="/"/>
    <hyperlink ref="A92" location="'SO 101 - Lesní cesta délk...'!C2" display="/"/>
    <hyperlink ref="A93" location="'SO 102 - Lesní cesta délk...'!C2" display="/"/>
    <hyperlink ref="A95" location="'SO 192 - Dopravní značení...'!C2" display="/"/>
    <hyperlink ref="A96" location="'1020 - VR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89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ht="25.35" customHeight="1">
      <c r="B7" s="26"/>
      <c r="C7" s="30"/>
      <c r="D7" s="34" t="s">
        <v>127</v>
      </c>
      <c r="E7" s="30"/>
      <c r="F7" s="296" t="s">
        <v>128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0"/>
      <c r="R7" s="27"/>
    </row>
    <row r="8" spans="2:18" s="1" customFormat="1" ht="32.85" customHeight="1">
      <c r="B8" s="39"/>
      <c r="C8" s="40"/>
      <c r="D8" s="33" t="s">
        <v>129</v>
      </c>
      <c r="E8" s="40"/>
      <c r="F8" s="262" t="s">
        <v>130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40"/>
      <c r="R8" s="41"/>
    </row>
    <row r="9" spans="2:18" s="1" customFormat="1" ht="14.4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11" t="str">
        <f>'Rekapitulace stavby'!AN8</f>
        <v>13. 10. 2016</v>
      </c>
      <c r="P10" s="298"/>
      <c r="Q10" s="40"/>
      <c r="R10" s="41"/>
    </row>
    <row r="11" spans="2:18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60" t="str">
        <f>IF('Rekapitulace stavby'!AN10="","",'Rekapitulace stavby'!AN10)</f>
        <v/>
      </c>
      <c r="P12" s="260"/>
      <c r="Q12" s="40"/>
      <c r="R12" s="41"/>
    </row>
    <row r="13" spans="2:18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30</v>
      </c>
      <c r="N13" s="40"/>
      <c r="O13" s="260" t="str">
        <f>IF('Rekapitulace stavby'!AN11="","",'Rekapitulace stavby'!AN11)</f>
        <v/>
      </c>
      <c r="P13" s="260"/>
      <c r="Q13" s="40"/>
      <c r="R13" s="41"/>
    </row>
    <row r="14" spans="2:18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" customHeight="1">
      <c r="B15" s="39"/>
      <c r="C15" s="40"/>
      <c r="D15" s="34" t="s">
        <v>31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09" t="str">
        <f>IF('Rekapitulace stavby'!AN13="","",'Rekapitulace stavby'!AN13)</f>
        <v>Vyplň údaj</v>
      </c>
      <c r="P15" s="260"/>
      <c r="Q15" s="40"/>
      <c r="R15" s="41"/>
    </row>
    <row r="16" spans="2:18" s="1" customFormat="1" ht="18" customHeight="1">
      <c r="B16" s="39"/>
      <c r="C16" s="40"/>
      <c r="D16" s="40"/>
      <c r="E16" s="309" t="str">
        <f>IF('Rekapitulace stavby'!E14="","",'Rekapitulace stavby'!E14)</f>
        <v>Vyplň údaj</v>
      </c>
      <c r="F16" s="310"/>
      <c r="G16" s="310"/>
      <c r="H16" s="310"/>
      <c r="I16" s="310"/>
      <c r="J16" s="310"/>
      <c r="K16" s="310"/>
      <c r="L16" s="310"/>
      <c r="M16" s="34" t="s">
        <v>30</v>
      </c>
      <c r="N16" s="40"/>
      <c r="O16" s="309" t="str">
        <f>IF('Rekapitulace stavby'!AN14="","",'Rekapitulace stavby'!AN14)</f>
        <v>Vyplň údaj</v>
      </c>
      <c r="P16" s="260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33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60" t="str">
        <f>IF('Rekapitulace stavby'!AN16="","",'Rekapitulace stavby'!AN16)</f>
        <v/>
      </c>
      <c r="P18" s="26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30</v>
      </c>
      <c r="N19" s="40"/>
      <c r="O19" s="260" t="str">
        <f>IF('Rekapitulace stavby'!AN17="","",'Rekapitulace stavby'!AN17)</f>
        <v/>
      </c>
      <c r="P19" s="260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60" t="str">
        <f>IF('Rekapitulace stavby'!AN19="","",'Rekapitulace stavby'!AN19)</f>
        <v/>
      </c>
      <c r="P21" s="260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30</v>
      </c>
      <c r="N22" s="40"/>
      <c r="O22" s="260" t="str">
        <f>IF('Rekapitulace stavby'!AN20="","",'Rekapitulace stavby'!AN20)</f>
        <v/>
      </c>
      <c r="P22" s="260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" customHeight="1">
      <c r="B25" s="39"/>
      <c r="C25" s="40"/>
      <c r="D25" s="40"/>
      <c r="E25" s="265" t="s">
        <v>5</v>
      </c>
      <c r="F25" s="265"/>
      <c r="G25" s="265"/>
      <c r="H25" s="265"/>
      <c r="I25" s="265"/>
      <c r="J25" s="265"/>
      <c r="K25" s="265"/>
      <c r="L25" s="265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27" t="s">
        <v>131</v>
      </c>
      <c r="E28" s="40"/>
      <c r="F28" s="40"/>
      <c r="G28" s="40"/>
      <c r="H28" s="40"/>
      <c r="I28" s="40"/>
      <c r="J28" s="40"/>
      <c r="K28" s="40"/>
      <c r="L28" s="40"/>
      <c r="M28" s="266">
        <f>N89</f>
        <v>0</v>
      </c>
      <c r="N28" s="266"/>
      <c r="O28" s="266"/>
      <c r="P28" s="266"/>
      <c r="Q28" s="40"/>
      <c r="R28" s="41"/>
    </row>
    <row r="29" spans="2:18" s="1" customFormat="1" ht="14.4" customHeight="1">
      <c r="B29" s="39"/>
      <c r="C29" s="40"/>
      <c r="D29" s="38" t="s">
        <v>115</v>
      </c>
      <c r="E29" s="40"/>
      <c r="F29" s="40"/>
      <c r="G29" s="40"/>
      <c r="H29" s="40"/>
      <c r="I29" s="40"/>
      <c r="J29" s="40"/>
      <c r="K29" s="40"/>
      <c r="L29" s="40"/>
      <c r="M29" s="266">
        <f>N95</f>
        <v>0</v>
      </c>
      <c r="N29" s="266"/>
      <c r="O29" s="266"/>
      <c r="P29" s="266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39</v>
      </c>
      <c r="E31" s="40"/>
      <c r="F31" s="40"/>
      <c r="G31" s="40"/>
      <c r="H31" s="40"/>
      <c r="I31" s="40"/>
      <c r="J31" s="40"/>
      <c r="K31" s="40"/>
      <c r="L31" s="40"/>
      <c r="M31" s="308">
        <f>ROUND(M28+M29,2)</f>
        <v>0</v>
      </c>
      <c r="N31" s="295"/>
      <c r="O31" s="295"/>
      <c r="P31" s="295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40</v>
      </c>
      <c r="E33" s="46" t="s">
        <v>41</v>
      </c>
      <c r="F33" s="47">
        <v>0.21</v>
      </c>
      <c r="G33" s="129" t="s">
        <v>42</v>
      </c>
      <c r="H33" s="305">
        <f>ROUND((((SUM(BE95:BE102)+SUM(BE121:BE150))+SUM(BE152:BE156))),2)</f>
        <v>0</v>
      </c>
      <c r="I33" s="295"/>
      <c r="J33" s="295"/>
      <c r="K33" s="40"/>
      <c r="L33" s="40"/>
      <c r="M33" s="305">
        <f>ROUND(((ROUND((SUM(BE95:BE102)+SUM(BE121:BE150)),2)*F33)+SUM(BE152:BE156)*F33),2)</f>
        <v>0</v>
      </c>
      <c r="N33" s="295"/>
      <c r="O33" s="295"/>
      <c r="P33" s="295"/>
      <c r="Q33" s="40"/>
      <c r="R33" s="41"/>
    </row>
    <row r="34" spans="2:18" s="1" customFormat="1" ht="14.4" customHeight="1">
      <c r="B34" s="39"/>
      <c r="C34" s="40"/>
      <c r="D34" s="40"/>
      <c r="E34" s="46" t="s">
        <v>43</v>
      </c>
      <c r="F34" s="47">
        <v>0.15</v>
      </c>
      <c r="G34" s="129" t="s">
        <v>42</v>
      </c>
      <c r="H34" s="305">
        <f>ROUND((((SUM(BF95:BF102)+SUM(BF121:BF150))+SUM(BF152:BF156))),2)</f>
        <v>0</v>
      </c>
      <c r="I34" s="295"/>
      <c r="J34" s="295"/>
      <c r="K34" s="40"/>
      <c r="L34" s="40"/>
      <c r="M34" s="305">
        <f>ROUND(((ROUND((SUM(BF95:BF102)+SUM(BF121:BF150)),2)*F34)+SUM(BF152:BF156)*F34),2)</f>
        <v>0</v>
      </c>
      <c r="N34" s="295"/>
      <c r="O34" s="295"/>
      <c r="P34" s="295"/>
      <c r="Q34" s="40"/>
      <c r="R34" s="41"/>
    </row>
    <row r="35" spans="2:18" s="1" customFormat="1" ht="14.4" customHeight="1" hidden="1">
      <c r="B35" s="39"/>
      <c r="C35" s="40"/>
      <c r="D35" s="40"/>
      <c r="E35" s="46" t="s">
        <v>44</v>
      </c>
      <c r="F35" s="47">
        <v>0.21</v>
      </c>
      <c r="G35" s="129" t="s">
        <v>42</v>
      </c>
      <c r="H35" s="305">
        <f>ROUND((((SUM(BG95:BG102)+SUM(BG121:BG150))+SUM(BG152:BG156))),2)</f>
        <v>0</v>
      </c>
      <c r="I35" s="295"/>
      <c r="J35" s="295"/>
      <c r="K35" s="40"/>
      <c r="L35" s="40"/>
      <c r="M35" s="305"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45</v>
      </c>
      <c r="F36" s="47">
        <v>0.15</v>
      </c>
      <c r="G36" s="129" t="s">
        <v>42</v>
      </c>
      <c r="H36" s="305">
        <f>ROUND((((SUM(BH95:BH102)+SUM(BH121:BH150))+SUM(BH152:BH156))),2)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14.4" customHeight="1" hidden="1">
      <c r="B37" s="39"/>
      <c r="C37" s="40"/>
      <c r="D37" s="40"/>
      <c r="E37" s="46" t="s">
        <v>46</v>
      </c>
      <c r="F37" s="47">
        <v>0</v>
      </c>
      <c r="G37" s="129" t="s">
        <v>42</v>
      </c>
      <c r="H37" s="305">
        <f>ROUND((((SUM(BI95:BI102)+SUM(BI121:BI150))+SUM(BI152:BI156))),2)</f>
        <v>0</v>
      </c>
      <c r="I37" s="295"/>
      <c r="J37" s="295"/>
      <c r="K37" s="40"/>
      <c r="L37" s="40"/>
      <c r="M37" s="305">
        <v>0</v>
      </c>
      <c r="N37" s="295"/>
      <c r="O37" s="295"/>
      <c r="P37" s="295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47</v>
      </c>
      <c r="E39" s="79"/>
      <c r="F39" s="79"/>
      <c r="G39" s="131" t="s">
        <v>48</v>
      </c>
      <c r="H39" s="132" t="s">
        <v>49</v>
      </c>
      <c r="I39" s="79"/>
      <c r="J39" s="79"/>
      <c r="K39" s="79"/>
      <c r="L39" s="306">
        <f>SUM(M31:M37)</f>
        <v>0</v>
      </c>
      <c r="M39" s="306"/>
      <c r="N39" s="306"/>
      <c r="O39" s="306"/>
      <c r="P39" s="307"/>
      <c r="Q39" s="125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ht="30" customHeight="1">
      <c r="B79" s="26"/>
      <c r="C79" s="34" t="s">
        <v>127</v>
      </c>
      <c r="D79" s="30"/>
      <c r="E79" s="30"/>
      <c r="F79" s="296" t="s">
        <v>128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30"/>
      <c r="R79" s="27"/>
    </row>
    <row r="80" spans="2:18" s="1" customFormat="1" ht="36.9" customHeight="1">
      <c r="B80" s="39"/>
      <c r="C80" s="73" t="s">
        <v>129</v>
      </c>
      <c r="D80" s="40"/>
      <c r="E80" s="40"/>
      <c r="F80" s="242" t="str">
        <f>F8</f>
        <v>SO 001 - Příprava území - Lesní cesta 483 m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40"/>
      <c r="R80" s="41"/>
    </row>
    <row r="81" spans="2:18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25</v>
      </c>
      <c r="L82" s="40"/>
      <c r="M82" s="298" t="str">
        <f>IF(O10="","",O10)</f>
        <v>13. 10. 2016</v>
      </c>
      <c r="N82" s="298"/>
      <c r="O82" s="298"/>
      <c r="P82" s="298"/>
      <c r="Q82" s="40"/>
      <c r="R82" s="41"/>
    </row>
    <row r="83" spans="2:18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2">
      <c r="B84" s="39"/>
      <c r="C84" s="34" t="s">
        <v>27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33</v>
      </c>
      <c r="L84" s="40"/>
      <c r="M84" s="260" t="str">
        <f>E19</f>
        <v xml:space="preserve"> </v>
      </c>
      <c r="N84" s="260"/>
      <c r="O84" s="260"/>
      <c r="P84" s="260"/>
      <c r="Q84" s="260"/>
      <c r="R84" s="41"/>
    </row>
    <row r="85" spans="2:18" s="1" customFormat="1" ht="14.4" customHeight="1">
      <c r="B85" s="39"/>
      <c r="C85" s="34" t="s">
        <v>31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35</v>
      </c>
      <c r="L85" s="40"/>
      <c r="M85" s="260" t="str">
        <f>E22</f>
        <v xml:space="preserve"> </v>
      </c>
      <c r="N85" s="260"/>
      <c r="O85" s="260"/>
      <c r="P85" s="260"/>
      <c r="Q85" s="260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00" t="s">
        <v>133</v>
      </c>
      <c r="D87" s="301"/>
      <c r="E87" s="301"/>
      <c r="F87" s="301"/>
      <c r="G87" s="301"/>
      <c r="H87" s="125"/>
      <c r="I87" s="125"/>
      <c r="J87" s="125"/>
      <c r="K87" s="125"/>
      <c r="L87" s="125"/>
      <c r="M87" s="125"/>
      <c r="N87" s="300" t="s">
        <v>134</v>
      </c>
      <c r="O87" s="301"/>
      <c r="P87" s="301"/>
      <c r="Q87" s="301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135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0">
        <f>N121</f>
        <v>0</v>
      </c>
      <c r="O89" s="302"/>
      <c r="P89" s="302"/>
      <c r="Q89" s="302"/>
      <c r="R89" s="41"/>
      <c r="AU89" s="22" t="s">
        <v>136</v>
      </c>
    </row>
    <row r="90" spans="2:18" s="7" customFormat="1" ht="24.9" customHeight="1">
      <c r="B90" s="134"/>
      <c r="C90" s="135"/>
      <c r="D90" s="136" t="s">
        <v>137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3">
        <f>N122</f>
        <v>0</v>
      </c>
      <c r="O90" s="303"/>
      <c r="P90" s="303"/>
      <c r="Q90" s="303"/>
      <c r="R90" s="137"/>
    </row>
    <row r="91" spans="2:18" s="8" customFormat="1" ht="19.95" customHeight="1">
      <c r="B91" s="138"/>
      <c r="C91" s="103"/>
      <c r="D91" s="114" t="s">
        <v>138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7">
        <f>N123</f>
        <v>0</v>
      </c>
      <c r="O91" s="228"/>
      <c r="P91" s="228"/>
      <c r="Q91" s="228"/>
      <c r="R91" s="139"/>
    </row>
    <row r="92" spans="2:18" s="8" customFormat="1" ht="19.95" customHeight="1">
      <c r="B92" s="138"/>
      <c r="C92" s="103"/>
      <c r="D92" s="114" t="s">
        <v>139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7">
        <f>N142</f>
        <v>0</v>
      </c>
      <c r="O92" s="228"/>
      <c r="P92" s="228"/>
      <c r="Q92" s="228"/>
      <c r="R92" s="139"/>
    </row>
    <row r="93" spans="2:18" s="7" customFormat="1" ht="21.75" customHeight="1">
      <c r="B93" s="134"/>
      <c r="C93" s="135"/>
      <c r="D93" s="136" t="s">
        <v>140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92">
        <f>N151</f>
        <v>0</v>
      </c>
      <c r="O93" s="303"/>
      <c r="P93" s="303"/>
      <c r="Q93" s="303"/>
      <c r="R93" s="137"/>
    </row>
    <row r="94" spans="2:18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21" s="1" customFormat="1" ht="29.25" customHeight="1">
      <c r="B95" s="39"/>
      <c r="C95" s="133" t="s">
        <v>141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02">
        <f>ROUND(N96+N97+N98+N99+N100+N101,2)</f>
        <v>0</v>
      </c>
      <c r="O95" s="304"/>
      <c r="P95" s="304"/>
      <c r="Q95" s="304"/>
      <c r="R95" s="41"/>
      <c r="T95" s="140"/>
      <c r="U95" s="141" t="s">
        <v>40</v>
      </c>
    </row>
    <row r="96" spans="2:65" s="1" customFormat="1" ht="18" customHeight="1">
      <c r="B96" s="142"/>
      <c r="C96" s="143"/>
      <c r="D96" s="224" t="s">
        <v>142</v>
      </c>
      <c r="E96" s="299"/>
      <c r="F96" s="299"/>
      <c r="G96" s="299"/>
      <c r="H96" s="299"/>
      <c r="I96" s="143"/>
      <c r="J96" s="143"/>
      <c r="K96" s="143"/>
      <c r="L96" s="143"/>
      <c r="M96" s="143"/>
      <c r="N96" s="226">
        <f>ROUND(N89*T96,2)</f>
        <v>0</v>
      </c>
      <c r="O96" s="294"/>
      <c r="P96" s="294"/>
      <c r="Q96" s="294"/>
      <c r="R96" s="145"/>
      <c r="S96" s="143"/>
      <c r="T96" s="146"/>
      <c r="U96" s="147" t="s">
        <v>41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110</v>
      </c>
      <c r="AZ96" s="148"/>
      <c r="BA96" s="148"/>
      <c r="BB96" s="148"/>
      <c r="BC96" s="148"/>
      <c r="BD96" s="148"/>
      <c r="BE96" s="150">
        <f aca="true" t="shared" si="0" ref="BE96:BE101">IF(U96="základní",N96,0)</f>
        <v>0</v>
      </c>
      <c r="BF96" s="150">
        <f aca="true" t="shared" si="1" ref="BF96:BF101">IF(U96="snížená",N96,0)</f>
        <v>0</v>
      </c>
      <c r="BG96" s="150">
        <f aca="true" t="shared" si="2" ref="BG96:BG101">IF(U96="zákl. přenesená",N96,0)</f>
        <v>0</v>
      </c>
      <c r="BH96" s="150">
        <f aca="true" t="shared" si="3" ref="BH96:BH101">IF(U96="sníž. přenesená",N96,0)</f>
        <v>0</v>
      </c>
      <c r="BI96" s="150">
        <f aca="true" t="shared" si="4" ref="BI96:BI101">IF(U96="nulová",N96,0)</f>
        <v>0</v>
      </c>
      <c r="BJ96" s="149" t="s">
        <v>83</v>
      </c>
      <c r="BK96" s="148"/>
      <c r="BL96" s="148"/>
      <c r="BM96" s="148"/>
    </row>
    <row r="97" spans="2:65" s="1" customFormat="1" ht="18" customHeight="1">
      <c r="B97" s="142"/>
      <c r="C97" s="143"/>
      <c r="D97" s="224" t="s">
        <v>143</v>
      </c>
      <c r="E97" s="299"/>
      <c r="F97" s="299"/>
      <c r="G97" s="299"/>
      <c r="H97" s="299"/>
      <c r="I97" s="143"/>
      <c r="J97" s="143"/>
      <c r="K97" s="143"/>
      <c r="L97" s="143"/>
      <c r="M97" s="143"/>
      <c r="N97" s="226">
        <f>ROUND(N89*T97,2)</f>
        <v>0</v>
      </c>
      <c r="O97" s="294"/>
      <c r="P97" s="294"/>
      <c r="Q97" s="294"/>
      <c r="R97" s="145"/>
      <c r="S97" s="143"/>
      <c r="T97" s="146"/>
      <c r="U97" s="147" t="s">
        <v>41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110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83</v>
      </c>
      <c r="BK97" s="148"/>
      <c r="BL97" s="148"/>
      <c r="BM97" s="148"/>
    </row>
    <row r="98" spans="2:65" s="1" customFormat="1" ht="18" customHeight="1">
      <c r="B98" s="142"/>
      <c r="C98" s="143"/>
      <c r="D98" s="224" t="s">
        <v>144</v>
      </c>
      <c r="E98" s="299"/>
      <c r="F98" s="299"/>
      <c r="G98" s="299"/>
      <c r="H98" s="299"/>
      <c r="I98" s="143"/>
      <c r="J98" s="143"/>
      <c r="K98" s="143"/>
      <c r="L98" s="143"/>
      <c r="M98" s="143"/>
      <c r="N98" s="226">
        <f>ROUND(N89*T98,2)</f>
        <v>0</v>
      </c>
      <c r="O98" s="294"/>
      <c r="P98" s="294"/>
      <c r="Q98" s="294"/>
      <c r="R98" s="145"/>
      <c r="S98" s="143"/>
      <c r="T98" s="146"/>
      <c r="U98" s="147" t="s">
        <v>41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110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83</v>
      </c>
      <c r="BK98" s="148"/>
      <c r="BL98" s="148"/>
      <c r="BM98" s="148"/>
    </row>
    <row r="99" spans="2:65" s="1" customFormat="1" ht="18" customHeight="1">
      <c r="B99" s="142"/>
      <c r="C99" s="143"/>
      <c r="D99" s="224" t="s">
        <v>145</v>
      </c>
      <c r="E99" s="299"/>
      <c r="F99" s="299"/>
      <c r="G99" s="299"/>
      <c r="H99" s="299"/>
      <c r="I99" s="143"/>
      <c r="J99" s="143"/>
      <c r="K99" s="143"/>
      <c r="L99" s="143"/>
      <c r="M99" s="143"/>
      <c r="N99" s="226">
        <f>ROUND(N89*T99,2)</f>
        <v>0</v>
      </c>
      <c r="O99" s="294"/>
      <c r="P99" s="294"/>
      <c r="Q99" s="294"/>
      <c r="R99" s="145"/>
      <c r="S99" s="143"/>
      <c r="T99" s="146"/>
      <c r="U99" s="147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110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83</v>
      </c>
      <c r="BK99" s="148"/>
      <c r="BL99" s="148"/>
      <c r="BM99" s="148"/>
    </row>
    <row r="100" spans="2:65" s="1" customFormat="1" ht="18" customHeight="1">
      <c r="B100" s="142"/>
      <c r="C100" s="143"/>
      <c r="D100" s="224" t="s">
        <v>146</v>
      </c>
      <c r="E100" s="299"/>
      <c r="F100" s="299"/>
      <c r="G100" s="299"/>
      <c r="H100" s="299"/>
      <c r="I100" s="143"/>
      <c r="J100" s="143"/>
      <c r="K100" s="143"/>
      <c r="L100" s="143"/>
      <c r="M100" s="143"/>
      <c r="N100" s="226">
        <f>ROUND(N89*T100,2)</f>
        <v>0</v>
      </c>
      <c r="O100" s="294"/>
      <c r="P100" s="294"/>
      <c r="Q100" s="294"/>
      <c r="R100" s="145"/>
      <c r="S100" s="143"/>
      <c r="T100" s="146"/>
      <c r="U100" s="147" t="s">
        <v>41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110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83</v>
      </c>
      <c r="BK100" s="148"/>
      <c r="BL100" s="148"/>
      <c r="BM100" s="148"/>
    </row>
    <row r="101" spans="2:65" s="1" customFormat="1" ht="18" customHeight="1">
      <c r="B101" s="142"/>
      <c r="C101" s="143"/>
      <c r="D101" s="144" t="s">
        <v>147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226">
        <f>ROUND(N89*T101,2)</f>
        <v>0</v>
      </c>
      <c r="O101" s="294"/>
      <c r="P101" s="294"/>
      <c r="Q101" s="294"/>
      <c r="R101" s="145"/>
      <c r="S101" s="143"/>
      <c r="T101" s="151"/>
      <c r="U101" s="152" t="s">
        <v>41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148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83</v>
      </c>
      <c r="BK101" s="148"/>
      <c r="BL101" s="148"/>
      <c r="BM101" s="148"/>
    </row>
    <row r="102" spans="2:18" s="1" customFormat="1" ht="13.5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18" s="1" customFormat="1" ht="29.25" customHeight="1">
      <c r="B103" s="39"/>
      <c r="C103" s="124" t="s">
        <v>120</v>
      </c>
      <c r="D103" s="125"/>
      <c r="E103" s="125"/>
      <c r="F103" s="125"/>
      <c r="G103" s="125"/>
      <c r="H103" s="125"/>
      <c r="I103" s="125"/>
      <c r="J103" s="125"/>
      <c r="K103" s="125"/>
      <c r="L103" s="221">
        <f>ROUND(SUM(N89+N95),2)</f>
        <v>0</v>
      </c>
      <c r="M103" s="221"/>
      <c r="N103" s="221"/>
      <c r="O103" s="221"/>
      <c r="P103" s="221"/>
      <c r="Q103" s="221"/>
      <c r="R103" s="41"/>
    </row>
    <row r="104" spans="2:18" s="1" customFormat="1" ht="6.9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18" s="1" customFormat="1" ht="6.9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18" s="1" customFormat="1" ht="36.9" customHeight="1">
      <c r="B109" s="39"/>
      <c r="C109" s="240" t="s">
        <v>149</v>
      </c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41"/>
    </row>
    <row r="110" spans="2:18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30" customHeight="1">
      <c r="B111" s="39"/>
      <c r="C111" s="34" t="s">
        <v>19</v>
      </c>
      <c r="D111" s="40"/>
      <c r="E111" s="40"/>
      <c r="F111" s="296" t="str">
        <f>F6</f>
        <v>Lesní cesta - část Tulinka</v>
      </c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40"/>
      <c r="R111" s="41"/>
    </row>
    <row r="112" spans="2:18" ht="30" customHeight="1">
      <c r="B112" s="26"/>
      <c r="C112" s="34" t="s">
        <v>127</v>
      </c>
      <c r="D112" s="30"/>
      <c r="E112" s="30"/>
      <c r="F112" s="296" t="s">
        <v>128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30"/>
      <c r="R112" s="27"/>
    </row>
    <row r="113" spans="2:18" s="1" customFormat="1" ht="36.9" customHeight="1">
      <c r="B113" s="39"/>
      <c r="C113" s="73" t="s">
        <v>129</v>
      </c>
      <c r="D113" s="40"/>
      <c r="E113" s="40"/>
      <c r="F113" s="242" t="str">
        <f>F8</f>
        <v>SO 001 - Příprava území - Lesní cesta 483 m</v>
      </c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40"/>
      <c r="R113" s="41"/>
    </row>
    <row r="114" spans="2:18" s="1" customFormat="1" ht="6.9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1"/>
    </row>
    <row r="115" spans="2:18" s="1" customFormat="1" ht="18" customHeight="1">
      <c r="B115" s="39"/>
      <c r="C115" s="34" t="s">
        <v>23</v>
      </c>
      <c r="D115" s="40"/>
      <c r="E115" s="40"/>
      <c r="F115" s="32" t="str">
        <f>F10</f>
        <v xml:space="preserve"> </v>
      </c>
      <c r="G115" s="40"/>
      <c r="H115" s="40"/>
      <c r="I115" s="40"/>
      <c r="J115" s="40"/>
      <c r="K115" s="34" t="s">
        <v>25</v>
      </c>
      <c r="L115" s="40"/>
      <c r="M115" s="298" t="str">
        <f>IF(O10="","",O10)</f>
        <v>13. 10. 2016</v>
      </c>
      <c r="N115" s="298"/>
      <c r="O115" s="298"/>
      <c r="P115" s="298"/>
      <c r="Q115" s="40"/>
      <c r="R115" s="41"/>
    </row>
    <row r="116" spans="2:18" s="1" customFormat="1" ht="6.9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18" s="1" customFormat="1" ht="13.2">
      <c r="B117" s="39"/>
      <c r="C117" s="34" t="s">
        <v>27</v>
      </c>
      <c r="D117" s="40"/>
      <c r="E117" s="40"/>
      <c r="F117" s="32" t="str">
        <f>E13</f>
        <v xml:space="preserve"> </v>
      </c>
      <c r="G117" s="40"/>
      <c r="H117" s="40"/>
      <c r="I117" s="40"/>
      <c r="J117" s="40"/>
      <c r="K117" s="34" t="s">
        <v>33</v>
      </c>
      <c r="L117" s="40"/>
      <c r="M117" s="260" t="str">
        <f>E19</f>
        <v xml:space="preserve"> </v>
      </c>
      <c r="N117" s="260"/>
      <c r="O117" s="260"/>
      <c r="P117" s="260"/>
      <c r="Q117" s="260"/>
      <c r="R117" s="41"/>
    </row>
    <row r="118" spans="2:18" s="1" customFormat="1" ht="14.4" customHeight="1">
      <c r="B118" s="39"/>
      <c r="C118" s="34" t="s">
        <v>31</v>
      </c>
      <c r="D118" s="40"/>
      <c r="E118" s="40"/>
      <c r="F118" s="32" t="str">
        <f>IF(E16="","",E16)</f>
        <v>Vyplň údaj</v>
      </c>
      <c r="G118" s="40"/>
      <c r="H118" s="40"/>
      <c r="I118" s="40"/>
      <c r="J118" s="40"/>
      <c r="K118" s="34" t="s">
        <v>35</v>
      </c>
      <c r="L118" s="40"/>
      <c r="M118" s="260" t="str">
        <f>E22</f>
        <v xml:space="preserve"> </v>
      </c>
      <c r="N118" s="260"/>
      <c r="O118" s="260"/>
      <c r="P118" s="260"/>
      <c r="Q118" s="260"/>
      <c r="R118" s="41"/>
    </row>
    <row r="119" spans="2:18" s="1" customFormat="1" ht="10.35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27" s="9" customFormat="1" ht="29.25" customHeight="1">
      <c r="B120" s="153"/>
      <c r="C120" s="154" t="s">
        <v>150</v>
      </c>
      <c r="D120" s="155" t="s">
        <v>151</v>
      </c>
      <c r="E120" s="155" t="s">
        <v>58</v>
      </c>
      <c r="F120" s="287" t="s">
        <v>152</v>
      </c>
      <c r="G120" s="287"/>
      <c r="H120" s="287"/>
      <c r="I120" s="287"/>
      <c r="J120" s="155" t="s">
        <v>153</v>
      </c>
      <c r="K120" s="155" t="s">
        <v>154</v>
      </c>
      <c r="L120" s="288" t="s">
        <v>155</v>
      </c>
      <c r="M120" s="288"/>
      <c r="N120" s="287" t="s">
        <v>134</v>
      </c>
      <c r="O120" s="287"/>
      <c r="P120" s="287"/>
      <c r="Q120" s="289"/>
      <c r="R120" s="156"/>
      <c r="T120" s="80" t="s">
        <v>156</v>
      </c>
      <c r="U120" s="81" t="s">
        <v>40</v>
      </c>
      <c r="V120" s="81" t="s">
        <v>157</v>
      </c>
      <c r="W120" s="81" t="s">
        <v>158</v>
      </c>
      <c r="X120" s="81" t="s">
        <v>159</v>
      </c>
      <c r="Y120" s="81" t="s">
        <v>160</v>
      </c>
      <c r="Z120" s="81" t="s">
        <v>161</v>
      </c>
      <c r="AA120" s="82" t="s">
        <v>162</v>
      </c>
    </row>
    <row r="121" spans="2:63" s="1" customFormat="1" ht="29.25" customHeight="1">
      <c r="B121" s="39"/>
      <c r="C121" s="84" t="s">
        <v>131</v>
      </c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290">
        <f>BK121</f>
        <v>0</v>
      </c>
      <c r="O121" s="291"/>
      <c r="P121" s="291"/>
      <c r="Q121" s="291"/>
      <c r="R121" s="41"/>
      <c r="T121" s="83"/>
      <c r="U121" s="55"/>
      <c r="V121" s="55"/>
      <c r="W121" s="157">
        <f>W122+W151</f>
        <v>0</v>
      </c>
      <c r="X121" s="55"/>
      <c r="Y121" s="157">
        <f>Y122+Y151</f>
        <v>0.084525</v>
      </c>
      <c r="Z121" s="55"/>
      <c r="AA121" s="158">
        <f>AA122+AA151</f>
        <v>260.337</v>
      </c>
      <c r="AT121" s="22" t="s">
        <v>75</v>
      </c>
      <c r="AU121" s="22" t="s">
        <v>136</v>
      </c>
      <c r="BK121" s="159">
        <f>BK122+BK151</f>
        <v>0</v>
      </c>
    </row>
    <row r="122" spans="2:63" s="10" customFormat="1" ht="37.35" customHeight="1">
      <c r="B122" s="160"/>
      <c r="C122" s="161"/>
      <c r="D122" s="162" t="s">
        <v>137</v>
      </c>
      <c r="E122" s="162"/>
      <c r="F122" s="162"/>
      <c r="G122" s="162"/>
      <c r="H122" s="162"/>
      <c r="I122" s="162"/>
      <c r="J122" s="162"/>
      <c r="K122" s="162"/>
      <c r="L122" s="162"/>
      <c r="M122" s="162"/>
      <c r="N122" s="292">
        <f>BK122</f>
        <v>0</v>
      </c>
      <c r="O122" s="293"/>
      <c r="P122" s="293"/>
      <c r="Q122" s="293"/>
      <c r="R122" s="163"/>
      <c r="T122" s="164"/>
      <c r="U122" s="161"/>
      <c r="V122" s="161"/>
      <c r="W122" s="165">
        <f>W123+W142</f>
        <v>0</v>
      </c>
      <c r="X122" s="161"/>
      <c r="Y122" s="165">
        <f>Y123+Y142</f>
        <v>0.084525</v>
      </c>
      <c r="Z122" s="161"/>
      <c r="AA122" s="166">
        <f>AA123+AA142</f>
        <v>260.337</v>
      </c>
      <c r="AR122" s="167" t="s">
        <v>83</v>
      </c>
      <c r="AT122" s="168" t="s">
        <v>75</v>
      </c>
      <c r="AU122" s="168" t="s">
        <v>76</v>
      </c>
      <c r="AY122" s="167" t="s">
        <v>163</v>
      </c>
      <c r="BK122" s="169">
        <f>BK123+BK142</f>
        <v>0</v>
      </c>
    </row>
    <row r="123" spans="2:63" s="10" customFormat="1" ht="19.95" customHeight="1">
      <c r="B123" s="160"/>
      <c r="C123" s="161"/>
      <c r="D123" s="170" t="s">
        <v>138</v>
      </c>
      <c r="E123" s="170"/>
      <c r="F123" s="170"/>
      <c r="G123" s="170"/>
      <c r="H123" s="170"/>
      <c r="I123" s="170"/>
      <c r="J123" s="170"/>
      <c r="K123" s="170"/>
      <c r="L123" s="170"/>
      <c r="M123" s="170"/>
      <c r="N123" s="285">
        <f>BK123</f>
        <v>0</v>
      </c>
      <c r="O123" s="286"/>
      <c r="P123" s="286"/>
      <c r="Q123" s="286"/>
      <c r="R123" s="163"/>
      <c r="T123" s="164"/>
      <c r="U123" s="161"/>
      <c r="V123" s="161"/>
      <c r="W123" s="165">
        <f>SUM(W124:W141)</f>
        <v>0</v>
      </c>
      <c r="X123" s="161"/>
      <c r="Y123" s="165">
        <f>SUM(Y124:Y141)</f>
        <v>0.084525</v>
      </c>
      <c r="Z123" s="161"/>
      <c r="AA123" s="166">
        <f>SUM(AA124:AA141)</f>
        <v>260.337</v>
      </c>
      <c r="AR123" s="167" t="s">
        <v>83</v>
      </c>
      <c r="AT123" s="168" t="s">
        <v>75</v>
      </c>
      <c r="AU123" s="168" t="s">
        <v>83</v>
      </c>
      <c r="AY123" s="167" t="s">
        <v>163</v>
      </c>
      <c r="BK123" s="169">
        <f>SUM(BK124:BK141)</f>
        <v>0</v>
      </c>
    </row>
    <row r="124" spans="2:65" s="1" customFormat="1" ht="40.2" customHeight="1">
      <c r="B124" s="142"/>
      <c r="C124" s="171" t="s">
        <v>83</v>
      </c>
      <c r="D124" s="171" t="s">
        <v>164</v>
      </c>
      <c r="E124" s="172" t="s">
        <v>165</v>
      </c>
      <c r="F124" s="277" t="s">
        <v>166</v>
      </c>
      <c r="G124" s="277"/>
      <c r="H124" s="277"/>
      <c r="I124" s="277"/>
      <c r="J124" s="173" t="s">
        <v>167</v>
      </c>
      <c r="K124" s="174">
        <v>1690.5</v>
      </c>
      <c r="L124" s="271">
        <v>0</v>
      </c>
      <c r="M124" s="271"/>
      <c r="N124" s="278">
        <f>ROUND(L124*K124,2)</f>
        <v>0</v>
      </c>
      <c r="O124" s="278"/>
      <c r="P124" s="278"/>
      <c r="Q124" s="278"/>
      <c r="R124" s="145"/>
      <c r="T124" s="175" t="s">
        <v>5</v>
      </c>
      <c r="U124" s="48" t="s">
        <v>41</v>
      </c>
      <c r="V124" s="40"/>
      <c r="W124" s="176">
        <f>V124*K124</f>
        <v>0</v>
      </c>
      <c r="X124" s="176">
        <v>5E-05</v>
      </c>
      <c r="Y124" s="176">
        <f>X124*K124</f>
        <v>0.084525</v>
      </c>
      <c r="Z124" s="176">
        <v>0.154</v>
      </c>
      <c r="AA124" s="177">
        <f>Z124*K124</f>
        <v>260.337</v>
      </c>
      <c r="AR124" s="22" t="s">
        <v>168</v>
      </c>
      <c r="AT124" s="22" t="s">
        <v>164</v>
      </c>
      <c r="AU124" s="22" t="s">
        <v>88</v>
      </c>
      <c r="AY124" s="22" t="s">
        <v>163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2" t="s">
        <v>83</v>
      </c>
      <c r="BK124" s="118">
        <f>ROUND(L124*K124,2)</f>
        <v>0</v>
      </c>
      <c r="BL124" s="22" t="s">
        <v>168</v>
      </c>
      <c r="BM124" s="22" t="s">
        <v>169</v>
      </c>
    </row>
    <row r="125" spans="2:51" s="11" customFormat="1" ht="28.8" customHeight="1">
      <c r="B125" s="178"/>
      <c r="C125" s="179"/>
      <c r="D125" s="179"/>
      <c r="E125" s="180" t="s">
        <v>5</v>
      </c>
      <c r="F125" s="281" t="s">
        <v>170</v>
      </c>
      <c r="G125" s="282"/>
      <c r="H125" s="282"/>
      <c r="I125" s="282"/>
      <c r="J125" s="179"/>
      <c r="K125" s="181" t="s">
        <v>5</v>
      </c>
      <c r="L125" s="179"/>
      <c r="M125" s="179"/>
      <c r="N125" s="179"/>
      <c r="O125" s="179"/>
      <c r="P125" s="179"/>
      <c r="Q125" s="179"/>
      <c r="R125" s="182"/>
      <c r="T125" s="183"/>
      <c r="U125" s="179"/>
      <c r="V125" s="179"/>
      <c r="W125" s="179"/>
      <c r="X125" s="179"/>
      <c r="Y125" s="179"/>
      <c r="Z125" s="179"/>
      <c r="AA125" s="184"/>
      <c r="AT125" s="185" t="s">
        <v>171</v>
      </c>
      <c r="AU125" s="185" t="s">
        <v>88</v>
      </c>
      <c r="AV125" s="11" t="s">
        <v>83</v>
      </c>
      <c r="AW125" s="11" t="s">
        <v>34</v>
      </c>
      <c r="AX125" s="11" t="s">
        <v>76</v>
      </c>
      <c r="AY125" s="185" t="s">
        <v>163</v>
      </c>
    </row>
    <row r="126" spans="2:51" s="12" customFormat="1" ht="20.4" customHeight="1">
      <c r="B126" s="186"/>
      <c r="C126" s="187"/>
      <c r="D126" s="187"/>
      <c r="E126" s="188" t="s">
        <v>5</v>
      </c>
      <c r="F126" s="283" t="s">
        <v>172</v>
      </c>
      <c r="G126" s="284"/>
      <c r="H126" s="284"/>
      <c r="I126" s="284"/>
      <c r="J126" s="187"/>
      <c r="K126" s="189">
        <v>1690.5</v>
      </c>
      <c r="L126" s="187"/>
      <c r="M126" s="187"/>
      <c r="N126" s="187"/>
      <c r="O126" s="187"/>
      <c r="P126" s="187"/>
      <c r="Q126" s="187"/>
      <c r="R126" s="190"/>
      <c r="T126" s="191"/>
      <c r="U126" s="187"/>
      <c r="V126" s="187"/>
      <c r="W126" s="187"/>
      <c r="X126" s="187"/>
      <c r="Y126" s="187"/>
      <c r="Z126" s="187"/>
      <c r="AA126" s="192"/>
      <c r="AT126" s="193" t="s">
        <v>171</v>
      </c>
      <c r="AU126" s="193" t="s">
        <v>88</v>
      </c>
      <c r="AV126" s="12" t="s">
        <v>88</v>
      </c>
      <c r="AW126" s="12" t="s">
        <v>34</v>
      </c>
      <c r="AX126" s="12" t="s">
        <v>76</v>
      </c>
      <c r="AY126" s="193" t="s">
        <v>163</v>
      </c>
    </row>
    <row r="127" spans="2:51" s="13" customFormat="1" ht="20.4" customHeight="1">
      <c r="B127" s="194"/>
      <c r="C127" s="195"/>
      <c r="D127" s="195"/>
      <c r="E127" s="196" t="s">
        <v>5</v>
      </c>
      <c r="F127" s="275" t="s">
        <v>173</v>
      </c>
      <c r="G127" s="276"/>
      <c r="H127" s="276"/>
      <c r="I127" s="276"/>
      <c r="J127" s="195"/>
      <c r="K127" s="197">
        <v>1690.5</v>
      </c>
      <c r="L127" s="195"/>
      <c r="M127" s="195"/>
      <c r="N127" s="195"/>
      <c r="O127" s="195"/>
      <c r="P127" s="195"/>
      <c r="Q127" s="195"/>
      <c r="R127" s="198"/>
      <c r="T127" s="199"/>
      <c r="U127" s="195"/>
      <c r="V127" s="195"/>
      <c r="W127" s="195"/>
      <c r="X127" s="195"/>
      <c r="Y127" s="195"/>
      <c r="Z127" s="195"/>
      <c r="AA127" s="200"/>
      <c r="AT127" s="201" t="s">
        <v>171</v>
      </c>
      <c r="AU127" s="201" t="s">
        <v>88</v>
      </c>
      <c r="AV127" s="13" t="s">
        <v>168</v>
      </c>
      <c r="AW127" s="13" t="s">
        <v>34</v>
      </c>
      <c r="AX127" s="13" t="s">
        <v>83</v>
      </c>
      <c r="AY127" s="201" t="s">
        <v>163</v>
      </c>
    </row>
    <row r="128" spans="2:65" s="1" customFormat="1" ht="28.8" customHeight="1">
      <c r="B128" s="142"/>
      <c r="C128" s="171" t="s">
        <v>88</v>
      </c>
      <c r="D128" s="171" t="s">
        <v>164</v>
      </c>
      <c r="E128" s="172" t="s">
        <v>174</v>
      </c>
      <c r="F128" s="277" t="s">
        <v>175</v>
      </c>
      <c r="G128" s="277"/>
      <c r="H128" s="277"/>
      <c r="I128" s="277"/>
      <c r="J128" s="173" t="s">
        <v>176</v>
      </c>
      <c r="K128" s="174">
        <v>24.15</v>
      </c>
      <c r="L128" s="271">
        <v>0</v>
      </c>
      <c r="M128" s="271"/>
      <c r="N128" s="278">
        <f>ROUND(L128*K128,2)</f>
        <v>0</v>
      </c>
      <c r="O128" s="278"/>
      <c r="P128" s="278"/>
      <c r="Q128" s="278"/>
      <c r="R128" s="145"/>
      <c r="T128" s="175" t="s">
        <v>5</v>
      </c>
      <c r="U128" s="48" t="s">
        <v>41</v>
      </c>
      <c r="V128" s="40"/>
      <c r="W128" s="176">
        <f>V128*K128</f>
        <v>0</v>
      </c>
      <c r="X128" s="176">
        <v>0</v>
      </c>
      <c r="Y128" s="176">
        <f>X128*K128</f>
        <v>0</v>
      </c>
      <c r="Z128" s="176">
        <v>0</v>
      </c>
      <c r="AA128" s="177">
        <f>Z128*K128</f>
        <v>0</v>
      </c>
      <c r="AR128" s="22" t="s">
        <v>168</v>
      </c>
      <c r="AT128" s="22" t="s">
        <v>164</v>
      </c>
      <c r="AU128" s="22" t="s">
        <v>88</v>
      </c>
      <c r="AY128" s="22" t="s">
        <v>163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22" t="s">
        <v>83</v>
      </c>
      <c r="BK128" s="118">
        <f>ROUND(L128*K128,2)</f>
        <v>0</v>
      </c>
      <c r="BL128" s="22" t="s">
        <v>168</v>
      </c>
      <c r="BM128" s="22" t="s">
        <v>177</v>
      </c>
    </row>
    <row r="129" spans="2:51" s="11" customFormat="1" ht="20.4" customHeight="1">
      <c r="B129" s="178"/>
      <c r="C129" s="179"/>
      <c r="D129" s="179"/>
      <c r="E129" s="180" t="s">
        <v>5</v>
      </c>
      <c r="F129" s="281" t="s">
        <v>178</v>
      </c>
      <c r="G129" s="282"/>
      <c r="H129" s="282"/>
      <c r="I129" s="282"/>
      <c r="J129" s="179"/>
      <c r="K129" s="181" t="s">
        <v>5</v>
      </c>
      <c r="L129" s="179"/>
      <c r="M129" s="179"/>
      <c r="N129" s="179"/>
      <c r="O129" s="179"/>
      <c r="P129" s="179"/>
      <c r="Q129" s="179"/>
      <c r="R129" s="182"/>
      <c r="T129" s="183"/>
      <c r="U129" s="179"/>
      <c r="V129" s="179"/>
      <c r="W129" s="179"/>
      <c r="X129" s="179"/>
      <c r="Y129" s="179"/>
      <c r="Z129" s="179"/>
      <c r="AA129" s="184"/>
      <c r="AT129" s="185" t="s">
        <v>171</v>
      </c>
      <c r="AU129" s="185" t="s">
        <v>88</v>
      </c>
      <c r="AV129" s="11" t="s">
        <v>83</v>
      </c>
      <c r="AW129" s="11" t="s">
        <v>34</v>
      </c>
      <c r="AX129" s="11" t="s">
        <v>76</v>
      </c>
      <c r="AY129" s="185" t="s">
        <v>163</v>
      </c>
    </row>
    <row r="130" spans="2:51" s="12" customFormat="1" ht="20.4" customHeight="1">
      <c r="B130" s="186"/>
      <c r="C130" s="187"/>
      <c r="D130" s="187"/>
      <c r="E130" s="188" t="s">
        <v>5</v>
      </c>
      <c r="F130" s="283" t="s">
        <v>179</v>
      </c>
      <c r="G130" s="284"/>
      <c r="H130" s="284"/>
      <c r="I130" s="284"/>
      <c r="J130" s="187"/>
      <c r="K130" s="189">
        <v>24.15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171</v>
      </c>
      <c r="AU130" s="193" t="s">
        <v>88</v>
      </c>
      <c r="AV130" s="12" t="s">
        <v>88</v>
      </c>
      <c r="AW130" s="12" t="s">
        <v>34</v>
      </c>
      <c r="AX130" s="12" t="s">
        <v>76</v>
      </c>
      <c r="AY130" s="193" t="s">
        <v>163</v>
      </c>
    </row>
    <row r="131" spans="2:51" s="13" customFormat="1" ht="20.4" customHeight="1">
      <c r="B131" s="194"/>
      <c r="C131" s="195"/>
      <c r="D131" s="195"/>
      <c r="E131" s="196" t="s">
        <v>5</v>
      </c>
      <c r="F131" s="275" t="s">
        <v>173</v>
      </c>
      <c r="G131" s="276"/>
      <c r="H131" s="276"/>
      <c r="I131" s="276"/>
      <c r="J131" s="195"/>
      <c r="K131" s="197">
        <v>24.15</v>
      </c>
      <c r="L131" s="195"/>
      <c r="M131" s="195"/>
      <c r="N131" s="195"/>
      <c r="O131" s="195"/>
      <c r="P131" s="195"/>
      <c r="Q131" s="195"/>
      <c r="R131" s="198"/>
      <c r="T131" s="199"/>
      <c r="U131" s="195"/>
      <c r="V131" s="195"/>
      <c r="W131" s="195"/>
      <c r="X131" s="195"/>
      <c r="Y131" s="195"/>
      <c r="Z131" s="195"/>
      <c r="AA131" s="200"/>
      <c r="AT131" s="201" t="s">
        <v>171</v>
      </c>
      <c r="AU131" s="201" t="s">
        <v>88</v>
      </c>
      <c r="AV131" s="13" t="s">
        <v>168</v>
      </c>
      <c r="AW131" s="13" t="s">
        <v>34</v>
      </c>
      <c r="AX131" s="13" t="s">
        <v>83</v>
      </c>
      <c r="AY131" s="201" t="s">
        <v>163</v>
      </c>
    </row>
    <row r="132" spans="2:65" s="1" customFormat="1" ht="28.8" customHeight="1">
      <c r="B132" s="142"/>
      <c r="C132" s="171" t="s">
        <v>107</v>
      </c>
      <c r="D132" s="171" t="s">
        <v>164</v>
      </c>
      <c r="E132" s="172" t="s">
        <v>180</v>
      </c>
      <c r="F132" s="277" t="s">
        <v>181</v>
      </c>
      <c r="G132" s="277"/>
      <c r="H132" s="277"/>
      <c r="I132" s="277"/>
      <c r="J132" s="173" t="s">
        <v>176</v>
      </c>
      <c r="K132" s="174">
        <v>12.075</v>
      </c>
      <c r="L132" s="271">
        <v>0</v>
      </c>
      <c r="M132" s="271"/>
      <c r="N132" s="278">
        <f>ROUND(L132*K132,2)</f>
        <v>0</v>
      </c>
      <c r="O132" s="278"/>
      <c r="P132" s="278"/>
      <c r="Q132" s="278"/>
      <c r="R132" s="145"/>
      <c r="T132" s="175" t="s">
        <v>5</v>
      </c>
      <c r="U132" s="48" t="s">
        <v>41</v>
      </c>
      <c r="V132" s="40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2" t="s">
        <v>168</v>
      </c>
      <c r="AT132" s="22" t="s">
        <v>164</v>
      </c>
      <c r="AU132" s="22" t="s">
        <v>88</v>
      </c>
      <c r="AY132" s="22" t="s">
        <v>163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22" t="s">
        <v>83</v>
      </c>
      <c r="BK132" s="118">
        <f>ROUND(L132*K132,2)</f>
        <v>0</v>
      </c>
      <c r="BL132" s="22" t="s">
        <v>168</v>
      </c>
      <c r="BM132" s="22" t="s">
        <v>182</v>
      </c>
    </row>
    <row r="133" spans="2:51" s="12" customFormat="1" ht="20.4" customHeight="1">
      <c r="B133" s="186"/>
      <c r="C133" s="187"/>
      <c r="D133" s="187"/>
      <c r="E133" s="188" t="s">
        <v>5</v>
      </c>
      <c r="F133" s="273" t="s">
        <v>183</v>
      </c>
      <c r="G133" s="274"/>
      <c r="H133" s="274"/>
      <c r="I133" s="274"/>
      <c r="J133" s="187"/>
      <c r="K133" s="189">
        <v>12.075</v>
      </c>
      <c r="L133" s="187"/>
      <c r="M133" s="187"/>
      <c r="N133" s="187"/>
      <c r="O133" s="187"/>
      <c r="P133" s="187"/>
      <c r="Q133" s="187"/>
      <c r="R133" s="190"/>
      <c r="T133" s="191"/>
      <c r="U133" s="187"/>
      <c r="V133" s="187"/>
      <c r="W133" s="187"/>
      <c r="X133" s="187"/>
      <c r="Y133" s="187"/>
      <c r="Z133" s="187"/>
      <c r="AA133" s="192"/>
      <c r="AT133" s="193" t="s">
        <v>171</v>
      </c>
      <c r="AU133" s="193" t="s">
        <v>88</v>
      </c>
      <c r="AV133" s="12" t="s">
        <v>88</v>
      </c>
      <c r="AW133" s="12" t="s">
        <v>34</v>
      </c>
      <c r="AX133" s="12" t="s">
        <v>76</v>
      </c>
      <c r="AY133" s="193" t="s">
        <v>163</v>
      </c>
    </row>
    <row r="134" spans="2:51" s="13" customFormat="1" ht="20.4" customHeight="1">
      <c r="B134" s="194"/>
      <c r="C134" s="195"/>
      <c r="D134" s="195"/>
      <c r="E134" s="196" t="s">
        <v>5</v>
      </c>
      <c r="F134" s="275" t="s">
        <v>173</v>
      </c>
      <c r="G134" s="276"/>
      <c r="H134" s="276"/>
      <c r="I134" s="276"/>
      <c r="J134" s="195"/>
      <c r="K134" s="197">
        <v>12.075</v>
      </c>
      <c r="L134" s="195"/>
      <c r="M134" s="195"/>
      <c r="N134" s="195"/>
      <c r="O134" s="195"/>
      <c r="P134" s="195"/>
      <c r="Q134" s="195"/>
      <c r="R134" s="198"/>
      <c r="T134" s="199"/>
      <c r="U134" s="195"/>
      <c r="V134" s="195"/>
      <c r="W134" s="195"/>
      <c r="X134" s="195"/>
      <c r="Y134" s="195"/>
      <c r="Z134" s="195"/>
      <c r="AA134" s="200"/>
      <c r="AT134" s="201" t="s">
        <v>171</v>
      </c>
      <c r="AU134" s="201" t="s">
        <v>88</v>
      </c>
      <c r="AV134" s="13" t="s">
        <v>168</v>
      </c>
      <c r="AW134" s="13" t="s">
        <v>34</v>
      </c>
      <c r="AX134" s="13" t="s">
        <v>83</v>
      </c>
      <c r="AY134" s="201" t="s">
        <v>163</v>
      </c>
    </row>
    <row r="135" spans="2:65" s="1" customFormat="1" ht="28.8" customHeight="1">
      <c r="B135" s="142"/>
      <c r="C135" s="171" t="s">
        <v>168</v>
      </c>
      <c r="D135" s="171" t="s">
        <v>164</v>
      </c>
      <c r="E135" s="172" t="s">
        <v>184</v>
      </c>
      <c r="F135" s="277" t="s">
        <v>185</v>
      </c>
      <c r="G135" s="277"/>
      <c r="H135" s="277"/>
      <c r="I135" s="277"/>
      <c r="J135" s="173" t="s">
        <v>176</v>
      </c>
      <c r="K135" s="174">
        <v>24.15</v>
      </c>
      <c r="L135" s="271">
        <v>0</v>
      </c>
      <c r="M135" s="271"/>
      <c r="N135" s="278">
        <f>ROUND(L135*K135,2)</f>
        <v>0</v>
      </c>
      <c r="O135" s="278"/>
      <c r="P135" s="278"/>
      <c r="Q135" s="278"/>
      <c r="R135" s="145"/>
      <c r="T135" s="175" t="s">
        <v>5</v>
      </c>
      <c r="U135" s="48" t="s">
        <v>41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2" t="s">
        <v>168</v>
      </c>
      <c r="AT135" s="22" t="s">
        <v>164</v>
      </c>
      <c r="AU135" s="22" t="s">
        <v>88</v>
      </c>
      <c r="AY135" s="22" t="s">
        <v>163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2" t="s">
        <v>83</v>
      </c>
      <c r="BK135" s="118">
        <f>ROUND(L135*K135,2)</f>
        <v>0</v>
      </c>
      <c r="BL135" s="22" t="s">
        <v>168</v>
      </c>
      <c r="BM135" s="22" t="s">
        <v>186</v>
      </c>
    </row>
    <row r="136" spans="2:51" s="11" customFormat="1" ht="28.8" customHeight="1">
      <c r="B136" s="178"/>
      <c r="C136" s="179"/>
      <c r="D136" s="179"/>
      <c r="E136" s="180" t="s">
        <v>5</v>
      </c>
      <c r="F136" s="281" t="s">
        <v>187</v>
      </c>
      <c r="G136" s="282"/>
      <c r="H136" s="282"/>
      <c r="I136" s="282"/>
      <c r="J136" s="179"/>
      <c r="K136" s="181" t="s">
        <v>5</v>
      </c>
      <c r="L136" s="179"/>
      <c r="M136" s="179"/>
      <c r="N136" s="179"/>
      <c r="O136" s="179"/>
      <c r="P136" s="179"/>
      <c r="Q136" s="179"/>
      <c r="R136" s="182"/>
      <c r="T136" s="183"/>
      <c r="U136" s="179"/>
      <c r="V136" s="179"/>
      <c r="W136" s="179"/>
      <c r="X136" s="179"/>
      <c r="Y136" s="179"/>
      <c r="Z136" s="179"/>
      <c r="AA136" s="184"/>
      <c r="AT136" s="185" t="s">
        <v>171</v>
      </c>
      <c r="AU136" s="185" t="s">
        <v>88</v>
      </c>
      <c r="AV136" s="11" t="s">
        <v>83</v>
      </c>
      <c r="AW136" s="11" t="s">
        <v>34</v>
      </c>
      <c r="AX136" s="11" t="s">
        <v>76</v>
      </c>
      <c r="AY136" s="185" t="s">
        <v>163</v>
      </c>
    </row>
    <row r="137" spans="2:51" s="12" customFormat="1" ht="20.4" customHeight="1">
      <c r="B137" s="186"/>
      <c r="C137" s="187"/>
      <c r="D137" s="187"/>
      <c r="E137" s="188" t="s">
        <v>5</v>
      </c>
      <c r="F137" s="283" t="s">
        <v>188</v>
      </c>
      <c r="G137" s="284"/>
      <c r="H137" s="284"/>
      <c r="I137" s="284"/>
      <c r="J137" s="187"/>
      <c r="K137" s="189">
        <v>24.15</v>
      </c>
      <c r="L137" s="187"/>
      <c r="M137" s="187"/>
      <c r="N137" s="187"/>
      <c r="O137" s="187"/>
      <c r="P137" s="187"/>
      <c r="Q137" s="187"/>
      <c r="R137" s="190"/>
      <c r="T137" s="191"/>
      <c r="U137" s="187"/>
      <c r="V137" s="187"/>
      <c r="W137" s="187"/>
      <c r="X137" s="187"/>
      <c r="Y137" s="187"/>
      <c r="Z137" s="187"/>
      <c r="AA137" s="192"/>
      <c r="AT137" s="193" t="s">
        <v>171</v>
      </c>
      <c r="AU137" s="193" t="s">
        <v>88</v>
      </c>
      <c r="AV137" s="12" t="s">
        <v>88</v>
      </c>
      <c r="AW137" s="12" t="s">
        <v>34</v>
      </c>
      <c r="AX137" s="12" t="s">
        <v>76</v>
      </c>
      <c r="AY137" s="193" t="s">
        <v>163</v>
      </c>
    </row>
    <row r="138" spans="2:51" s="13" customFormat="1" ht="20.4" customHeight="1">
      <c r="B138" s="194"/>
      <c r="C138" s="195"/>
      <c r="D138" s="195"/>
      <c r="E138" s="196" t="s">
        <v>5</v>
      </c>
      <c r="F138" s="275" t="s">
        <v>173</v>
      </c>
      <c r="G138" s="276"/>
      <c r="H138" s="276"/>
      <c r="I138" s="276"/>
      <c r="J138" s="195"/>
      <c r="K138" s="197">
        <v>24.15</v>
      </c>
      <c r="L138" s="195"/>
      <c r="M138" s="195"/>
      <c r="N138" s="195"/>
      <c r="O138" s="195"/>
      <c r="P138" s="195"/>
      <c r="Q138" s="195"/>
      <c r="R138" s="198"/>
      <c r="T138" s="199"/>
      <c r="U138" s="195"/>
      <c r="V138" s="195"/>
      <c r="W138" s="195"/>
      <c r="X138" s="195"/>
      <c r="Y138" s="195"/>
      <c r="Z138" s="195"/>
      <c r="AA138" s="200"/>
      <c r="AT138" s="201" t="s">
        <v>171</v>
      </c>
      <c r="AU138" s="201" t="s">
        <v>88</v>
      </c>
      <c r="AV138" s="13" t="s">
        <v>168</v>
      </c>
      <c r="AW138" s="13" t="s">
        <v>34</v>
      </c>
      <c r="AX138" s="13" t="s">
        <v>83</v>
      </c>
      <c r="AY138" s="201" t="s">
        <v>163</v>
      </c>
    </row>
    <row r="139" spans="2:65" s="1" customFormat="1" ht="28.8" customHeight="1">
      <c r="B139" s="142"/>
      <c r="C139" s="171" t="s">
        <v>189</v>
      </c>
      <c r="D139" s="171" t="s">
        <v>164</v>
      </c>
      <c r="E139" s="172" t="s">
        <v>190</v>
      </c>
      <c r="F139" s="277" t="s">
        <v>191</v>
      </c>
      <c r="G139" s="277"/>
      <c r="H139" s="277"/>
      <c r="I139" s="277"/>
      <c r="J139" s="173" t="s">
        <v>192</v>
      </c>
      <c r="K139" s="174">
        <v>43.47</v>
      </c>
      <c r="L139" s="271">
        <v>0</v>
      </c>
      <c r="M139" s="271"/>
      <c r="N139" s="278">
        <f>ROUND(L139*K139,2)</f>
        <v>0</v>
      </c>
      <c r="O139" s="278"/>
      <c r="P139" s="278"/>
      <c r="Q139" s="278"/>
      <c r="R139" s="145"/>
      <c r="T139" s="175" t="s">
        <v>5</v>
      </c>
      <c r="U139" s="48" t="s">
        <v>41</v>
      </c>
      <c r="V139" s="40"/>
      <c r="W139" s="176">
        <f>V139*K139</f>
        <v>0</v>
      </c>
      <c r="X139" s="176">
        <v>0</v>
      </c>
      <c r="Y139" s="176">
        <f>X139*K139</f>
        <v>0</v>
      </c>
      <c r="Z139" s="176">
        <v>0</v>
      </c>
      <c r="AA139" s="177">
        <f>Z139*K139</f>
        <v>0</v>
      </c>
      <c r="AR139" s="22" t="s">
        <v>168</v>
      </c>
      <c r="AT139" s="22" t="s">
        <v>164</v>
      </c>
      <c r="AU139" s="22" t="s">
        <v>88</v>
      </c>
      <c r="AY139" s="22" t="s">
        <v>163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83</v>
      </c>
      <c r="BK139" s="118">
        <f>ROUND(L139*K139,2)</f>
        <v>0</v>
      </c>
      <c r="BL139" s="22" t="s">
        <v>168</v>
      </c>
      <c r="BM139" s="22" t="s">
        <v>193</v>
      </c>
    </row>
    <row r="140" spans="2:51" s="12" customFormat="1" ht="20.4" customHeight="1">
      <c r="B140" s="186"/>
      <c r="C140" s="187"/>
      <c r="D140" s="187"/>
      <c r="E140" s="188" t="s">
        <v>5</v>
      </c>
      <c r="F140" s="273" t="s">
        <v>194</v>
      </c>
      <c r="G140" s="274"/>
      <c r="H140" s="274"/>
      <c r="I140" s="274"/>
      <c r="J140" s="187"/>
      <c r="K140" s="189">
        <v>43.47</v>
      </c>
      <c r="L140" s="187"/>
      <c r="M140" s="187"/>
      <c r="N140" s="187"/>
      <c r="O140" s="187"/>
      <c r="P140" s="187"/>
      <c r="Q140" s="187"/>
      <c r="R140" s="190"/>
      <c r="T140" s="191"/>
      <c r="U140" s="187"/>
      <c r="V140" s="187"/>
      <c r="W140" s="187"/>
      <c r="X140" s="187"/>
      <c r="Y140" s="187"/>
      <c r="Z140" s="187"/>
      <c r="AA140" s="192"/>
      <c r="AT140" s="193" t="s">
        <v>171</v>
      </c>
      <c r="AU140" s="193" t="s">
        <v>88</v>
      </c>
      <c r="AV140" s="12" t="s">
        <v>88</v>
      </c>
      <c r="AW140" s="12" t="s">
        <v>34</v>
      </c>
      <c r="AX140" s="12" t="s">
        <v>76</v>
      </c>
      <c r="AY140" s="193" t="s">
        <v>163</v>
      </c>
    </row>
    <row r="141" spans="2:51" s="13" customFormat="1" ht="20.4" customHeight="1">
      <c r="B141" s="194"/>
      <c r="C141" s="195"/>
      <c r="D141" s="195"/>
      <c r="E141" s="196" t="s">
        <v>5</v>
      </c>
      <c r="F141" s="275" t="s">
        <v>173</v>
      </c>
      <c r="G141" s="276"/>
      <c r="H141" s="276"/>
      <c r="I141" s="276"/>
      <c r="J141" s="195"/>
      <c r="K141" s="197">
        <v>43.47</v>
      </c>
      <c r="L141" s="195"/>
      <c r="M141" s="195"/>
      <c r="N141" s="195"/>
      <c r="O141" s="195"/>
      <c r="P141" s="195"/>
      <c r="Q141" s="195"/>
      <c r="R141" s="198"/>
      <c r="T141" s="199"/>
      <c r="U141" s="195"/>
      <c r="V141" s="195"/>
      <c r="W141" s="195"/>
      <c r="X141" s="195"/>
      <c r="Y141" s="195"/>
      <c r="Z141" s="195"/>
      <c r="AA141" s="200"/>
      <c r="AT141" s="201" t="s">
        <v>171</v>
      </c>
      <c r="AU141" s="201" t="s">
        <v>88</v>
      </c>
      <c r="AV141" s="13" t="s">
        <v>168</v>
      </c>
      <c r="AW141" s="13" t="s">
        <v>34</v>
      </c>
      <c r="AX141" s="13" t="s">
        <v>83</v>
      </c>
      <c r="AY141" s="201" t="s">
        <v>163</v>
      </c>
    </row>
    <row r="142" spans="2:63" s="10" customFormat="1" ht="29.85" customHeight="1">
      <c r="B142" s="160"/>
      <c r="C142" s="161"/>
      <c r="D142" s="170" t="s">
        <v>139</v>
      </c>
      <c r="E142" s="170"/>
      <c r="F142" s="170"/>
      <c r="G142" s="170"/>
      <c r="H142" s="170"/>
      <c r="I142" s="170"/>
      <c r="J142" s="170"/>
      <c r="K142" s="170"/>
      <c r="L142" s="170"/>
      <c r="M142" s="170"/>
      <c r="N142" s="285">
        <f>BK142</f>
        <v>0</v>
      </c>
      <c r="O142" s="286"/>
      <c r="P142" s="286"/>
      <c r="Q142" s="286"/>
      <c r="R142" s="163"/>
      <c r="T142" s="164"/>
      <c r="U142" s="161"/>
      <c r="V142" s="161"/>
      <c r="W142" s="165">
        <f>SUM(W143:W150)</f>
        <v>0</v>
      </c>
      <c r="X142" s="161"/>
      <c r="Y142" s="165">
        <f>SUM(Y143:Y150)</f>
        <v>0</v>
      </c>
      <c r="Z142" s="161"/>
      <c r="AA142" s="166">
        <f>SUM(AA143:AA150)</f>
        <v>0</v>
      </c>
      <c r="AR142" s="167" t="s">
        <v>83</v>
      </c>
      <c r="AT142" s="168" t="s">
        <v>75</v>
      </c>
      <c r="AU142" s="168" t="s">
        <v>83</v>
      </c>
      <c r="AY142" s="167" t="s">
        <v>163</v>
      </c>
      <c r="BK142" s="169">
        <f>SUM(BK143:BK150)</f>
        <v>0</v>
      </c>
    </row>
    <row r="143" spans="2:65" s="1" customFormat="1" ht="28.8" customHeight="1">
      <c r="B143" s="142"/>
      <c r="C143" s="171" t="s">
        <v>195</v>
      </c>
      <c r="D143" s="171" t="s">
        <v>164</v>
      </c>
      <c r="E143" s="172" t="s">
        <v>196</v>
      </c>
      <c r="F143" s="277" t="s">
        <v>197</v>
      </c>
      <c r="G143" s="277"/>
      <c r="H143" s="277"/>
      <c r="I143" s="277"/>
      <c r="J143" s="173" t="s">
        <v>192</v>
      </c>
      <c r="K143" s="174">
        <v>260.337</v>
      </c>
      <c r="L143" s="271">
        <v>0</v>
      </c>
      <c r="M143" s="271"/>
      <c r="N143" s="278">
        <f>ROUND(L143*K143,2)</f>
        <v>0</v>
      </c>
      <c r="O143" s="278"/>
      <c r="P143" s="278"/>
      <c r="Q143" s="278"/>
      <c r="R143" s="145"/>
      <c r="T143" s="175" t="s">
        <v>5</v>
      </c>
      <c r="U143" s="48" t="s">
        <v>41</v>
      </c>
      <c r="V143" s="40"/>
      <c r="W143" s="176">
        <f>V143*K143</f>
        <v>0</v>
      </c>
      <c r="X143" s="176">
        <v>0</v>
      </c>
      <c r="Y143" s="176">
        <f>X143*K143</f>
        <v>0</v>
      </c>
      <c r="Z143" s="176">
        <v>0</v>
      </c>
      <c r="AA143" s="177">
        <f>Z143*K143</f>
        <v>0</v>
      </c>
      <c r="AR143" s="22" t="s">
        <v>168</v>
      </c>
      <c r="AT143" s="22" t="s">
        <v>164</v>
      </c>
      <c r="AU143" s="22" t="s">
        <v>88</v>
      </c>
      <c r="AY143" s="22" t="s">
        <v>163</v>
      </c>
      <c r="BE143" s="118">
        <f>IF(U143="základní",N143,0)</f>
        <v>0</v>
      </c>
      <c r="BF143" s="118">
        <f>IF(U143="snížená",N143,0)</f>
        <v>0</v>
      </c>
      <c r="BG143" s="118">
        <f>IF(U143="zákl. přenesená",N143,0)</f>
        <v>0</v>
      </c>
      <c r="BH143" s="118">
        <f>IF(U143="sníž. přenesená",N143,0)</f>
        <v>0</v>
      </c>
      <c r="BI143" s="118">
        <f>IF(U143="nulová",N143,0)</f>
        <v>0</v>
      </c>
      <c r="BJ143" s="22" t="s">
        <v>83</v>
      </c>
      <c r="BK143" s="118">
        <f>ROUND(L143*K143,2)</f>
        <v>0</v>
      </c>
      <c r="BL143" s="22" t="s">
        <v>168</v>
      </c>
      <c r="BM143" s="22" t="s">
        <v>198</v>
      </c>
    </row>
    <row r="144" spans="2:51" s="11" customFormat="1" ht="20.4" customHeight="1">
      <c r="B144" s="178"/>
      <c r="C144" s="179"/>
      <c r="D144" s="179"/>
      <c r="E144" s="180" t="s">
        <v>5</v>
      </c>
      <c r="F144" s="281" t="s">
        <v>199</v>
      </c>
      <c r="G144" s="282"/>
      <c r="H144" s="282"/>
      <c r="I144" s="282"/>
      <c r="J144" s="179"/>
      <c r="K144" s="181" t="s">
        <v>5</v>
      </c>
      <c r="L144" s="179"/>
      <c r="M144" s="179"/>
      <c r="N144" s="179"/>
      <c r="O144" s="179"/>
      <c r="P144" s="179"/>
      <c r="Q144" s="179"/>
      <c r="R144" s="182"/>
      <c r="T144" s="183"/>
      <c r="U144" s="179"/>
      <c r="V144" s="179"/>
      <c r="W144" s="179"/>
      <c r="X144" s="179"/>
      <c r="Y144" s="179"/>
      <c r="Z144" s="179"/>
      <c r="AA144" s="184"/>
      <c r="AT144" s="185" t="s">
        <v>171</v>
      </c>
      <c r="AU144" s="185" t="s">
        <v>88</v>
      </c>
      <c r="AV144" s="11" t="s">
        <v>83</v>
      </c>
      <c r="AW144" s="11" t="s">
        <v>34</v>
      </c>
      <c r="AX144" s="11" t="s">
        <v>76</v>
      </c>
      <c r="AY144" s="185" t="s">
        <v>163</v>
      </c>
    </row>
    <row r="145" spans="2:51" s="12" customFormat="1" ht="20.4" customHeight="1">
      <c r="B145" s="186"/>
      <c r="C145" s="187"/>
      <c r="D145" s="187"/>
      <c r="E145" s="188" t="s">
        <v>5</v>
      </c>
      <c r="F145" s="283" t="s">
        <v>200</v>
      </c>
      <c r="G145" s="284"/>
      <c r="H145" s="284"/>
      <c r="I145" s="284"/>
      <c r="J145" s="187"/>
      <c r="K145" s="189">
        <v>260.337</v>
      </c>
      <c r="L145" s="187"/>
      <c r="M145" s="187"/>
      <c r="N145" s="187"/>
      <c r="O145" s="187"/>
      <c r="P145" s="187"/>
      <c r="Q145" s="187"/>
      <c r="R145" s="190"/>
      <c r="T145" s="191"/>
      <c r="U145" s="187"/>
      <c r="V145" s="187"/>
      <c r="W145" s="187"/>
      <c r="X145" s="187"/>
      <c r="Y145" s="187"/>
      <c r="Z145" s="187"/>
      <c r="AA145" s="192"/>
      <c r="AT145" s="193" t="s">
        <v>171</v>
      </c>
      <c r="AU145" s="193" t="s">
        <v>88</v>
      </c>
      <c r="AV145" s="12" t="s">
        <v>88</v>
      </c>
      <c r="AW145" s="12" t="s">
        <v>34</v>
      </c>
      <c r="AX145" s="12" t="s">
        <v>76</v>
      </c>
      <c r="AY145" s="193" t="s">
        <v>163</v>
      </c>
    </row>
    <row r="146" spans="2:51" s="13" customFormat="1" ht="20.4" customHeight="1">
      <c r="B146" s="194"/>
      <c r="C146" s="195"/>
      <c r="D146" s="195"/>
      <c r="E146" s="196" t="s">
        <v>5</v>
      </c>
      <c r="F146" s="275" t="s">
        <v>173</v>
      </c>
      <c r="G146" s="276"/>
      <c r="H146" s="276"/>
      <c r="I146" s="276"/>
      <c r="J146" s="195"/>
      <c r="K146" s="197">
        <v>260.337</v>
      </c>
      <c r="L146" s="195"/>
      <c r="M146" s="195"/>
      <c r="N146" s="195"/>
      <c r="O146" s="195"/>
      <c r="P146" s="195"/>
      <c r="Q146" s="195"/>
      <c r="R146" s="198"/>
      <c r="T146" s="199"/>
      <c r="U146" s="195"/>
      <c r="V146" s="195"/>
      <c r="W146" s="195"/>
      <c r="X146" s="195"/>
      <c r="Y146" s="195"/>
      <c r="Z146" s="195"/>
      <c r="AA146" s="200"/>
      <c r="AT146" s="201" t="s">
        <v>171</v>
      </c>
      <c r="AU146" s="201" t="s">
        <v>88</v>
      </c>
      <c r="AV146" s="13" t="s">
        <v>168</v>
      </c>
      <c r="AW146" s="13" t="s">
        <v>34</v>
      </c>
      <c r="AX146" s="13" t="s">
        <v>83</v>
      </c>
      <c r="AY146" s="201" t="s">
        <v>163</v>
      </c>
    </row>
    <row r="147" spans="2:65" s="1" customFormat="1" ht="28.8" customHeight="1">
      <c r="B147" s="142"/>
      <c r="C147" s="171" t="s">
        <v>201</v>
      </c>
      <c r="D147" s="171" t="s">
        <v>164</v>
      </c>
      <c r="E147" s="172" t="s">
        <v>202</v>
      </c>
      <c r="F147" s="277" t="s">
        <v>203</v>
      </c>
      <c r="G147" s="277"/>
      <c r="H147" s="277"/>
      <c r="I147" s="277"/>
      <c r="J147" s="173" t="s">
        <v>192</v>
      </c>
      <c r="K147" s="174">
        <v>1822.359</v>
      </c>
      <c r="L147" s="271">
        <v>0</v>
      </c>
      <c r="M147" s="271"/>
      <c r="N147" s="278">
        <f>ROUND(L147*K147,2)</f>
        <v>0</v>
      </c>
      <c r="O147" s="278"/>
      <c r="P147" s="278"/>
      <c r="Q147" s="278"/>
      <c r="R147" s="145"/>
      <c r="T147" s="175" t="s">
        <v>5</v>
      </c>
      <c r="U147" s="48" t="s">
        <v>41</v>
      </c>
      <c r="V147" s="40"/>
      <c r="W147" s="176">
        <f>V147*K147</f>
        <v>0</v>
      </c>
      <c r="X147" s="176">
        <v>0</v>
      </c>
      <c r="Y147" s="176">
        <f>X147*K147</f>
        <v>0</v>
      </c>
      <c r="Z147" s="176">
        <v>0</v>
      </c>
      <c r="AA147" s="177">
        <f>Z147*K147</f>
        <v>0</v>
      </c>
      <c r="AR147" s="22" t="s">
        <v>168</v>
      </c>
      <c r="AT147" s="22" t="s">
        <v>164</v>
      </c>
      <c r="AU147" s="22" t="s">
        <v>88</v>
      </c>
      <c r="AY147" s="22" t="s">
        <v>163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22" t="s">
        <v>83</v>
      </c>
      <c r="BK147" s="118">
        <f>ROUND(L147*K147,2)</f>
        <v>0</v>
      </c>
      <c r="BL147" s="22" t="s">
        <v>168</v>
      </c>
      <c r="BM147" s="22" t="s">
        <v>204</v>
      </c>
    </row>
    <row r="148" spans="2:51" s="12" customFormat="1" ht="20.4" customHeight="1">
      <c r="B148" s="186"/>
      <c r="C148" s="187"/>
      <c r="D148" s="187"/>
      <c r="E148" s="188" t="s">
        <v>5</v>
      </c>
      <c r="F148" s="273" t="s">
        <v>205</v>
      </c>
      <c r="G148" s="274"/>
      <c r="H148" s="274"/>
      <c r="I148" s="274"/>
      <c r="J148" s="187"/>
      <c r="K148" s="189">
        <v>1822.359</v>
      </c>
      <c r="L148" s="187"/>
      <c r="M148" s="187"/>
      <c r="N148" s="187"/>
      <c r="O148" s="187"/>
      <c r="P148" s="187"/>
      <c r="Q148" s="187"/>
      <c r="R148" s="190"/>
      <c r="T148" s="191"/>
      <c r="U148" s="187"/>
      <c r="V148" s="187"/>
      <c r="W148" s="187"/>
      <c r="X148" s="187"/>
      <c r="Y148" s="187"/>
      <c r="Z148" s="187"/>
      <c r="AA148" s="192"/>
      <c r="AT148" s="193" t="s">
        <v>171</v>
      </c>
      <c r="AU148" s="193" t="s">
        <v>88</v>
      </c>
      <c r="AV148" s="12" t="s">
        <v>88</v>
      </c>
      <c r="AW148" s="12" t="s">
        <v>34</v>
      </c>
      <c r="AX148" s="12" t="s">
        <v>76</v>
      </c>
      <c r="AY148" s="193" t="s">
        <v>163</v>
      </c>
    </row>
    <row r="149" spans="2:51" s="13" customFormat="1" ht="20.4" customHeight="1">
      <c r="B149" s="194"/>
      <c r="C149" s="195"/>
      <c r="D149" s="195"/>
      <c r="E149" s="196" t="s">
        <v>5</v>
      </c>
      <c r="F149" s="275" t="s">
        <v>173</v>
      </c>
      <c r="G149" s="276"/>
      <c r="H149" s="276"/>
      <c r="I149" s="276"/>
      <c r="J149" s="195"/>
      <c r="K149" s="197">
        <v>1822.359</v>
      </c>
      <c r="L149" s="195"/>
      <c r="M149" s="195"/>
      <c r="N149" s="195"/>
      <c r="O149" s="195"/>
      <c r="P149" s="195"/>
      <c r="Q149" s="195"/>
      <c r="R149" s="198"/>
      <c r="T149" s="199"/>
      <c r="U149" s="195"/>
      <c r="V149" s="195"/>
      <c r="W149" s="195"/>
      <c r="X149" s="195"/>
      <c r="Y149" s="195"/>
      <c r="Z149" s="195"/>
      <c r="AA149" s="200"/>
      <c r="AT149" s="201" t="s">
        <v>171</v>
      </c>
      <c r="AU149" s="201" t="s">
        <v>88</v>
      </c>
      <c r="AV149" s="13" t="s">
        <v>168</v>
      </c>
      <c r="AW149" s="13" t="s">
        <v>34</v>
      </c>
      <c r="AX149" s="13" t="s">
        <v>83</v>
      </c>
      <c r="AY149" s="201" t="s">
        <v>163</v>
      </c>
    </row>
    <row r="150" spans="2:65" s="1" customFormat="1" ht="28.8" customHeight="1">
      <c r="B150" s="142"/>
      <c r="C150" s="171" t="s">
        <v>206</v>
      </c>
      <c r="D150" s="171" t="s">
        <v>164</v>
      </c>
      <c r="E150" s="172" t="s">
        <v>207</v>
      </c>
      <c r="F150" s="277" t="s">
        <v>208</v>
      </c>
      <c r="G150" s="277"/>
      <c r="H150" s="277"/>
      <c r="I150" s="277"/>
      <c r="J150" s="173" t="s">
        <v>192</v>
      </c>
      <c r="K150" s="174">
        <v>260.337</v>
      </c>
      <c r="L150" s="271">
        <v>0</v>
      </c>
      <c r="M150" s="271"/>
      <c r="N150" s="278">
        <f>ROUND(L150*K150,2)</f>
        <v>0</v>
      </c>
      <c r="O150" s="278"/>
      <c r="P150" s="278"/>
      <c r="Q150" s="278"/>
      <c r="R150" s="145"/>
      <c r="T150" s="175" t="s">
        <v>5</v>
      </c>
      <c r="U150" s="48" t="s">
        <v>41</v>
      </c>
      <c r="V150" s="40"/>
      <c r="W150" s="176">
        <f>V150*K150</f>
        <v>0</v>
      </c>
      <c r="X150" s="176">
        <v>0</v>
      </c>
      <c r="Y150" s="176">
        <f>X150*K150</f>
        <v>0</v>
      </c>
      <c r="Z150" s="176">
        <v>0</v>
      </c>
      <c r="AA150" s="177">
        <f>Z150*K150</f>
        <v>0</v>
      </c>
      <c r="AR150" s="22" t="s">
        <v>168</v>
      </c>
      <c r="AT150" s="22" t="s">
        <v>164</v>
      </c>
      <c r="AU150" s="22" t="s">
        <v>88</v>
      </c>
      <c r="AY150" s="22" t="s">
        <v>163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2" t="s">
        <v>83</v>
      </c>
      <c r="BK150" s="118">
        <f>ROUND(L150*K150,2)</f>
        <v>0</v>
      </c>
      <c r="BL150" s="22" t="s">
        <v>168</v>
      </c>
      <c r="BM150" s="22" t="s">
        <v>209</v>
      </c>
    </row>
    <row r="151" spans="2:63" s="1" customFormat="1" ht="49.95" customHeight="1">
      <c r="B151" s="39"/>
      <c r="C151" s="40"/>
      <c r="D151" s="162" t="s">
        <v>210</v>
      </c>
      <c r="E151" s="40"/>
      <c r="F151" s="40"/>
      <c r="G151" s="40"/>
      <c r="H151" s="40"/>
      <c r="I151" s="40"/>
      <c r="J151" s="40"/>
      <c r="K151" s="40"/>
      <c r="L151" s="40"/>
      <c r="M151" s="40"/>
      <c r="N151" s="279">
        <f aca="true" t="shared" si="5" ref="N151:N156">BK151</f>
        <v>0</v>
      </c>
      <c r="O151" s="280"/>
      <c r="P151" s="280"/>
      <c r="Q151" s="280"/>
      <c r="R151" s="41"/>
      <c r="T151" s="202"/>
      <c r="U151" s="40"/>
      <c r="V151" s="40"/>
      <c r="W151" s="40"/>
      <c r="X151" s="40"/>
      <c r="Y151" s="40"/>
      <c r="Z151" s="40"/>
      <c r="AA151" s="78"/>
      <c r="AT151" s="22" t="s">
        <v>75</v>
      </c>
      <c r="AU151" s="22" t="s">
        <v>76</v>
      </c>
      <c r="AY151" s="22" t="s">
        <v>211</v>
      </c>
      <c r="BK151" s="118">
        <f>SUM(BK152:BK156)</f>
        <v>0</v>
      </c>
    </row>
    <row r="152" spans="2:63" s="1" customFormat="1" ht="22.35" customHeight="1">
      <c r="B152" s="39"/>
      <c r="C152" s="203" t="s">
        <v>5</v>
      </c>
      <c r="D152" s="203" t="s">
        <v>164</v>
      </c>
      <c r="E152" s="204" t="s">
        <v>5</v>
      </c>
      <c r="F152" s="270" t="s">
        <v>5</v>
      </c>
      <c r="G152" s="270"/>
      <c r="H152" s="270"/>
      <c r="I152" s="270"/>
      <c r="J152" s="205" t="s">
        <v>5</v>
      </c>
      <c r="K152" s="206"/>
      <c r="L152" s="271"/>
      <c r="M152" s="272"/>
      <c r="N152" s="272">
        <f t="shared" si="5"/>
        <v>0</v>
      </c>
      <c r="O152" s="272"/>
      <c r="P152" s="272"/>
      <c r="Q152" s="272"/>
      <c r="R152" s="41"/>
      <c r="T152" s="175" t="s">
        <v>5</v>
      </c>
      <c r="U152" s="207" t="s">
        <v>41</v>
      </c>
      <c r="V152" s="40"/>
      <c r="W152" s="40"/>
      <c r="X152" s="40"/>
      <c r="Y152" s="40"/>
      <c r="Z152" s="40"/>
      <c r="AA152" s="78"/>
      <c r="AT152" s="22" t="s">
        <v>211</v>
      </c>
      <c r="AU152" s="22" t="s">
        <v>83</v>
      </c>
      <c r="AY152" s="22" t="s">
        <v>211</v>
      </c>
      <c r="BE152" s="118">
        <f>IF(U152="základní",N152,0)</f>
        <v>0</v>
      </c>
      <c r="BF152" s="118">
        <f>IF(U152="snížená",N152,0)</f>
        <v>0</v>
      </c>
      <c r="BG152" s="118">
        <f>IF(U152="zákl. přenesená",N152,0)</f>
        <v>0</v>
      </c>
      <c r="BH152" s="118">
        <f>IF(U152="sníž. přenesená",N152,0)</f>
        <v>0</v>
      </c>
      <c r="BI152" s="118">
        <f>IF(U152="nulová",N152,0)</f>
        <v>0</v>
      </c>
      <c r="BJ152" s="22" t="s">
        <v>83</v>
      </c>
      <c r="BK152" s="118">
        <f>L152*K152</f>
        <v>0</v>
      </c>
    </row>
    <row r="153" spans="2:63" s="1" customFormat="1" ht="22.35" customHeight="1">
      <c r="B153" s="39"/>
      <c r="C153" s="203" t="s">
        <v>5</v>
      </c>
      <c r="D153" s="203" t="s">
        <v>164</v>
      </c>
      <c r="E153" s="204" t="s">
        <v>5</v>
      </c>
      <c r="F153" s="270" t="s">
        <v>5</v>
      </c>
      <c r="G153" s="270"/>
      <c r="H153" s="270"/>
      <c r="I153" s="270"/>
      <c r="J153" s="205" t="s">
        <v>5</v>
      </c>
      <c r="K153" s="206"/>
      <c r="L153" s="271"/>
      <c r="M153" s="272"/>
      <c r="N153" s="272">
        <f t="shared" si="5"/>
        <v>0</v>
      </c>
      <c r="O153" s="272"/>
      <c r="P153" s="272"/>
      <c r="Q153" s="272"/>
      <c r="R153" s="41"/>
      <c r="T153" s="175" t="s">
        <v>5</v>
      </c>
      <c r="U153" s="207" t="s">
        <v>41</v>
      </c>
      <c r="V153" s="40"/>
      <c r="W153" s="40"/>
      <c r="X153" s="40"/>
      <c r="Y153" s="40"/>
      <c r="Z153" s="40"/>
      <c r="AA153" s="78"/>
      <c r="AT153" s="22" t="s">
        <v>211</v>
      </c>
      <c r="AU153" s="22" t="s">
        <v>83</v>
      </c>
      <c r="AY153" s="22" t="s">
        <v>211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2" t="s">
        <v>83</v>
      </c>
      <c r="BK153" s="118">
        <f>L153*K153</f>
        <v>0</v>
      </c>
    </row>
    <row r="154" spans="2:63" s="1" customFormat="1" ht="22.35" customHeight="1">
      <c r="B154" s="39"/>
      <c r="C154" s="203" t="s">
        <v>5</v>
      </c>
      <c r="D154" s="203" t="s">
        <v>164</v>
      </c>
      <c r="E154" s="204" t="s">
        <v>5</v>
      </c>
      <c r="F154" s="270" t="s">
        <v>5</v>
      </c>
      <c r="G154" s="270"/>
      <c r="H154" s="270"/>
      <c r="I154" s="270"/>
      <c r="J154" s="205" t="s">
        <v>5</v>
      </c>
      <c r="K154" s="206"/>
      <c r="L154" s="271"/>
      <c r="M154" s="272"/>
      <c r="N154" s="272">
        <f t="shared" si="5"/>
        <v>0</v>
      </c>
      <c r="O154" s="272"/>
      <c r="P154" s="272"/>
      <c r="Q154" s="272"/>
      <c r="R154" s="41"/>
      <c r="T154" s="175" t="s">
        <v>5</v>
      </c>
      <c r="U154" s="207" t="s">
        <v>41</v>
      </c>
      <c r="V154" s="40"/>
      <c r="W154" s="40"/>
      <c r="X154" s="40"/>
      <c r="Y154" s="40"/>
      <c r="Z154" s="40"/>
      <c r="AA154" s="78"/>
      <c r="AT154" s="22" t="s">
        <v>211</v>
      </c>
      <c r="AU154" s="22" t="s">
        <v>83</v>
      </c>
      <c r="AY154" s="22" t="s">
        <v>211</v>
      </c>
      <c r="BE154" s="118">
        <f>IF(U154="základní",N154,0)</f>
        <v>0</v>
      </c>
      <c r="BF154" s="118">
        <f>IF(U154="snížená",N154,0)</f>
        <v>0</v>
      </c>
      <c r="BG154" s="118">
        <f>IF(U154="zákl. přenesená",N154,0)</f>
        <v>0</v>
      </c>
      <c r="BH154" s="118">
        <f>IF(U154="sníž. přenesená",N154,0)</f>
        <v>0</v>
      </c>
      <c r="BI154" s="118">
        <f>IF(U154="nulová",N154,0)</f>
        <v>0</v>
      </c>
      <c r="BJ154" s="22" t="s">
        <v>83</v>
      </c>
      <c r="BK154" s="118">
        <f>L154*K154</f>
        <v>0</v>
      </c>
    </row>
    <row r="155" spans="2:63" s="1" customFormat="1" ht="22.35" customHeight="1">
      <c r="B155" s="39"/>
      <c r="C155" s="203" t="s">
        <v>5</v>
      </c>
      <c r="D155" s="203" t="s">
        <v>164</v>
      </c>
      <c r="E155" s="204" t="s">
        <v>5</v>
      </c>
      <c r="F155" s="270" t="s">
        <v>5</v>
      </c>
      <c r="G155" s="270"/>
      <c r="H155" s="270"/>
      <c r="I155" s="270"/>
      <c r="J155" s="205" t="s">
        <v>5</v>
      </c>
      <c r="K155" s="206"/>
      <c r="L155" s="271"/>
      <c r="M155" s="272"/>
      <c r="N155" s="272">
        <f t="shared" si="5"/>
        <v>0</v>
      </c>
      <c r="O155" s="272"/>
      <c r="P155" s="272"/>
      <c r="Q155" s="272"/>
      <c r="R155" s="41"/>
      <c r="T155" s="175" t="s">
        <v>5</v>
      </c>
      <c r="U155" s="207" t="s">
        <v>41</v>
      </c>
      <c r="V155" s="40"/>
      <c r="W155" s="40"/>
      <c r="X155" s="40"/>
      <c r="Y155" s="40"/>
      <c r="Z155" s="40"/>
      <c r="AA155" s="78"/>
      <c r="AT155" s="22" t="s">
        <v>211</v>
      </c>
      <c r="AU155" s="22" t="s">
        <v>83</v>
      </c>
      <c r="AY155" s="22" t="s">
        <v>211</v>
      </c>
      <c r="BE155" s="118">
        <f>IF(U155="základní",N155,0)</f>
        <v>0</v>
      </c>
      <c r="BF155" s="118">
        <f>IF(U155="snížená",N155,0)</f>
        <v>0</v>
      </c>
      <c r="BG155" s="118">
        <f>IF(U155="zákl. přenesená",N155,0)</f>
        <v>0</v>
      </c>
      <c r="BH155" s="118">
        <f>IF(U155="sníž. přenesená",N155,0)</f>
        <v>0</v>
      </c>
      <c r="BI155" s="118">
        <f>IF(U155="nulová",N155,0)</f>
        <v>0</v>
      </c>
      <c r="BJ155" s="22" t="s">
        <v>83</v>
      </c>
      <c r="BK155" s="118">
        <f>L155*K155</f>
        <v>0</v>
      </c>
    </row>
    <row r="156" spans="2:63" s="1" customFormat="1" ht="22.35" customHeight="1">
      <c r="B156" s="39"/>
      <c r="C156" s="203" t="s">
        <v>5</v>
      </c>
      <c r="D156" s="203" t="s">
        <v>164</v>
      </c>
      <c r="E156" s="204" t="s">
        <v>5</v>
      </c>
      <c r="F156" s="270" t="s">
        <v>5</v>
      </c>
      <c r="G156" s="270"/>
      <c r="H156" s="270"/>
      <c r="I156" s="270"/>
      <c r="J156" s="205" t="s">
        <v>5</v>
      </c>
      <c r="K156" s="206"/>
      <c r="L156" s="271"/>
      <c r="M156" s="272"/>
      <c r="N156" s="272">
        <f t="shared" si="5"/>
        <v>0</v>
      </c>
      <c r="O156" s="272"/>
      <c r="P156" s="272"/>
      <c r="Q156" s="272"/>
      <c r="R156" s="41"/>
      <c r="T156" s="175" t="s">
        <v>5</v>
      </c>
      <c r="U156" s="207" t="s">
        <v>41</v>
      </c>
      <c r="V156" s="60"/>
      <c r="W156" s="60"/>
      <c r="X156" s="60"/>
      <c r="Y156" s="60"/>
      <c r="Z156" s="60"/>
      <c r="AA156" s="62"/>
      <c r="AT156" s="22" t="s">
        <v>211</v>
      </c>
      <c r="AU156" s="22" t="s">
        <v>83</v>
      </c>
      <c r="AY156" s="22" t="s">
        <v>211</v>
      </c>
      <c r="BE156" s="118">
        <f>IF(U156="základní",N156,0)</f>
        <v>0</v>
      </c>
      <c r="BF156" s="118">
        <f>IF(U156="snížená",N156,0)</f>
        <v>0</v>
      </c>
      <c r="BG156" s="118">
        <f>IF(U156="zákl. přenesená",N156,0)</f>
        <v>0</v>
      </c>
      <c r="BH156" s="118">
        <f>IF(U156="sníž. přenesená",N156,0)</f>
        <v>0</v>
      </c>
      <c r="BI156" s="118">
        <f>IF(U156="nulová",N156,0)</f>
        <v>0</v>
      </c>
      <c r="BJ156" s="22" t="s">
        <v>83</v>
      </c>
      <c r="BK156" s="118">
        <f>L156*K156</f>
        <v>0</v>
      </c>
    </row>
    <row r="157" spans="2:18" s="1" customFormat="1" ht="6.9" customHeight="1">
      <c r="B157" s="63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5"/>
    </row>
  </sheetData>
  <mergeCells count="13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F111:P111"/>
    <mergeCell ref="F112:P112"/>
    <mergeCell ref="F113:P113"/>
    <mergeCell ref="M115:P115"/>
    <mergeCell ref="M117:Q117"/>
    <mergeCell ref="M118:Q118"/>
    <mergeCell ref="F120:I120"/>
    <mergeCell ref="L120:M120"/>
    <mergeCell ref="N120:Q120"/>
    <mergeCell ref="F124:I124"/>
    <mergeCell ref="L124:M124"/>
    <mergeCell ref="N124:Q124"/>
    <mergeCell ref="F125:I125"/>
    <mergeCell ref="F126:I126"/>
    <mergeCell ref="F127:I127"/>
    <mergeCell ref="N121:Q121"/>
    <mergeCell ref="N122:Q122"/>
    <mergeCell ref="N123:Q123"/>
    <mergeCell ref="F128:I128"/>
    <mergeCell ref="L128:M128"/>
    <mergeCell ref="N128:Q128"/>
    <mergeCell ref="F129:I129"/>
    <mergeCell ref="F130:I130"/>
    <mergeCell ref="F131:I131"/>
    <mergeCell ref="F132:I132"/>
    <mergeCell ref="L132:M132"/>
    <mergeCell ref="N132:Q132"/>
    <mergeCell ref="F133:I133"/>
    <mergeCell ref="F134:I134"/>
    <mergeCell ref="F135:I135"/>
    <mergeCell ref="L135:M135"/>
    <mergeCell ref="N135:Q135"/>
    <mergeCell ref="F136:I136"/>
    <mergeCell ref="F137:I137"/>
    <mergeCell ref="F138:I138"/>
    <mergeCell ref="F139:I139"/>
    <mergeCell ref="L139:M139"/>
    <mergeCell ref="N139:Q139"/>
    <mergeCell ref="F141:I141"/>
    <mergeCell ref="F143:I143"/>
    <mergeCell ref="L143:M143"/>
    <mergeCell ref="N143:Q143"/>
    <mergeCell ref="F144:I144"/>
    <mergeCell ref="F145:I145"/>
    <mergeCell ref="F146:I146"/>
    <mergeCell ref="F147:I147"/>
    <mergeCell ref="L147:M147"/>
    <mergeCell ref="N147:Q147"/>
    <mergeCell ref="N142:Q142"/>
    <mergeCell ref="H1:K1"/>
    <mergeCell ref="S2:AC2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48:I148"/>
    <mergeCell ref="F149:I149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N151:Q151"/>
    <mergeCell ref="F140:I140"/>
  </mergeCells>
  <dataValidations count="2">
    <dataValidation type="list" allowBlank="1" showInputMessage="1" showErrorMessage="1" error="Povoleny jsou hodnoty K, M." sqref="D152:D157">
      <formula1>"K, M"</formula1>
    </dataValidation>
    <dataValidation type="list" allowBlank="1" showInputMessage="1" showErrorMessage="1" error="Povoleny jsou hodnoty základní, snížená, zákl. přenesená, sníž. přenesená, nulová." sqref="U152:U15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0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5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92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ht="25.35" customHeight="1">
      <c r="B7" s="26"/>
      <c r="C7" s="30"/>
      <c r="D7" s="34" t="s">
        <v>127</v>
      </c>
      <c r="E7" s="30"/>
      <c r="F7" s="296" t="s">
        <v>128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0"/>
      <c r="R7" s="27"/>
    </row>
    <row r="8" spans="2:18" s="1" customFormat="1" ht="32.85" customHeight="1">
      <c r="B8" s="39"/>
      <c r="C8" s="40"/>
      <c r="D8" s="33" t="s">
        <v>129</v>
      </c>
      <c r="E8" s="40"/>
      <c r="F8" s="262" t="s">
        <v>212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40"/>
      <c r="R8" s="41"/>
    </row>
    <row r="9" spans="2:18" s="1" customFormat="1" ht="14.4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11" t="str">
        <f>'Rekapitulace stavby'!AN8</f>
        <v>13. 10. 2016</v>
      </c>
      <c r="P10" s="298"/>
      <c r="Q10" s="40"/>
      <c r="R10" s="41"/>
    </row>
    <row r="11" spans="2:18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60" t="str">
        <f>IF('Rekapitulace stavby'!AN10="","",'Rekapitulace stavby'!AN10)</f>
        <v/>
      </c>
      <c r="P12" s="260"/>
      <c r="Q12" s="40"/>
      <c r="R12" s="41"/>
    </row>
    <row r="13" spans="2:18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30</v>
      </c>
      <c r="N13" s="40"/>
      <c r="O13" s="260" t="str">
        <f>IF('Rekapitulace stavby'!AN11="","",'Rekapitulace stavby'!AN11)</f>
        <v/>
      </c>
      <c r="P13" s="260"/>
      <c r="Q13" s="40"/>
      <c r="R13" s="41"/>
    </row>
    <row r="14" spans="2:18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" customHeight="1">
      <c r="B15" s="39"/>
      <c r="C15" s="40"/>
      <c r="D15" s="34" t="s">
        <v>31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09" t="str">
        <f>IF('Rekapitulace stavby'!AN13="","",'Rekapitulace stavby'!AN13)</f>
        <v>Vyplň údaj</v>
      </c>
      <c r="P15" s="260"/>
      <c r="Q15" s="40"/>
      <c r="R15" s="41"/>
    </row>
    <row r="16" spans="2:18" s="1" customFormat="1" ht="18" customHeight="1">
      <c r="B16" s="39"/>
      <c r="C16" s="40"/>
      <c r="D16" s="40"/>
      <c r="E16" s="309" t="str">
        <f>IF('Rekapitulace stavby'!E14="","",'Rekapitulace stavby'!E14)</f>
        <v>Vyplň údaj</v>
      </c>
      <c r="F16" s="310"/>
      <c r="G16" s="310"/>
      <c r="H16" s="310"/>
      <c r="I16" s="310"/>
      <c r="J16" s="310"/>
      <c r="K16" s="310"/>
      <c r="L16" s="310"/>
      <c r="M16" s="34" t="s">
        <v>30</v>
      </c>
      <c r="N16" s="40"/>
      <c r="O16" s="309" t="str">
        <f>IF('Rekapitulace stavby'!AN14="","",'Rekapitulace stavby'!AN14)</f>
        <v>Vyplň údaj</v>
      </c>
      <c r="P16" s="260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33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60" t="str">
        <f>IF('Rekapitulace stavby'!AN16="","",'Rekapitulace stavby'!AN16)</f>
        <v/>
      </c>
      <c r="P18" s="26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30</v>
      </c>
      <c r="N19" s="40"/>
      <c r="O19" s="260" t="str">
        <f>IF('Rekapitulace stavby'!AN17="","",'Rekapitulace stavby'!AN17)</f>
        <v/>
      </c>
      <c r="P19" s="260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60" t="str">
        <f>IF('Rekapitulace stavby'!AN19="","",'Rekapitulace stavby'!AN19)</f>
        <v/>
      </c>
      <c r="P21" s="260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30</v>
      </c>
      <c r="N22" s="40"/>
      <c r="O22" s="260" t="str">
        <f>IF('Rekapitulace stavby'!AN20="","",'Rekapitulace stavby'!AN20)</f>
        <v/>
      </c>
      <c r="P22" s="260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" customHeight="1">
      <c r="B25" s="39"/>
      <c r="C25" s="40"/>
      <c r="D25" s="40"/>
      <c r="E25" s="265" t="s">
        <v>5</v>
      </c>
      <c r="F25" s="265"/>
      <c r="G25" s="265"/>
      <c r="H25" s="265"/>
      <c r="I25" s="265"/>
      <c r="J25" s="265"/>
      <c r="K25" s="265"/>
      <c r="L25" s="265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27" t="s">
        <v>131</v>
      </c>
      <c r="E28" s="40"/>
      <c r="F28" s="40"/>
      <c r="G28" s="40"/>
      <c r="H28" s="40"/>
      <c r="I28" s="40"/>
      <c r="J28" s="40"/>
      <c r="K28" s="40"/>
      <c r="L28" s="40"/>
      <c r="M28" s="266">
        <f>N89</f>
        <v>0</v>
      </c>
      <c r="N28" s="266"/>
      <c r="O28" s="266"/>
      <c r="P28" s="266"/>
      <c r="Q28" s="40"/>
      <c r="R28" s="41"/>
    </row>
    <row r="29" spans="2:18" s="1" customFormat="1" ht="14.4" customHeight="1">
      <c r="B29" s="39"/>
      <c r="C29" s="40"/>
      <c r="D29" s="38" t="s">
        <v>115</v>
      </c>
      <c r="E29" s="40"/>
      <c r="F29" s="40"/>
      <c r="G29" s="40"/>
      <c r="H29" s="40"/>
      <c r="I29" s="40"/>
      <c r="J29" s="40"/>
      <c r="K29" s="40"/>
      <c r="L29" s="40"/>
      <c r="M29" s="266">
        <f>N96</f>
        <v>0</v>
      </c>
      <c r="N29" s="266"/>
      <c r="O29" s="266"/>
      <c r="P29" s="266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39</v>
      </c>
      <c r="E31" s="40"/>
      <c r="F31" s="40"/>
      <c r="G31" s="40"/>
      <c r="H31" s="40"/>
      <c r="I31" s="40"/>
      <c r="J31" s="40"/>
      <c r="K31" s="40"/>
      <c r="L31" s="40"/>
      <c r="M31" s="308">
        <f>ROUND(M28+M29,2)</f>
        <v>0</v>
      </c>
      <c r="N31" s="295"/>
      <c r="O31" s="295"/>
      <c r="P31" s="295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40</v>
      </c>
      <c r="E33" s="46" t="s">
        <v>41</v>
      </c>
      <c r="F33" s="47">
        <v>0.21</v>
      </c>
      <c r="G33" s="129" t="s">
        <v>42</v>
      </c>
      <c r="H33" s="305">
        <f>ROUND((((SUM(BE96:BE103)+SUM(BE122:BE144))+SUM(BE146:BE150))),2)</f>
        <v>0</v>
      </c>
      <c r="I33" s="295"/>
      <c r="J33" s="295"/>
      <c r="K33" s="40"/>
      <c r="L33" s="40"/>
      <c r="M33" s="305">
        <f>ROUND(((ROUND((SUM(BE96:BE103)+SUM(BE122:BE144)),2)*F33)+SUM(BE146:BE150)*F33),2)</f>
        <v>0</v>
      </c>
      <c r="N33" s="295"/>
      <c r="O33" s="295"/>
      <c r="P33" s="295"/>
      <c r="Q33" s="40"/>
      <c r="R33" s="41"/>
    </row>
    <row r="34" spans="2:18" s="1" customFormat="1" ht="14.4" customHeight="1">
      <c r="B34" s="39"/>
      <c r="C34" s="40"/>
      <c r="D34" s="40"/>
      <c r="E34" s="46" t="s">
        <v>43</v>
      </c>
      <c r="F34" s="47">
        <v>0.15</v>
      </c>
      <c r="G34" s="129" t="s">
        <v>42</v>
      </c>
      <c r="H34" s="305">
        <f>ROUND((((SUM(BF96:BF103)+SUM(BF122:BF144))+SUM(BF146:BF150))),2)</f>
        <v>0</v>
      </c>
      <c r="I34" s="295"/>
      <c r="J34" s="295"/>
      <c r="K34" s="40"/>
      <c r="L34" s="40"/>
      <c r="M34" s="305">
        <f>ROUND(((ROUND((SUM(BF96:BF103)+SUM(BF122:BF144)),2)*F34)+SUM(BF146:BF150)*F34),2)</f>
        <v>0</v>
      </c>
      <c r="N34" s="295"/>
      <c r="O34" s="295"/>
      <c r="P34" s="295"/>
      <c r="Q34" s="40"/>
      <c r="R34" s="41"/>
    </row>
    <row r="35" spans="2:18" s="1" customFormat="1" ht="14.4" customHeight="1" hidden="1">
      <c r="B35" s="39"/>
      <c r="C35" s="40"/>
      <c r="D35" s="40"/>
      <c r="E35" s="46" t="s">
        <v>44</v>
      </c>
      <c r="F35" s="47">
        <v>0.21</v>
      </c>
      <c r="G35" s="129" t="s">
        <v>42</v>
      </c>
      <c r="H35" s="305">
        <f>ROUND((((SUM(BG96:BG103)+SUM(BG122:BG144))+SUM(BG146:BG150))),2)</f>
        <v>0</v>
      </c>
      <c r="I35" s="295"/>
      <c r="J35" s="295"/>
      <c r="K35" s="40"/>
      <c r="L35" s="40"/>
      <c r="M35" s="305"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45</v>
      </c>
      <c r="F36" s="47">
        <v>0.15</v>
      </c>
      <c r="G36" s="129" t="s">
        <v>42</v>
      </c>
      <c r="H36" s="305">
        <f>ROUND((((SUM(BH96:BH103)+SUM(BH122:BH144))+SUM(BH146:BH150))),2)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14.4" customHeight="1" hidden="1">
      <c r="B37" s="39"/>
      <c r="C37" s="40"/>
      <c r="D37" s="40"/>
      <c r="E37" s="46" t="s">
        <v>46</v>
      </c>
      <c r="F37" s="47">
        <v>0</v>
      </c>
      <c r="G37" s="129" t="s">
        <v>42</v>
      </c>
      <c r="H37" s="305">
        <f>ROUND((((SUM(BI96:BI103)+SUM(BI122:BI144))+SUM(BI146:BI150))),2)</f>
        <v>0</v>
      </c>
      <c r="I37" s="295"/>
      <c r="J37" s="295"/>
      <c r="K37" s="40"/>
      <c r="L37" s="40"/>
      <c r="M37" s="305">
        <v>0</v>
      </c>
      <c r="N37" s="295"/>
      <c r="O37" s="295"/>
      <c r="P37" s="295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47</v>
      </c>
      <c r="E39" s="79"/>
      <c r="F39" s="79"/>
      <c r="G39" s="131" t="s">
        <v>48</v>
      </c>
      <c r="H39" s="132" t="s">
        <v>49</v>
      </c>
      <c r="I39" s="79"/>
      <c r="J39" s="79"/>
      <c r="K39" s="79"/>
      <c r="L39" s="306">
        <f>SUM(M31:M37)</f>
        <v>0</v>
      </c>
      <c r="M39" s="306"/>
      <c r="N39" s="306"/>
      <c r="O39" s="306"/>
      <c r="P39" s="307"/>
      <c r="Q39" s="125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ht="30" customHeight="1">
      <c r="B79" s="26"/>
      <c r="C79" s="34" t="s">
        <v>127</v>
      </c>
      <c r="D79" s="30"/>
      <c r="E79" s="30"/>
      <c r="F79" s="296" t="s">
        <v>128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30"/>
      <c r="R79" s="27"/>
    </row>
    <row r="80" spans="2:18" s="1" customFormat="1" ht="36.9" customHeight="1">
      <c r="B80" s="39"/>
      <c r="C80" s="73" t="s">
        <v>129</v>
      </c>
      <c r="D80" s="40"/>
      <c r="E80" s="40"/>
      <c r="F80" s="242" t="str">
        <f>F8</f>
        <v>SO 002 - Příprava území - Lesní cesta 315 m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40"/>
      <c r="R80" s="41"/>
    </row>
    <row r="81" spans="2:18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25</v>
      </c>
      <c r="L82" s="40"/>
      <c r="M82" s="298" t="str">
        <f>IF(O10="","",O10)</f>
        <v>13. 10. 2016</v>
      </c>
      <c r="N82" s="298"/>
      <c r="O82" s="298"/>
      <c r="P82" s="298"/>
      <c r="Q82" s="40"/>
      <c r="R82" s="41"/>
    </row>
    <row r="83" spans="2:18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2">
      <c r="B84" s="39"/>
      <c r="C84" s="34" t="s">
        <v>27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33</v>
      </c>
      <c r="L84" s="40"/>
      <c r="M84" s="260" t="str">
        <f>E19</f>
        <v xml:space="preserve"> </v>
      </c>
      <c r="N84" s="260"/>
      <c r="O84" s="260"/>
      <c r="P84" s="260"/>
      <c r="Q84" s="260"/>
      <c r="R84" s="41"/>
    </row>
    <row r="85" spans="2:18" s="1" customFormat="1" ht="14.4" customHeight="1">
      <c r="B85" s="39"/>
      <c r="C85" s="34" t="s">
        <v>31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35</v>
      </c>
      <c r="L85" s="40"/>
      <c r="M85" s="260" t="str">
        <f>E22</f>
        <v xml:space="preserve"> </v>
      </c>
      <c r="N85" s="260"/>
      <c r="O85" s="260"/>
      <c r="P85" s="260"/>
      <c r="Q85" s="260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00" t="s">
        <v>133</v>
      </c>
      <c r="D87" s="301"/>
      <c r="E87" s="301"/>
      <c r="F87" s="301"/>
      <c r="G87" s="301"/>
      <c r="H87" s="125"/>
      <c r="I87" s="125"/>
      <c r="J87" s="125"/>
      <c r="K87" s="125"/>
      <c r="L87" s="125"/>
      <c r="M87" s="125"/>
      <c r="N87" s="300" t="s">
        <v>134</v>
      </c>
      <c r="O87" s="301"/>
      <c r="P87" s="301"/>
      <c r="Q87" s="301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135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0">
        <f>N122</f>
        <v>0</v>
      </c>
      <c r="O89" s="302"/>
      <c r="P89" s="302"/>
      <c r="Q89" s="302"/>
      <c r="R89" s="41"/>
      <c r="AU89" s="22" t="s">
        <v>136</v>
      </c>
    </row>
    <row r="90" spans="2:18" s="7" customFormat="1" ht="24.9" customHeight="1">
      <c r="B90" s="134"/>
      <c r="C90" s="135"/>
      <c r="D90" s="136" t="s">
        <v>137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3">
        <f>N123</f>
        <v>0</v>
      </c>
      <c r="O90" s="303"/>
      <c r="P90" s="303"/>
      <c r="Q90" s="303"/>
      <c r="R90" s="137"/>
    </row>
    <row r="91" spans="2:18" s="8" customFormat="1" ht="19.95" customHeight="1">
      <c r="B91" s="138"/>
      <c r="C91" s="103"/>
      <c r="D91" s="114" t="s">
        <v>138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7">
        <f>N124</f>
        <v>0</v>
      </c>
      <c r="O91" s="228"/>
      <c r="P91" s="228"/>
      <c r="Q91" s="228"/>
      <c r="R91" s="139"/>
    </row>
    <row r="92" spans="2:18" s="8" customFormat="1" ht="19.95" customHeight="1">
      <c r="B92" s="138"/>
      <c r="C92" s="103"/>
      <c r="D92" s="114" t="s">
        <v>213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7">
        <f>N138</f>
        <v>0</v>
      </c>
      <c r="O92" s="228"/>
      <c r="P92" s="228"/>
      <c r="Q92" s="228"/>
      <c r="R92" s="139"/>
    </row>
    <row r="93" spans="2:18" s="8" customFormat="1" ht="19.95" customHeight="1">
      <c r="B93" s="138"/>
      <c r="C93" s="103"/>
      <c r="D93" s="114" t="s">
        <v>214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7">
        <f>N143</f>
        <v>0</v>
      </c>
      <c r="O93" s="228"/>
      <c r="P93" s="228"/>
      <c r="Q93" s="228"/>
      <c r="R93" s="139"/>
    </row>
    <row r="94" spans="2:18" s="7" customFormat="1" ht="21.75" customHeight="1">
      <c r="B94" s="134"/>
      <c r="C94" s="135"/>
      <c r="D94" s="136" t="s">
        <v>140</v>
      </c>
      <c r="E94" s="135"/>
      <c r="F94" s="135"/>
      <c r="G94" s="135"/>
      <c r="H94" s="135"/>
      <c r="I94" s="135"/>
      <c r="J94" s="135"/>
      <c r="K94" s="135"/>
      <c r="L94" s="135"/>
      <c r="M94" s="135"/>
      <c r="N94" s="292">
        <f>N145</f>
        <v>0</v>
      </c>
      <c r="O94" s="303"/>
      <c r="P94" s="303"/>
      <c r="Q94" s="303"/>
      <c r="R94" s="137"/>
    </row>
    <row r="95" spans="2:18" s="1" customFormat="1" ht="21.75" customHeight="1"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</row>
    <row r="96" spans="2:21" s="1" customFormat="1" ht="29.25" customHeight="1">
      <c r="B96" s="39"/>
      <c r="C96" s="133" t="s">
        <v>141</v>
      </c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302">
        <f>ROUND(N97+N98+N99+N100+N101+N102,2)</f>
        <v>0</v>
      </c>
      <c r="O96" s="304"/>
      <c r="P96" s="304"/>
      <c r="Q96" s="304"/>
      <c r="R96" s="41"/>
      <c r="T96" s="140"/>
      <c r="U96" s="141" t="s">
        <v>40</v>
      </c>
    </row>
    <row r="97" spans="2:65" s="1" customFormat="1" ht="18" customHeight="1">
      <c r="B97" s="142"/>
      <c r="C97" s="143"/>
      <c r="D97" s="224" t="s">
        <v>142</v>
      </c>
      <c r="E97" s="299"/>
      <c r="F97" s="299"/>
      <c r="G97" s="299"/>
      <c r="H97" s="299"/>
      <c r="I97" s="143"/>
      <c r="J97" s="143"/>
      <c r="K97" s="143"/>
      <c r="L97" s="143"/>
      <c r="M97" s="143"/>
      <c r="N97" s="226">
        <f>ROUND(N89*T97,2)</f>
        <v>0</v>
      </c>
      <c r="O97" s="294"/>
      <c r="P97" s="294"/>
      <c r="Q97" s="294"/>
      <c r="R97" s="145"/>
      <c r="S97" s="143"/>
      <c r="T97" s="146"/>
      <c r="U97" s="147" t="s">
        <v>41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110</v>
      </c>
      <c r="AZ97" s="148"/>
      <c r="BA97" s="148"/>
      <c r="BB97" s="148"/>
      <c r="BC97" s="148"/>
      <c r="BD97" s="148"/>
      <c r="BE97" s="150">
        <f aca="true" t="shared" si="0" ref="BE97:BE102">IF(U97="základní",N97,0)</f>
        <v>0</v>
      </c>
      <c r="BF97" s="150">
        <f aca="true" t="shared" si="1" ref="BF97:BF102">IF(U97="snížená",N97,0)</f>
        <v>0</v>
      </c>
      <c r="BG97" s="150">
        <f aca="true" t="shared" si="2" ref="BG97:BG102">IF(U97="zákl. přenesená",N97,0)</f>
        <v>0</v>
      </c>
      <c r="BH97" s="150">
        <f aca="true" t="shared" si="3" ref="BH97:BH102">IF(U97="sníž. přenesená",N97,0)</f>
        <v>0</v>
      </c>
      <c r="BI97" s="150">
        <f aca="true" t="shared" si="4" ref="BI97:BI102">IF(U97="nulová",N97,0)</f>
        <v>0</v>
      </c>
      <c r="BJ97" s="149" t="s">
        <v>83</v>
      </c>
      <c r="BK97" s="148"/>
      <c r="BL97" s="148"/>
      <c r="BM97" s="148"/>
    </row>
    <row r="98" spans="2:65" s="1" customFormat="1" ht="18" customHeight="1">
      <c r="B98" s="142"/>
      <c r="C98" s="143"/>
      <c r="D98" s="224" t="s">
        <v>143</v>
      </c>
      <c r="E98" s="299"/>
      <c r="F98" s="299"/>
      <c r="G98" s="299"/>
      <c r="H98" s="299"/>
      <c r="I98" s="143"/>
      <c r="J98" s="143"/>
      <c r="K98" s="143"/>
      <c r="L98" s="143"/>
      <c r="M98" s="143"/>
      <c r="N98" s="226">
        <f>ROUND(N89*T98,2)</f>
        <v>0</v>
      </c>
      <c r="O98" s="294"/>
      <c r="P98" s="294"/>
      <c r="Q98" s="294"/>
      <c r="R98" s="145"/>
      <c r="S98" s="143"/>
      <c r="T98" s="146"/>
      <c r="U98" s="147" t="s">
        <v>41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110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83</v>
      </c>
      <c r="BK98" s="148"/>
      <c r="BL98" s="148"/>
      <c r="BM98" s="148"/>
    </row>
    <row r="99" spans="2:65" s="1" customFormat="1" ht="18" customHeight="1">
      <c r="B99" s="142"/>
      <c r="C99" s="143"/>
      <c r="D99" s="224" t="s">
        <v>144</v>
      </c>
      <c r="E99" s="299"/>
      <c r="F99" s="299"/>
      <c r="G99" s="299"/>
      <c r="H99" s="299"/>
      <c r="I99" s="143"/>
      <c r="J99" s="143"/>
      <c r="K99" s="143"/>
      <c r="L99" s="143"/>
      <c r="M99" s="143"/>
      <c r="N99" s="226">
        <f>ROUND(N89*T99,2)</f>
        <v>0</v>
      </c>
      <c r="O99" s="294"/>
      <c r="P99" s="294"/>
      <c r="Q99" s="294"/>
      <c r="R99" s="145"/>
      <c r="S99" s="143"/>
      <c r="T99" s="146"/>
      <c r="U99" s="147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110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83</v>
      </c>
      <c r="BK99" s="148"/>
      <c r="BL99" s="148"/>
      <c r="BM99" s="148"/>
    </row>
    <row r="100" spans="2:65" s="1" customFormat="1" ht="18" customHeight="1">
      <c r="B100" s="142"/>
      <c r="C100" s="143"/>
      <c r="D100" s="224" t="s">
        <v>145</v>
      </c>
      <c r="E100" s="299"/>
      <c r="F100" s="299"/>
      <c r="G100" s="299"/>
      <c r="H100" s="299"/>
      <c r="I100" s="143"/>
      <c r="J100" s="143"/>
      <c r="K100" s="143"/>
      <c r="L100" s="143"/>
      <c r="M100" s="143"/>
      <c r="N100" s="226">
        <f>ROUND(N89*T100,2)</f>
        <v>0</v>
      </c>
      <c r="O100" s="294"/>
      <c r="P100" s="294"/>
      <c r="Q100" s="294"/>
      <c r="R100" s="145"/>
      <c r="S100" s="143"/>
      <c r="T100" s="146"/>
      <c r="U100" s="147" t="s">
        <v>41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110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83</v>
      </c>
      <c r="BK100" s="148"/>
      <c r="BL100" s="148"/>
      <c r="BM100" s="148"/>
    </row>
    <row r="101" spans="2:65" s="1" customFormat="1" ht="18" customHeight="1">
      <c r="B101" s="142"/>
      <c r="C101" s="143"/>
      <c r="D101" s="224" t="s">
        <v>146</v>
      </c>
      <c r="E101" s="299"/>
      <c r="F101" s="299"/>
      <c r="G101" s="299"/>
      <c r="H101" s="299"/>
      <c r="I101" s="143"/>
      <c r="J101" s="143"/>
      <c r="K101" s="143"/>
      <c r="L101" s="143"/>
      <c r="M101" s="143"/>
      <c r="N101" s="226">
        <f>ROUND(N89*T101,2)</f>
        <v>0</v>
      </c>
      <c r="O101" s="294"/>
      <c r="P101" s="294"/>
      <c r="Q101" s="294"/>
      <c r="R101" s="145"/>
      <c r="S101" s="143"/>
      <c r="T101" s="146"/>
      <c r="U101" s="147" t="s">
        <v>41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110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83</v>
      </c>
      <c r="BK101" s="148"/>
      <c r="BL101" s="148"/>
      <c r="BM101" s="148"/>
    </row>
    <row r="102" spans="2:65" s="1" customFormat="1" ht="18" customHeight="1">
      <c r="B102" s="142"/>
      <c r="C102" s="143"/>
      <c r="D102" s="144" t="s">
        <v>147</v>
      </c>
      <c r="E102" s="143"/>
      <c r="F102" s="143"/>
      <c r="G102" s="143"/>
      <c r="H102" s="143"/>
      <c r="I102" s="143"/>
      <c r="J102" s="143"/>
      <c r="K102" s="143"/>
      <c r="L102" s="143"/>
      <c r="M102" s="143"/>
      <c r="N102" s="226">
        <f>ROUND(N89*T102,2)</f>
        <v>0</v>
      </c>
      <c r="O102" s="294"/>
      <c r="P102" s="294"/>
      <c r="Q102" s="294"/>
      <c r="R102" s="145"/>
      <c r="S102" s="143"/>
      <c r="T102" s="151"/>
      <c r="U102" s="152" t="s">
        <v>41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148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83</v>
      </c>
      <c r="BK102" s="148"/>
      <c r="BL102" s="148"/>
      <c r="BM102" s="148"/>
    </row>
    <row r="103" spans="2:18" s="1" customFormat="1" ht="13.5">
      <c r="B103" s="39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1"/>
    </row>
    <row r="104" spans="2:18" s="1" customFormat="1" ht="29.25" customHeight="1">
      <c r="B104" s="39"/>
      <c r="C104" s="124" t="s">
        <v>120</v>
      </c>
      <c r="D104" s="125"/>
      <c r="E104" s="125"/>
      <c r="F104" s="125"/>
      <c r="G104" s="125"/>
      <c r="H104" s="125"/>
      <c r="I104" s="125"/>
      <c r="J104" s="125"/>
      <c r="K104" s="125"/>
      <c r="L104" s="221">
        <f>ROUND(SUM(N89+N96),2)</f>
        <v>0</v>
      </c>
      <c r="M104" s="221"/>
      <c r="N104" s="221"/>
      <c r="O104" s="221"/>
      <c r="P104" s="221"/>
      <c r="Q104" s="221"/>
      <c r="R104" s="41"/>
    </row>
    <row r="105" spans="2:18" s="1" customFormat="1" ht="6.9" customHeight="1">
      <c r="B105" s="63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5"/>
    </row>
    <row r="109" spans="2:18" s="1" customFormat="1" ht="6.9" customHeight="1">
      <c r="B109" s="66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8"/>
    </row>
    <row r="110" spans="2:18" s="1" customFormat="1" ht="36.9" customHeight="1">
      <c r="B110" s="39"/>
      <c r="C110" s="240" t="s">
        <v>149</v>
      </c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41"/>
    </row>
    <row r="111" spans="2:18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30" customHeight="1">
      <c r="B112" s="39"/>
      <c r="C112" s="34" t="s">
        <v>19</v>
      </c>
      <c r="D112" s="40"/>
      <c r="E112" s="40"/>
      <c r="F112" s="296" t="str">
        <f>F6</f>
        <v>Lesní cesta - část Tulinka</v>
      </c>
      <c r="G112" s="297"/>
      <c r="H112" s="297"/>
      <c r="I112" s="297"/>
      <c r="J112" s="297"/>
      <c r="K112" s="297"/>
      <c r="L112" s="297"/>
      <c r="M112" s="297"/>
      <c r="N112" s="297"/>
      <c r="O112" s="297"/>
      <c r="P112" s="297"/>
      <c r="Q112" s="40"/>
      <c r="R112" s="41"/>
    </row>
    <row r="113" spans="2:18" ht="30" customHeight="1">
      <c r="B113" s="26"/>
      <c r="C113" s="34" t="s">
        <v>127</v>
      </c>
      <c r="D113" s="30"/>
      <c r="E113" s="30"/>
      <c r="F113" s="296" t="s">
        <v>128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30"/>
      <c r="R113" s="27"/>
    </row>
    <row r="114" spans="2:18" s="1" customFormat="1" ht="36.9" customHeight="1">
      <c r="B114" s="39"/>
      <c r="C114" s="73" t="s">
        <v>129</v>
      </c>
      <c r="D114" s="40"/>
      <c r="E114" s="40"/>
      <c r="F114" s="242" t="str">
        <f>F8</f>
        <v>SO 002 - Příprava území - Lesní cesta 315 m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40"/>
      <c r="R114" s="41"/>
    </row>
    <row r="115" spans="2:18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18" s="1" customFormat="1" ht="18" customHeight="1">
      <c r="B116" s="39"/>
      <c r="C116" s="34" t="s">
        <v>23</v>
      </c>
      <c r="D116" s="40"/>
      <c r="E116" s="40"/>
      <c r="F116" s="32" t="str">
        <f>F10</f>
        <v xml:space="preserve"> </v>
      </c>
      <c r="G116" s="40"/>
      <c r="H116" s="40"/>
      <c r="I116" s="40"/>
      <c r="J116" s="40"/>
      <c r="K116" s="34" t="s">
        <v>25</v>
      </c>
      <c r="L116" s="40"/>
      <c r="M116" s="298" t="str">
        <f>IF(O10="","",O10)</f>
        <v>13. 10. 2016</v>
      </c>
      <c r="N116" s="298"/>
      <c r="O116" s="298"/>
      <c r="P116" s="298"/>
      <c r="Q116" s="40"/>
      <c r="R116" s="41"/>
    </row>
    <row r="117" spans="2:18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13.2">
      <c r="B118" s="39"/>
      <c r="C118" s="34" t="s">
        <v>27</v>
      </c>
      <c r="D118" s="40"/>
      <c r="E118" s="40"/>
      <c r="F118" s="32" t="str">
        <f>E13</f>
        <v xml:space="preserve"> </v>
      </c>
      <c r="G118" s="40"/>
      <c r="H118" s="40"/>
      <c r="I118" s="40"/>
      <c r="J118" s="40"/>
      <c r="K118" s="34" t="s">
        <v>33</v>
      </c>
      <c r="L118" s="40"/>
      <c r="M118" s="260" t="str">
        <f>E19</f>
        <v xml:space="preserve"> </v>
      </c>
      <c r="N118" s="260"/>
      <c r="O118" s="260"/>
      <c r="P118" s="260"/>
      <c r="Q118" s="260"/>
      <c r="R118" s="41"/>
    </row>
    <row r="119" spans="2:18" s="1" customFormat="1" ht="14.4" customHeight="1">
      <c r="B119" s="39"/>
      <c r="C119" s="34" t="s">
        <v>31</v>
      </c>
      <c r="D119" s="40"/>
      <c r="E119" s="40"/>
      <c r="F119" s="32" t="str">
        <f>IF(E16="","",E16)</f>
        <v>Vyplň údaj</v>
      </c>
      <c r="G119" s="40"/>
      <c r="H119" s="40"/>
      <c r="I119" s="40"/>
      <c r="J119" s="40"/>
      <c r="K119" s="34" t="s">
        <v>35</v>
      </c>
      <c r="L119" s="40"/>
      <c r="M119" s="260" t="str">
        <f>E22</f>
        <v xml:space="preserve"> </v>
      </c>
      <c r="N119" s="260"/>
      <c r="O119" s="260"/>
      <c r="P119" s="260"/>
      <c r="Q119" s="260"/>
      <c r="R119" s="41"/>
    </row>
    <row r="120" spans="2:18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27" s="9" customFormat="1" ht="29.25" customHeight="1">
      <c r="B121" s="153"/>
      <c r="C121" s="154" t="s">
        <v>150</v>
      </c>
      <c r="D121" s="155" t="s">
        <v>151</v>
      </c>
      <c r="E121" s="155" t="s">
        <v>58</v>
      </c>
      <c r="F121" s="287" t="s">
        <v>152</v>
      </c>
      <c r="G121" s="287"/>
      <c r="H121" s="287"/>
      <c r="I121" s="287"/>
      <c r="J121" s="155" t="s">
        <v>153</v>
      </c>
      <c r="K121" s="155" t="s">
        <v>154</v>
      </c>
      <c r="L121" s="288" t="s">
        <v>155</v>
      </c>
      <c r="M121" s="288"/>
      <c r="N121" s="287" t="s">
        <v>134</v>
      </c>
      <c r="O121" s="287"/>
      <c r="P121" s="287"/>
      <c r="Q121" s="289"/>
      <c r="R121" s="156"/>
      <c r="T121" s="80" t="s">
        <v>156</v>
      </c>
      <c r="U121" s="81" t="s">
        <v>40</v>
      </c>
      <c r="V121" s="81" t="s">
        <v>157</v>
      </c>
      <c r="W121" s="81" t="s">
        <v>158</v>
      </c>
      <c r="X121" s="81" t="s">
        <v>159</v>
      </c>
      <c r="Y121" s="81" t="s">
        <v>160</v>
      </c>
      <c r="Z121" s="81" t="s">
        <v>161</v>
      </c>
      <c r="AA121" s="82" t="s">
        <v>162</v>
      </c>
    </row>
    <row r="122" spans="2:63" s="1" customFormat="1" ht="29.25" customHeight="1">
      <c r="B122" s="39"/>
      <c r="C122" s="84" t="s">
        <v>131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90">
        <f>BK122</f>
        <v>0</v>
      </c>
      <c r="O122" s="291"/>
      <c r="P122" s="291"/>
      <c r="Q122" s="291"/>
      <c r="R122" s="41"/>
      <c r="T122" s="83"/>
      <c r="U122" s="55"/>
      <c r="V122" s="55"/>
      <c r="W122" s="157">
        <f>W123+W145</f>
        <v>0</v>
      </c>
      <c r="X122" s="55"/>
      <c r="Y122" s="157">
        <f>Y123+Y145</f>
        <v>58.44825</v>
      </c>
      <c r="Z122" s="55"/>
      <c r="AA122" s="158">
        <f>AA123+AA145</f>
        <v>0</v>
      </c>
      <c r="AT122" s="22" t="s">
        <v>75</v>
      </c>
      <c r="AU122" s="22" t="s">
        <v>136</v>
      </c>
      <c r="BK122" s="159">
        <f>BK123+BK145</f>
        <v>0</v>
      </c>
    </row>
    <row r="123" spans="2:63" s="10" customFormat="1" ht="37.35" customHeight="1">
      <c r="B123" s="160"/>
      <c r="C123" s="161"/>
      <c r="D123" s="162" t="s">
        <v>137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92">
        <f>BK123</f>
        <v>0</v>
      </c>
      <c r="O123" s="293"/>
      <c r="P123" s="293"/>
      <c r="Q123" s="293"/>
      <c r="R123" s="163"/>
      <c r="T123" s="164"/>
      <c r="U123" s="161"/>
      <c r="V123" s="161"/>
      <c r="W123" s="165">
        <f>W124+W138+W143</f>
        <v>0</v>
      </c>
      <c r="X123" s="161"/>
      <c r="Y123" s="165">
        <f>Y124+Y138+Y143</f>
        <v>58.44825</v>
      </c>
      <c r="Z123" s="161"/>
      <c r="AA123" s="166">
        <f>AA124+AA138+AA143</f>
        <v>0</v>
      </c>
      <c r="AR123" s="167" t="s">
        <v>83</v>
      </c>
      <c r="AT123" s="168" t="s">
        <v>75</v>
      </c>
      <c r="AU123" s="168" t="s">
        <v>76</v>
      </c>
      <c r="AY123" s="167" t="s">
        <v>163</v>
      </c>
      <c r="BK123" s="169">
        <f>BK124+BK138+BK143</f>
        <v>0</v>
      </c>
    </row>
    <row r="124" spans="2:63" s="10" customFormat="1" ht="19.95" customHeight="1">
      <c r="B124" s="160"/>
      <c r="C124" s="161"/>
      <c r="D124" s="170" t="s">
        <v>138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85">
        <f>BK124</f>
        <v>0</v>
      </c>
      <c r="O124" s="286"/>
      <c r="P124" s="286"/>
      <c r="Q124" s="286"/>
      <c r="R124" s="163"/>
      <c r="T124" s="164"/>
      <c r="U124" s="161"/>
      <c r="V124" s="161"/>
      <c r="W124" s="165">
        <f>SUM(W125:W137)</f>
        <v>0</v>
      </c>
      <c r="X124" s="161"/>
      <c r="Y124" s="165">
        <f>SUM(Y125:Y137)</f>
        <v>0</v>
      </c>
      <c r="Z124" s="161"/>
      <c r="AA124" s="166">
        <f>SUM(AA125:AA137)</f>
        <v>0</v>
      </c>
      <c r="AR124" s="167" t="s">
        <v>83</v>
      </c>
      <c r="AT124" s="168" t="s">
        <v>75</v>
      </c>
      <c r="AU124" s="168" t="s">
        <v>83</v>
      </c>
      <c r="AY124" s="167" t="s">
        <v>163</v>
      </c>
      <c r="BK124" s="169">
        <f>SUM(BK125:BK137)</f>
        <v>0</v>
      </c>
    </row>
    <row r="125" spans="2:65" s="1" customFormat="1" ht="28.8" customHeight="1">
      <c r="B125" s="142"/>
      <c r="C125" s="171" t="s">
        <v>83</v>
      </c>
      <c r="D125" s="171" t="s">
        <v>164</v>
      </c>
      <c r="E125" s="172" t="s">
        <v>174</v>
      </c>
      <c r="F125" s="277" t="s">
        <v>175</v>
      </c>
      <c r="G125" s="277"/>
      <c r="H125" s="277"/>
      <c r="I125" s="277"/>
      <c r="J125" s="173" t="s">
        <v>176</v>
      </c>
      <c r="K125" s="174">
        <v>15.75</v>
      </c>
      <c r="L125" s="271">
        <v>0</v>
      </c>
      <c r="M125" s="271"/>
      <c r="N125" s="278">
        <f>ROUND(L125*K125,2)</f>
        <v>0</v>
      </c>
      <c r="O125" s="278"/>
      <c r="P125" s="278"/>
      <c r="Q125" s="278"/>
      <c r="R125" s="145"/>
      <c r="T125" s="175" t="s">
        <v>5</v>
      </c>
      <c r="U125" s="48" t="s">
        <v>41</v>
      </c>
      <c r="V125" s="40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2" t="s">
        <v>168</v>
      </c>
      <c r="AT125" s="22" t="s">
        <v>164</v>
      </c>
      <c r="AU125" s="22" t="s">
        <v>88</v>
      </c>
      <c r="AY125" s="22" t="s">
        <v>163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2" t="s">
        <v>83</v>
      </c>
      <c r="BK125" s="118">
        <f>ROUND(L125*K125,2)</f>
        <v>0</v>
      </c>
      <c r="BL125" s="22" t="s">
        <v>168</v>
      </c>
      <c r="BM125" s="22" t="s">
        <v>215</v>
      </c>
    </row>
    <row r="126" spans="2:51" s="11" customFormat="1" ht="20.4" customHeight="1">
      <c r="B126" s="178"/>
      <c r="C126" s="179"/>
      <c r="D126" s="179"/>
      <c r="E126" s="180" t="s">
        <v>5</v>
      </c>
      <c r="F126" s="281" t="s">
        <v>178</v>
      </c>
      <c r="G126" s="282"/>
      <c r="H126" s="282"/>
      <c r="I126" s="282"/>
      <c r="J126" s="179"/>
      <c r="K126" s="181" t="s">
        <v>5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171</v>
      </c>
      <c r="AU126" s="185" t="s">
        <v>88</v>
      </c>
      <c r="AV126" s="11" t="s">
        <v>83</v>
      </c>
      <c r="AW126" s="11" t="s">
        <v>34</v>
      </c>
      <c r="AX126" s="11" t="s">
        <v>76</v>
      </c>
      <c r="AY126" s="185" t="s">
        <v>163</v>
      </c>
    </row>
    <row r="127" spans="2:51" s="12" customFormat="1" ht="20.4" customHeight="1">
      <c r="B127" s="186"/>
      <c r="C127" s="187"/>
      <c r="D127" s="187"/>
      <c r="E127" s="188" t="s">
        <v>5</v>
      </c>
      <c r="F127" s="283" t="s">
        <v>216</v>
      </c>
      <c r="G127" s="284"/>
      <c r="H127" s="284"/>
      <c r="I127" s="284"/>
      <c r="J127" s="187"/>
      <c r="K127" s="189">
        <v>15.75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171</v>
      </c>
      <c r="AU127" s="193" t="s">
        <v>88</v>
      </c>
      <c r="AV127" s="12" t="s">
        <v>88</v>
      </c>
      <c r="AW127" s="12" t="s">
        <v>34</v>
      </c>
      <c r="AX127" s="12" t="s">
        <v>76</v>
      </c>
      <c r="AY127" s="193" t="s">
        <v>163</v>
      </c>
    </row>
    <row r="128" spans="2:51" s="13" customFormat="1" ht="20.4" customHeight="1">
      <c r="B128" s="194"/>
      <c r="C128" s="195"/>
      <c r="D128" s="195"/>
      <c r="E128" s="196" t="s">
        <v>5</v>
      </c>
      <c r="F128" s="275" t="s">
        <v>173</v>
      </c>
      <c r="G128" s="276"/>
      <c r="H128" s="276"/>
      <c r="I128" s="276"/>
      <c r="J128" s="195"/>
      <c r="K128" s="197">
        <v>15.75</v>
      </c>
      <c r="L128" s="195"/>
      <c r="M128" s="195"/>
      <c r="N128" s="195"/>
      <c r="O128" s="195"/>
      <c r="P128" s="195"/>
      <c r="Q128" s="195"/>
      <c r="R128" s="198"/>
      <c r="T128" s="199"/>
      <c r="U128" s="195"/>
      <c r="V128" s="195"/>
      <c r="W128" s="195"/>
      <c r="X128" s="195"/>
      <c r="Y128" s="195"/>
      <c r="Z128" s="195"/>
      <c r="AA128" s="200"/>
      <c r="AT128" s="201" t="s">
        <v>171</v>
      </c>
      <c r="AU128" s="201" t="s">
        <v>88</v>
      </c>
      <c r="AV128" s="13" t="s">
        <v>168</v>
      </c>
      <c r="AW128" s="13" t="s">
        <v>34</v>
      </c>
      <c r="AX128" s="13" t="s">
        <v>83</v>
      </c>
      <c r="AY128" s="201" t="s">
        <v>163</v>
      </c>
    </row>
    <row r="129" spans="2:65" s="1" customFormat="1" ht="28.8" customHeight="1">
      <c r="B129" s="142"/>
      <c r="C129" s="171" t="s">
        <v>88</v>
      </c>
      <c r="D129" s="171" t="s">
        <v>164</v>
      </c>
      <c r="E129" s="172" t="s">
        <v>180</v>
      </c>
      <c r="F129" s="277" t="s">
        <v>181</v>
      </c>
      <c r="G129" s="277"/>
      <c r="H129" s="277"/>
      <c r="I129" s="277"/>
      <c r="J129" s="173" t="s">
        <v>176</v>
      </c>
      <c r="K129" s="174">
        <v>7.875</v>
      </c>
      <c r="L129" s="271">
        <v>0</v>
      </c>
      <c r="M129" s="271"/>
      <c r="N129" s="278">
        <f>ROUND(L129*K129,2)</f>
        <v>0</v>
      </c>
      <c r="O129" s="278"/>
      <c r="P129" s="278"/>
      <c r="Q129" s="278"/>
      <c r="R129" s="145"/>
      <c r="T129" s="175" t="s">
        <v>5</v>
      </c>
      <c r="U129" s="48" t="s">
        <v>41</v>
      </c>
      <c r="V129" s="40"/>
      <c r="W129" s="176">
        <f>V129*K129</f>
        <v>0</v>
      </c>
      <c r="X129" s="176">
        <v>0</v>
      </c>
      <c r="Y129" s="176">
        <f>X129*K129</f>
        <v>0</v>
      </c>
      <c r="Z129" s="176">
        <v>0</v>
      </c>
      <c r="AA129" s="177">
        <f>Z129*K129</f>
        <v>0</v>
      </c>
      <c r="AR129" s="22" t="s">
        <v>168</v>
      </c>
      <c r="AT129" s="22" t="s">
        <v>164</v>
      </c>
      <c r="AU129" s="22" t="s">
        <v>88</v>
      </c>
      <c r="AY129" s="22" t="s">
        <v>163</v>
      </c>
      <c r="BE129" s="118">
        <f>IF(U129="základní",N129,0)</f>
        <v>0</v>
      </c>
      <c r="BF129" s="118">
        <f>IF(U129="snížená",N129,0)</f>
        <v>0</v>
      </c>
      <c r="BG129" s="118">
        <f>IF(U129="zákl. přenesená",N129,0)</f>
        <v>0</v>
      </c>
      <c r="BH129" s="118">
        <f>IF(U129="sníž. přenesená",N129,0)</f>
        <v>0</v>
      </c>
      <c r="BI129" s="118">
        <f>IF(U129="nulová",N129,0)</f>
        <v>0</v>
      </c>
      <c r="BJ129" s="22" t="s">
        <v>83</v>
      </c>
      <c r="BK129" s="118">
        <f>ROUND(L129*K129,2)</f>
        <v>0</v>
      </c>
      <c r="BL129" s="22" t="s">
        <v>168</v>
      </c>
      <c r="BM129" s="22" t="s">
        <v>217</v>
      </c>
    </row>
    <row r="130" spans="2:51" s="12" customFormat="1" ht="20.4" customHeight="1">
      <c r="B130" s="186"/>
      <c r="C130" s="187"/>
      <c r="D130" s="187"/>
      <c r="E130" s="188" t="s">
        <v>5</v>
      </c>
      <c r="F130" s="273" t="s">
        <v>218</v>
      </c>
      <c r="G130" s="274"/>
      <c r="H130" s="274"/>
      <c r="I130" s="274"/>
      <c r="J130" s="187"/>
      <c r="K130" s="189">
        <v>7.875</v>
      </c>
      <c r="L130" s="187"/>
      <c r="M130" s="187"/>
      <c r="N130" s="187"/>
      <c r="O130" s="187"/>
      <c r="P130" s="187"/>
      <c r="Q130" s="187"/>
      <c r="R130" s="190"/>
      <c r="T130" s="191"/>
      <c r="U130" s="187"/>
      <c r="V130" s="187"/>
      <c r="W130" s="187"/>
      <c r="X130" s="187"/>
      <c r="Y130" s="187"/>
      <c r="Z130" s="187"/>
      <c r="AA130" s="192"/>
      <c r="AT130" s="193" t="s">
        <v>171</v>
      </c>
      <c r="AU130" s="193" t="s">
        <v>88</v>
      </c>
      <c r="AV130" s="12" t="s">
        <v>88</v>
      </c>
      <c r="AW130" s="12" t="s">
        <v>34</v>
      </c>
      <c r="AX130" s="12" t="s">
        <v>76</v>
      </c>
      <c r="AY130" s="193" t="s">
        <v>163</v>
      </c>
    </row>
    <row r="131" spans="2:51" s="13" customFormat="1" ht="20.4" customHeight="1">
      <c r="B131" s="194"/>
      <c r="C131" s="195"/>
      <c r="D131" s="195"/>
      <c r="E131" s="196" t="s">
        <v>5</v>
      </c>
      <c r="F131" s="275" t="s">
        <v>173</v>
      </c>
      <c r="G131" s="276"/>
      <c r="H131" s="276"/>
      <c r="I131" s="276"/>
      <c r="J131" s="195"/>
      <c r="K131" s="197">
        <v>7.875</v>
      </c>
      <c r="L131" s="195"/>
      <c r="M131" s="195"/>
      <c r="N131" s="195"/>
      <c r="O131" s="195"/>
      <c r="P131" s="195"/>
      <c r="Q131" s="195"/>
      <c r="R131" s="198"/>
      <c r="T131" s="199"/>
      <c r="U131" s="195"/>
      <c r="V131" s="195"/>
      <c r="W131" s="195"/>
      <c r="X131" s="195"/>
      <c r="Y131" s="195"/>
      <c r="Z131" s="195"/>
      <c r="AA131" s="200"/>
      <c r="AT131" s="201" t="s">
        <v>171</v>
      </c>
      <c r="AU131" s="201" t="s">
        <v>88</v>
      </c>
      <c r="AV131" s="13" t="s">
        <v>168</v>
      </c>
      <c r="AW131" s="13" t="s">
        <v>34</v>
      </c>
      <c r="AX131" s="13" t="s">
        <v>83</v>
      </c>
      <c r="AY131" s="201" t="s">
        <v>163</v>
      </c>
    </row>
    <row r="132" spans="2:65" s="1" customFormat="1" ht="28.8" customHeight="1">
      <c r="B132" s="142"/>
      <c r="C132" s="171" t="s">
        <v>107</v>
      </c>
      <c r="D132" s="171" t="s">
        <v>164</v>
      </c>
      <c r="E132" s="172" t="s">
        <v>184</v>
      </c>
      <c r="F132" s="277" t="s">
        <v>185</v>
      </c>
      <c r="G132" s="277"/>
      <c r="H132" s="277"/>
      <c r="I132" s="277"/>
      <c r="J132" s="173" t="s">
        <v>176</v>
      </c>
      <c r="K132" s="174">
        <v>15.75</v>
      </c>
      <c r="L132" s="271">
        <v>0</v>
      </c>
      <c r="M132" s="271"/>
      <c r="N132" s="278">
        <f>ROUND(L132*K132,2)</f>
        <v>0</v>
      </c>
      <c r="O132" s="278"/>
      <c r="P132" s="278"/>
      <c r="Q132" s="278"/>
      <c r="R132" s="145"/>
      <c r="T132" s="175" t="s">
        <v>5</v>
      </c>
      <c r="U132" s="48" t="s">
        <v>41</v>
      </c>
      <c r="V132" s="40"/>
      <c r="W132" s="176">
        <f>V132*K132</f>
        <v>0</v>
      </c>
      <c r="X132" s="176">
        <v>0</v>
      </c>
      <c r="Y132" s="176">
        <f>X132*K132</f>
        <v>0</v>
      </c>
      <c r="Z132" s="176">
        <v>0</v>
      </c>
      <c r="AA132" s="177">
        <f>Z132*K132</f>
        <v>0</v>
      </c>
      <c r="AR132" s="22" t="s">
        <v>168</v>
      </c>
      <c r="AT132" s="22" t="s">
        <v>164</v>
      </c>
      <c r="AU132" s="22" t="s">
        <v>88</v>
      </c>
      <c r="AY132" s="22" t="s">
        <v>163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22" t="s">
        <v>83</v>
      </c>
      <c r="BK132" s="118">
        <f>ROUND(L132*K132,2)</f>
        <v>0</v>
      </c>
      <c r="BL132" s="22" t="s">
        <v>168</v>
      </c>
      <c r="BM132" s="22" t="s">
        <v>219</v>
      </c>
    </row>
    <row r="133" spans="2:51" s="12" customFormat="1" ht="20.4" customHeight="1">
      <c r="B133" s="186"/>
      <c r="C133" s="187"/>
      <c r="D133" s="187"/>
      <c r="E133" s="188" t="s">
        <v>5</v>
      </c>
      <c r="F133" s="273" t="s">
        <v>220</v>
      </c>
      <c r="G133" s="274"/>
      <c r="H133" s="274"/>
      <c r="I133" s="274"/>
      <c r="J133" s="187"/>
      <c r="K133" s="189">
        <v>15.75</v>
      </c>
      <c r="L133" s="187"/>
      <c r="M133" s="187"/>
      <c r="N133" s="187"/>
      <c r="O133" s="187"/>
      <c r="P133" s="187"/>
      <c r="Q133" s="187"/>
      <c r="R133" s="190"/>
      <c r="T133" s="191"/>
      <c r="U133" s="187"/>
      <c r="V133" s="187"/>
      <c r="W133" s="187"/>
      <c r="X133" s="187"/>
      <c r="Y133" s="187"/>
      <c r="Z133" s="187"/>
      <c r="AA133" s="192"/>
      <c r="AT133" s="193" t="s">
        <v>171</v>
      </c>
      <c r="AU133" s="193" t="s">
        <v>88</v>
      </c>
      <c r="AV133" s="12" t="s">
        <v>88</v>
      </c>
      <c r="AW133" s="12" t="s">
        <v>34</v>
      </c>
      <c r="AX133" s="12" t="s">
        <v>76</v>
      </c>
      <c r="AY133" s="193" t="s">
        <v>163</v>
      </c>
    </row>
    <row r="134" spans="2:51" s="13" customFormat="1" ht="20.4" customHeight="1">
      <c r="B134" s="194"/>
      <c r="C134" s="195"/>
      <c r="D134" s="195"/>
      <c r="E134" s="196" t="s">
        <v>5</v>
      </c>
      <c r="F134" s="275" t="s">
        <v>173</v>
      </c>
      <c r="G134" s="276"/>
      <c r="H134" s="276"/>
      <c r="I134" s="276"/>
      <c r="J134" s="195"/>
      <c r="K134" s="197">
        <v>15.75</v>
      </c>
      <c r="L134" s="195"/>
      <c r="M134" s="195"/>
      <c r="N134" s="195"/>
      <c r="O134" s="195"/>
      <c r="P134" s="195"/>
      <c r="Q134" s="195"/>
      <c r="R134" s="198"/>
      <c r="T134" s="199"/>
      <c r="U134" s="195"/>
      <c r="V134" s="195"/>
      <c r="W134" s="195"/>
      <c r="X134" s="195"/>
      <c r="Y134" s="195"/>
      <c r="Z134" s="195"/>
      <c r="AA134" s="200"/>
      <c r="AT134" s="201" t="s">
        <v>171</v>
      </c>
      <c r="AU134" s="201" t="s">
        <v>88</v>
      </c>
      <c r="AV134" s="13" t="s">
        <v>168</v>
      </c>
      <c r="AW134" s="13" t="s">
        <v>34</v>
      </c>
      <c r="AX134" s="13" t="s">
        <v>83</v>
      </c>
      <c r="AY134" s="201" t="s">
        <v>163</v>
      </c>
    </row>
    <row r="135" spans="2:65" s="1" customFormat="1" ht="28.8" customHeight="1">
      <c r="B135" s="142"/>
      <c r="C135" s="171" t="s">
        <v>168</v>
      </c>
      <c r="D135" s="171" t="s">
        <v>164</v>
      </c>
      <c r="E135" s="172" t="s">
        <v>190</v>
      </c>
      <c r="F135" s="277" t="s">
        <v>191</v>
      </c>
      <c r="G135" s="277"/>
      <c r="H135" s="277"/>
      <c r="I135" s="277"/>
      <c r="J135" s="173" t="s">
        <v>192</v>
      </c>
      <c r="K135" s="174">
        <v>28.35</v>
      </c>
      <c r="L135" s="271">
        <v>0</v>
      </c>
      <c r="M135" s="271"/>
      <c r="N135" s="278">
        <f>ROUND(L135*K135,2)</f>
        <v>0</v>
      </c>
      <c r="O135" s="278"/>
      <c r="P135" s="278"/>
      <c r="Q135" s="278"/>
      <c r="R135" s="145"/>
      <c r="T135" s="175" t="s">
        <v>5</v>
      </c>
      <c r="U135" s="48" t="s">
        <v>41</v>
      </c>
      <c r="V135" s="40"/>
      <c r="W135" s="176">
        <f>V135*K135</f>
        <v>0</v>
      </c>
      <c r="X135" s="176">
        <v>0</v>
      </c>
      <c r="Y135" s="176">
        <f>X135*K135</f>
        <v>0</v>
      </c>
      <c r="Z135" s="176">
        <v>0</v>
      </c>
      <c r="AA135" s="177">
        <f>Z135*K135</f>
        <v>0</v>
      </c>
      <c r="AR135" s="22" t="s">
        <v>168</v>
      </c>
      <c r="AT135" s="22" t="s">
        <v>164</v>
      </c>
      <c r="AU135" s="22" t="s">
        <v>88</v>
      </c>
      <c r="AY135" s="22" t="s">
        <v>163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2" t="s">
        <v>83</v>
      </c>
      <c r="BK135" s="118">
        <f>ROUND(L135*K135,2)</f>
        <v>0</v>
      </c>
      <c r="BL135" s="22" t="s">
        <v>168</v>
      </c>
      <c r="BM135" s="22" t="s">
        <v>221</v>
      </c>
    </row>
    <row r="136" spans="2:51" s="12" customFormat="1" ht="20.4" customHeight="1">
      <c r="B136" s="186"/>
      <c r="C136" s="187"/>
      <c r="D136" s="187"/>
      <c r="E136" s="188" t="s">
        <v>5</v>
      </c>
      <c r="F136" s="273" t="s">
        <v>222</v>
      </c>
      <c r="G136" s="274"/>
      <c r="H136" s="274"/>
      <c r="I136" s="274"/>
      <c r="J136" s="187"/>
      <c r="K136" s="189">
        <v>28.35</v>
      </c>
      <c r="L136" s="187"/>
      <c r="M136" s="187"/>
      <c r="N136" s="187"/>
      <c r="O136" s="187"/>
      <c r="P136" s="187"/>
      <c r="Q136" s="187"/>
      <c r="R136" s="190"/>
      <c r="T136" s="191"/>
      <c r="U136" s="187"/>
      <c r="V136" s="187"/>
      <c r="W136" s="187"/>
      <c r="X136" s="187"/>
      <c r="Y136" s="187"/>
      <c r="Z136" s="187"/>
      <c r="AA136" s="192"/>
      <c r="AT136" s="193" t="s">
        <v>171</v>
      </c>
      <c r="AU136" s="193" t="s">
        <v>88</v>
      </c>
      <c r="AV136" s="12" t="s">
        <v>88</v>
      </c>
      <c r="AW136" s="12" t="s">
        <v>34</v>
      </c>
      <c r="AX136" s="12" t="s">
        <v>76</v>
      </c>
      <c r="AY136" s="193" t="s">
        <v>163</v>
      </c>
    </row>
    <row r="137" spans="2:51" s="13" customFormat="1" ht="20.4" customHeight="1">
      <c r="B137" s="194"/>
      <c r="C137" s="195"/>
      <c r="D137" s="195"/>
      <c r="E137" s="196" t="s">
        <v>5</v>
      </c>
      <c r="F137" s="275" t="s">
        <v>173</v>
      </c>
      <c r="G137" s="276"/>
      <c r="H137" s="276"/>
      <c r="I137" s="276"/>
      <c r="J137" s="195"/>
      <c r="K137" s="197">
        <v>28.35</v>
      </c>
      <c r="L137" s="195"/>
      <c r="M137" s="195"/>
      <c r="N137" s="195"/>
      <c r="O137" s="195"/>
      <c r="P137" s="195"/>
      <c r="Q137" s="195"/>
      <c r="R137" s="198"/>
      <c r="T137" s="199"/>
      <c r="U137" s="195"/>
      <c r="V137" s="195"/>
      <c r="W137" s="195"/>
      <c r="X137" s="195"/>
      <c r="Y137" s="195"/>
      <c r="Z137" s="195"/>
      <c r="AA137" s="200"/>
      <c r="AT137" s="201" t="s">
        <v>171</v>
      </c>
      <c r="AU137" s="201" t="s">
        <v>88</v>
      </c>
      <c r="AV137" s="13" t="s">
        <v>168</v>
      </c>
      <c r="AW137" s="13" t="s">
        <v>34</v>
      </c>
      <c r="AX137" s="13" t="s">
        <v>83</v>
      </c>
      <c r="AY137" s="201" t="s">
        <v>163</v>
      </c>
    </row>
    <row r="138" spans="2:63" s="10" customFormat="1" ht="29.85" customHeight="1">
      <c r="B138" s="160"/>
      <c r="C138" s="161"/>
      <c r="D138" s="170" t="s">
        <v>213</v>
      </c>
      <c r="E138" s="170"/>
      <c r="F138" s="170"/>
      <c r="G138" s="170"/>
      <c r="H138" s="170"/>
      <c r="I138" s="170"/>
      <c r="J138" s="170"/>
      <c r="K138" s="170"/>
      <c r="L138" s="170"/>
      <c r="M138" s="170"/>
      <c r="N138" s="285">
        <f>BK138</f>
        <v>0</v>
      </c>
      <c r="O138" s="286"/>
      <c r="P138" s="286"/>
      <c r="Q138" s="286"/>
      <c r="R138" s="163"/>
      <c r="T138" s="164"/>
      <c r="U138" s="161"/>
      <c r="V138" s="161"/>
      <c r="W138" s="165">
        <f>SUM(W139:W142)</f>
        <v>0</v>
      </c>
      <c r="X138" s="161"/>
      <c r="Y138" s="165">
        <f>SUM(Y139:Y142)</f>
        <v>58.44825</v>
      </c>
      <c r="Z138" s="161"/>
      <c r="AA138" s="166">
        <f>SUM(AA139:AA142)</f>
        <v>0</v>
      </c>
      <c r="AR138" s="167" t="s">
        <v>83</v>
      </c>
      <c r="AT138" s="168" t="s">
        <v>75</v>
      </c>
      <c r="AU138" s="168" t="s">
        <v>83</v>
      </c>
      <c r="AY138" s="167" t="s">
        <v>163</v>
      </c>
      <c r="BK138" s="169">
        <f>SUM(BK139:BK142)</f>
        <v>0</v>
      </c>
    </row>
    <row r="139" spans="2:65" s="1" customFormat="1" ht="20.4" customHeight="1">
      <c r="B139" s="142"/>
      <c r="C139" s="171" t="s">
        <v>189</v>
      </c>
      <c r="D139" s="171" t="s">
        <v>164</v>
      </c>
      <c r="E139" s="172" t="s">
        <v>223</v>
      </c>
      <c r="F139" s="277" t="s">
        <v>224</v>
      </c>
      <c r="G139" s="277"/>
      <c r="H139" s="277"/>
      <c r="I139" s="277"/>
      <c r="J139" s="173" t="s">
        <v>167</v>
      </c>
      <c r="K139" s="174">
        <v>945</v>
      </c>
      <c r="L139" s="271">
        <v>0</v>
      </c>
      <c r="M139" s="271"/>
      <c r="N139" s="278">
        <f>ROUND(L139*K139,2)</f>
        <v>0</v>
      </c>
      <c r="O139" s="278"/>
      <c r="P139" s="278"/>
      <c r="Q139" s="278"/>
      <c r="R139" s="145"/>
      <c r="T139" s="175" t="s">
        <v>5</v>
      </c>
      <c r="U139" s="48" t="s">
        <v>41</v>
      </c>
      <c r="V139" s="40"/>
      <c r="W139" s="176">
        <f>V139*K139</f>
        <v>0</v>
      </c>
      <c r="X139" s="176">
        <v>0.06185</v>
      </c>
      <c r="Y139" s="176">
        <f>X139*K139</f>
        <v>58.44825</v>
      </c>
      <c r="Z139" s="176">
        <v>0</v>
      </c>
      <c r="AA139" s="177">
        <f>Z139*K139</f>
        <v>0</v>
      </c>
      <c r="AR139" s="22" t="s">
        <v>168</v>
      </c>
      <c r="AT139" s="22" t="s">
        <v>164</v>
      </c>
      <c r="AU139" s="22" t="s">
        <v>88</v>
      </c>
      <c r="AY139" s="22" t="s">
        <v>163</v>
      </c>
      <c r="BE139" s="118">
        <f>IF(U139="základní",N139,0)</f>
        <v>0</v>
      </c>
      <c r="BF139" s="118">
        <f>IF(U139="snížená",N139,0)</f>
        <v>0</v>
      </c>
      <c r="BG139" s="118">
        <f>IF(U139="zákl. přenesená",N139,0)</f>
        <v>0</v>
      </c>
      <c r="BH139" s="118">
        <f>IF(U139="sníž. přenesená",N139,0)</f>
        <v>0</v>
      </c>
      <c r="BI139" s="118">
        <f>IF(U139="nulová",N139,0)</f>
        <v>0</v>
      </c>
      <c r="BJ139" s="22" t="s">
        <v>83</v>
      </c>
      <c r="BK139" s="118">
        <f>ROUND(L139*K139,2)</f>
        <v>0</v>
      </c>
      <c r="BL139" s="22" t="s">
        <v>168</v>
      </c>
      <c r="BM139" s="22" t="s">
        <v>225</v>
      </c>
    </row>
    <row r="140" spans="2:51" s="11" customFormat="1" ht="28.8" customHeight="1">
      <c r="B140" s="178"/>
      <c r="C140" s="179"/>
      <c r="D140" s="179"/>
      <c r="E140" s="180" t="s">
        <v>5</v>
      </c>
      <c r="F140" s="281" t="s">
        <v>226</v>
      </c>
      <c r="G140" s="282"/>
      <c r="H140" s="282"/>
      <c r="I140" s="282"/>
      <c r="J140" s="179"/>
      <c r="K140" s="181" t="s">
        <v>5</v>
      </c>
      <c r="L140" s="179"/>
      <c r="M140" s="179"/>
      <c r="N140" s="179"/>
      <c r="O140" s="179"/>
      <c r="P140" s="179"/>
      <c r="Q140" s="179"/>
      <c r="R140" s="182"/>
      <c r="T140" s="183"/>
      <c r="U140" s="179"/>
      <c r="V140" s="179"/>
      <c r="W140" s="179"/>
      <c r="X140" s="179"/>
      <c r="Y140" s="179"/>
      <c r="Z140" s="179"/>
      <c r="AA140" s="184"/>
      <c r="AT140" s="185" t="s">
        <v>171</v>
      </c>
      <c r="AU140" s="185" t="s">
        <v>88</v>
      </c>
      <c r="AV140" s="11" t="s">
        <v>83</v>
      </c>
      <c r="AW140" s="11" t="s">
        <v>34</v>
      </c>
      <c r="AX140" s="11" t="s">
        <v>76</v>
      </c>
      <c r="AY140" s="185" t="s">
        <v>163</v>
      </c>
    </row>
    <row r="141" spans="2:51" s="12" customFormat="1" ht="20.4" customHeight="1">
      <c r="B141" s="186"/>
      <c r="C141" s="187"/>
      <c r="D141" s="187"/>
      <c r="E141" s="188" t="s">
        <v>5</v>
      </c>
      <c r="F141" s="283" t="s">
        <v>227</v>
      </c>
      <c r="G141" s="284"/>
      <c r="H141" s="284"/>
      <c r="I141" s="284"/>
      <c r="J141" s="187"/>
      <c r="K141" s="189">
        <v>945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171</v>
      </c>
      <c r="AU141" s="193" t="s">
        <v>88</v>
      </c>
      <c r="AV141" s="12" t="s">
        <v>88</v>
      </c>
      <c r="AW141" s="12" t="s">
        <v>34</v>
      </c>
      <c r="AX141" s="12" t="s">
        <v>76</v>
      </c>
      <c r="AY141" s="193" t="s">
        <v>163</v>
      </c>
    </row>
    <row r="142" spans="2:51" s="13" customFormat="1" ht="20.4" customHeight="1">
      <c r="B142" s="194"/>
      <c r="C142" s="195"/>
      <c r="D142" s="195"/>
      <c r="E142" s="196" t="s">
        <v>5</v>
      </c>
      <c r="F142" s="275" t="s">
        <v>173</v>
      </c>
      <c r="G142" s="276"/>
      <c r="H142" s="276"/>
      <c r="I142" s="276"/>
      <c r="J142" s="195"/>
      <c r="K142" s="197">
        <v>945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171</v>
      </c>
      <c r="AU142" s="201" t="s">
        <v>88</v>
      </c>
      <c r="AV142" s="13" t="s">
        <v>168</v>
      </c>
      <c r="AW142" s="13" t="s">
        <v>34</v>
      </c>
      <c r="AX142" s="13" t="s">
        <v>83</v>
      </c>
      <c r="AY142" s="201" t="s">
        <v>163</v>
      </c>
    </row>
    <row r="143" spans="2:63" s="10" customFormat="1" ht="29.85" customHeight="1">
      <c r="B143" s="160"/>
      <c r="C143" s="161"/>
      <c r="D143" s="170" t="s">
        <v>214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285">
        <f>BK143</f>
        <v>0</v>
      </c>
      <c r="O143" s="286"/>
      <c r="P143" s="286"/>
      <c r="Q143" s="286"/>
      <c r="R143" s="163"/>
      <c r="T143" s="164"/>
      <c r="U143" s="161"/>
      <c r="V143" s="161"/>
      <c r="W143" s="165">
        <f>W144</f>
        <v>0</v>
      </c>
      <c r="X143" s="161"/>
      <c r="Y143" s="165">
        <f>Y144</f>
        <v>0</v>
      </c>
      <c r="Z143" s="161"/>
      <c r="AA143" s="166">
        <f>AA144</f>
        <v>0</v>
      </c>
      <c r="AR143" s="167" t="s">
        <v>83</v>
      </c>
      <c r="AT143" s="168" t="s">
        <v>75</v>
      </c>
      <c r="AU143" s="168" t="s">
        <v>83</v>
      </c>
      <c r="AY143" s="167" t="s">
        <v>163</v>
      </c>
      <c r="BK143" s="169">
        <f>BK144</f>
        <v>0</v>
      </c>
    </row>
    <row r="144" spans="2:65" s="1" customFormat="1" ht="40.2" customHeight="1">
      <c r="B144" s="142"/>
      <c r="C144" s="171" t="s">
        <v>195</v>
      </c>
      <c r="D144" s="171" t="s">
        <v>164</v>
      </c>
      <c r="E144" s="172" t="s">
        <v>228</v>
      </c>
      <c r="F144" s="277" t="s">
        <v>229</v>
      </c>
      <c r="G144" s="277"/>
      <c r="H144" s="277"/>
      <c r="I144" s="277"/>
      <c r="J144" s="173" t="s">
        <v>192</v>
      </c>
      <c r="K144" s="174">
        <v>58.448</v>
      </c>
      <c r="L144" s="271">
        <v>0</v>
      </c>
      <c r="M144" s="271"/>
      <c r="N144" s="278">
        <f>ROUND(L144*K144,2)</f>
        <v>0</v>
      </c>
      <c r="O144" s="278"/>
      <c r="P144" s="278"/>
      <c r="Q144" s="278"/>
      <c r="R144" s="145"/>
      <c r="T144" s="175" t="s">
        <v>5</v>
      </c>
      <c r="U144" s="48" t="s">
        <v>41</v>
      </c>
      <c r="V144" s="40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2" t="s">
        <v>168</v>
      </c>
      <c r="AT144" s="22" t="s">
        <v>164</v>
      </c>
      <c r="AU144" s="22" t="s">
        <v>88</v>
      </c>
      <c r="AY144" s="22" t="s">
        <v>163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22" t="s">
        <v>83</v>
      </c>
      <c r="BK144" s="118">
        <f>ROUND(L144*K144,2)</f>
        <v>0</v>
      </c>
      <c r="BL144" s="22" t="s">
        <v>168</v>
      </c>
      <c r="BM144" s="22" t="s">
        <v>230</v>
      </c>
    </row>
    <row r="145" spans="2:63" s="1" customFormat="1" ht="49.95" customHeight="1">
      <c r="B145" s="39"/>
      <c r="C145" s="40"/>
      <c r="D145" s="162" t="s">
        <v>210</v>
      </c>
      <c r="E145" s="40"/>
      <c r="F145" s="40"/>
      <c r="G145" s="40"/>
      <c r="H145" s="40"/>
      <c r="I145" s="40"/>
      <c r="J145" s="40"/>
      <c r="K145" s="40"/>
      <c r="L145" s="40"/>
      <c r="M145" s="40"/>
      <c r="N145" s="279">
        <f aca="true" t="shared" si="5" ref="N145:N150">BK145</f>
        <v>0</v>
      </c>
      <c r="O145" s="280"/>
      <c r="P145" s="280"/>
      <c r="Q145" s="280"/>
      <c r="R145" s="41"/>
      <c r="T145" s="202"/>
      <c r="U145" s="40"/>
      <c r="V145" s="40"/>
      <c r="W145" s="40"/>
      <c r="X145" s="40"/>
      <c r="Y145" s="40"/>
      <c r="Z145" s="40"/>
      <c r="AA145" s="78"/>
      <c r="AT145" s="22" t="s">
        <v>75</v>
      </c>
      <c r="AU145" s="22" t="s">
        <v>76</v>
      </c>
      <c r="AY145" s="22" t="s">
        <v>211</v>
      </c>
      <c r="BK145" s="118">
        <f>SUM(BK146:BK150)</f>
        <v>0</v>
      </c>
    </row>
    <row r="146" spans="2:63" s="1" customFormat="1" ht="22.35" customHeight="1">
      <c r="B146" s="39"/>
      <c r="C146" s="203" t="s">
        <v>5</v>
      </c>
      <c r="D146" s="203" t="s">
        <v>164</v>
      </c>
      <c r="E146" s="204" t="s">
        <v>5</v>
      </c>
      <c r="F146" s="270" t="s">
        <v>5</v>
      </c>
      <c r="G146" s="270"/>
      <c r="H146" s="270"/>
      <c r="I146" s="270"/>
      <c r="J146" s="205" t="s">
        <v>5</v>
      </c>
      <c r="K146" s="206"/>
      <c r="L146" s="271"/>
      <c r="M146" s="272"/>
      <c r="N146" s="272">
        <f t="shared" si="5"/>
        <v>0</v>
      </c>
      <c r="O146" s="272"/>
      <c r="P146" s="272"/>
      <c r="Q146" s="272"/>
      <c r="R146" s="41"/>
      <c r="T146" s="175" t="s">
        <v>5</v>
      </c>
      <c r="U146" s="207" t="s">
        <v>41</v>
      </c>
      <c r="V146" s="40"/>
      <c r="W146" s="40"/>
      <c r="X146" s="40"/>
      <c r="Y146" s="40"/>
      <c r="Z146" s="40"/>
      <c r="AA146" s="78"/>
      <c r="AT146" s="22" t="s">
        <v>211</v>
      </c>
      <c r="AU146" s="22" t="s">
        <v>83</v>
      </c>
      <c r="AY146" s="22" t="s">
        <v>211</v>
      </c>
      <c r="BE146" s="118">
        <f>IF(U146="základní",N146,0)</f>
        <v>0</v>
      </c>
      <c r="BF146" s="118">
        <f>IF(U146="snížená",N146,0)</f>
        <v>0</v>
      </c>
      <c r="BG146" s="118">
        <f>IF(U146="zákl. přenesená",N146,0)</f>
        <v>0</v>
      </c>
      <c r="BH146" s="118">
        <f>IF(U146="sníž. přenesená",N146,0)</f>
        <v>0</v>
      </c>
      <c r="BI146" s="118">
        <f>IF(U146="nulová",N146,0)</f>
        <v>0</v>
      </c>
      <c r="BJ146" s="22" t="s">
        <v>83</v>
      </c>
      <c r="BK146" s="118">
        <f>L146*K146</f>
        <v>0</v>
      </c>
    </row>
    <row r="147" spans="2:63" s="1" customFormat="1" ht="22.35" customHeight="1">
      <c r="B147" s="39"/>
      <c r="C147" s="203" t="s">
        <v>5</v>
      </c>
      <c r="D147" s="203" t="s">
        <v>164</v>
      </c>
      <c r="E147" s="204" t="s">
        <v>5</v>
      </c>
      <c r="F147" s="270" t="s">
        <v>5</v>
      </c>
      <c r="G147" s="270"/>
      <c r="H147" s="270"/>
      <c r="I147" s="270"/>
      <c r="J147" s="205" t="s">
        <v>5</v>
      </c>
      <c r="K147" s="206"/>
      <c r="L147" s="271"/>
      <c r="M147" s="272"/>
      <c r="N147" s="272">
        <f t="shared" si="5"/>
        <v>0</v>
      </c>
      <c r="O147" s="272"/>
      <c r="P147" s="272"/>
      <c r="Q147" s="272"/>
      <c r="R147" s="41"/>
      <c r="T147" s="175" t="s">
        <v>5</v>
      </c>
      <c r="U147" s="207" t="s">
        <v>41</v>
      </c>
      <c r="V147" s="40"/>
      <c r="W147" s="40"/>
      <c r="X147" s="40"/>
      <c r="Y147" s="40"/>
      <c r="Z147" s="40"/>
      <c r="AA147" s="78"/>
      <c r="AT147" s="22" t="s">
        <v>211</v>
      </c>
      <c r="AU147" s="22" t="s">
        <v>83</v>
      </c>
      <c r="AY147" s="22" t="s">
        <v>211</v>
      </c>
      <c r="BE147" s="118">
        <f>IF(U147="základní",N147,0)</f>
        <v>0</v>
      </c>
      <c r="BF147" s="118">
        <f>IF(U147="snížená",N147,0)</f>
        <v>0</v>
      </c>
      <c r="BG147" s="118">
        <f>IF(U147="zákl. přenesená",N147,0)</f>
        <v>0</v>
      </c>
      <c r="BH147" s="118">
        <f>IF(U147="sníž. přenesená",N147,0)</f>
        <v>0</v>
      </c>
      <c r="BI147" s="118">
        <f>IF(U147="nulová",N147,0)</f>
        <v>0</v>
      </c>
      <c r="BJ147" s="22" t="s">
        <v>83</v>
      </c>
      <c r="BK147" s="118">
        <f>L147*K147</f>
        <v>0</v>
      </c>
    </row>
    <row r="148" spans="2:63" s="1" customFormat="1" ht="22.35" customHeight="1">
      <c r="B148" s="39"/>
      <c r="C148" s="203" t="s">
        <v>5</v>
      </c>
      <c r="D148" s="203" t="s">
        <v>164</v>
      </c>
      <c r="E148" s="204" t="s">
        <v>5</v>
      </c>
      <c r="F148" s="270" t="s">
        <v>5</v>
      </c>
      <c r="G148" s="270"/>
      <c r="H148" s="270"/>
      <c r="I148" s="270"/>
      <c r="J148" s="205" t="s">
        <v>5</v>
      </c>
      <c r="K148" s="206"/>
      <c r="L148" s="271"/>
      <c r="M148" s="272"/>
      <c r="N148" s="272">
        <f t="shared" si="5"/>
        <v>0</v>
      </c>
      <c r="O148" s="272"/>
      <c r="P148" s="272"/>
      <c r="Q148" s="272"/>
      <c r="R148" s="41"/>
      <c r="T148" s="175" t="s">
        <v>5</v>
      </c>
      <c r="U148" s="207" t="s">
        <v>41</v>
      </c>
      <c r="V148" s="40"/>
      <c r="W148" s="40"/>
      <c r="X148" s="40"/>
      <c r="Y148" s="40"/>
      <c r="Z148" s="40"/>
      <c r="AA148" s="78"/>
      <c r="AT148" s="22" t="s">
        <v>211</v>
      </c>
      <c r="AU148" s="22" t="s">
        <v>83</v>
      </c>
      <c r="AY148" s="22" t="s">
        <v>211</v>
      </c>
      <c r="BE148" s="118">
        <f>IF(U148="základní",N148,0)</f>
        <v>0</v>
      </c>
      <c r="BF148" s="118">
        <f>IF(U148="snížená",N148,0)</f>
        <v>0</v>
      </c>
      <c r="BG148" s="118">
        <f>IF(U148="zákl. přenesená",N148,0)</f>
        <v>0</v>
      </c>
      <c r="BH148" s="118">
        <f>IF(U148="sníž. přenesená",N148,0)</f>
        <v>0</v>
      </c>
      <c r="BI148" s="118">
        <f>IF(U148="nulová",N148,0)</f>
        <v>0</v>
      </c>
      <c r="BJ148" s="22" t="s">
        <v>83</v>
      </c>
      <c r="BK148" s="118">
        <f>L148*K148</f>
        <v>0</v>
      </c>
    </row>
    <row r="149" spans="2:63" s="1" customFormat="1" ht="22.35" customHeight="1">
      <c r="B149" s="39"/>
      <c r="C149" s="203" t="s">
        <v>5</v>
      </c>
      <c r="D149" s="203" t="s">
        <v>164</v>
      </c>
      <c r="E149" s="204" t="s">
        <v>5</v>
      </c>
      <c r="F149" s="270" t="s">
        <v>5</v>
      </c>
      <c r="G149" s="270"/>
      <c r="H149" s="270"/>
      <c r="I149" s="270"/>
      <c r="J149" s="205" t="s">
        <v>5</v>
      </c>
      <c r="K149" s="206"/>
      <c r="L149" s="271"/>
      <c r="M149" s="272"/>
      <c r="N149" s="272">
        <f t="shared" si="5"/>
        <v>0</v>
      </c>
      <c r="O149" s="272"/>
      <c r="P149" s="272"/>
      <c r="Q149" s="272"/>
      <c r="R149" s="41"/>
      <c r="T149" s="175" t="s">
        <v>5</v>
      </c>
      <c r="U149" s="207" t="s">
        <v>41</v>
      </c>
      <c r="V149" s="40"/>
      <c r="W149" s="40"/>
      <c r="X149" s="40"/>
      <c r="Y149" s="40"/>
      <c r="Z149" s="40"/>
      <c r="AA149" s="78"/>
      <c r="AT149" s="22" t="s">
        <v>211</v>
      </c>
      <c r="AU149" s="22" t="s">
        <v>83</v>
      </c>
      <c r="AY149" s="22" t="s">
        <v>211</v>
      </c>
      <c r="BE149" s="118">
        <f>IF(U149="základní",N149,0)</f>
        <v>0</v>
      </c>
      <c r="BF149" s="118">
        <f>IF(U149="snížená",N149,0)</f>
        <v>0</v>
      </c>
      <c r="BG149" s="118">
        <f>IF(U149="zákl. přenesená",N149,0)</f>
        <v>0</v>
      </c>
      <c r="BH149" s="118">
        <f>IF(U149="sníž. přenesená",N149,0)</f>
        <v>0</v>
      </c>
      <c r="BI149" s="118">
        <f>IF(U149="nulová",N149,0)</f>
        <v>0</v>
      </c>
      <c r="BJ149" s="22" t="s">
        <v>83</v>
      </c>
      <c r="BK149" s="118">
        <f>L149*K149</f>
        <v>0</v>
      </c>
    </row>
    <row r="150" spans="2:63" s="1" customFormat="1" ht="22.35" customHeight="1">
      <c r="B150" s="39"/>
      <c r="C150" s="203" t="s">
        <v>5</v>
      </c>
      <c r="D150" s="203" t="s">
        <v>164</v>
      </c>
      <c r="E150" s="204" t="s">
        <v>5</v>
      </c>
      <c r="F150" s="270" t="s">
        <v>5</v>
      </c>
      <c r="G150" s="270"/>
      <c r="H150" s="270"/>
      <c r="I150" s="270"/>
      <c r="J150" s="205" t="s">
        <v>5</v>
      </c>
      <c r="K150" s="206"/>
      <c r="L150" s="271"/>
      <c r="M150" s="272"/>
      <c r="N150" s="272">
        <f t="shared" si="5"/>
        <v>0</v>
      </c>
      <c r="O150" s="272"/>
      <c r="P150" s="272"/>
      <c r="Q150" s="272"/>
      <c r="R150" s="41"/>
      <c r="T150" s="175" t="s">
        <v>5</v>
      </c>
      <c r="U150" s="207" t="s">
        <v>41</v>
      </c>
      <c r="V150" s="60"/>
      <c r="W150" s="60"/>
      <c r="X150" s="60"/>
      <c r="Y150" s="60"/>
      <c r="Z150" s="60"/>
      <c r="AA150" s="62"/>
      <c r="AT150" s="22" t="s">
        <v>211</v>
      </c>
      <c r="AU150" s="22" t="s">
        <v>83</v>
      </c>
      <c r="AY150" s="22" t="s">
        <v>211</v>
      </c>
      <c r="BE150" s="118">
        <f>IF(U150="základní",N150,0)</f>
        <v>0</v>
      </c>
      <c r="BF150" s="118">
        <f>IF(U150="snížená",N150,0)</f>
        <v>0</v>
      </c>
      <c r="BG150" s="118">
        <f>IF(U150="zákl. přenesená",N150,0)</f>
        <v>0</v>
      </c>
      <c r="BH150" s="118">
        <f>IF(U150="sníž. přenesená",N150,0)</f>
        <v>0</v>
      </c>
      <c r="BI150" s="118">
        <f>IF(U150="nulová",N150,0)</f>
        <v>0</v>
      </c>
      <c r="BJ150" s="22" t="s">
        <v>83</v>
      </c>
      <c r="BK150" s="118">
        <f>L150*K150</f>
        <v>0</v>
      </c>
    </row>
    <row r="151" spans="2:18" s="1" customFormat="1" ht="6.9" customHeight="1">
      <c r="B151" s="63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5"/>
    </row>
  </sheetData>
  <mergeCells count="121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6:Q96"/>
    <mergeCell ref="D97:H97"/>
    <mergeCell ref="N97:Q97"/>
    <mergeCell ref="D98:H98"/>
    <mergeCell ref="N98:Q98"/>
    <mergeCell ref="D99:H99"/>
    <mergeCell ref="N99:Q99"/>
    <mergeCell ref="D100:H100"/>
    <mergeCell ref="N100:Q100"/>
    <mergeCell ref="D101:H101"/>
    <mergeCell ref="N101:Q101"/>
    <mergeCell ref="N102:Q102"/>
    <mergeCell ref="L104:Q104"/>
    <mergeCell ref="C110:Q110"/>
    <mergeCell ref="F112:P112"/>
    <mergeCell ref="F113:P113"/>
    <mergeCell ref="F114:P114"/>
    <mergeCell ref="M116:P116"/>
    <mergeCell ref="M118:Q118"/>
    <mergeCell ref="M119:Q119"/>
    <mergeCell ref="F121:I121"/>
    <mergeCell ref="L121:M121"/>
    <mergeCell ref="N121:Q121"/>
    <mergeCell ref="F125:I125"/>
    <mergeCell ref="L125:M125"/>
    <mergeCell ref="N125:Q125"/>
    <mergeCell ref="F126:I126"/>
    <mergeCell ref="F127:I127"/>
    <mergeCell ref="F128:I128"/>
    <mergeCell ref="F129:I129"/>
    <mergeCell ref="L129:M129"/>
    <mergeCell ref="N129:Q129"/>
    <mergeCell ref="F130:I130"/>
    <mergeCell ref="F131:I131"/>
    <mergeCell ref="F132:I132"/>
    <mergeCell ref="L132:M132"/>
    <mergeCell ref="N132:Q132"/>
    <mergeCell ref="L144:M144"/>
    <mergeCell ref="N144:Q144"/>
    <mergeCell ref="F146:I146"/>
    <mergeCell ref="L146:M146"/>
    <mergeCell ref="N146:Q146"/>
    <mergeCell ref="F133:I133"/>
    <mergeCell ref="F134:I134"/>
    <mergeCell ref="F135:I135"/>
    <mergeCell ref="L135:M135"/>
    <mergeCell ref="N135:Q135"/>
    <mergeCell ref="F136:I136"/>
    <mergeCell ref="F137:I137"/>
    <mergeCell ref="F139:I139"/>
    <mergeCell ref="L139:M139"/>
    <mergeCell ref="N139:Q139"/>
    <mergeCell ref="H1:K1"/>
    <mergeCell ref="S2:AC2"/>
    <mergeCell ref="F150:I150"/>
    <mergeCell ref="L150:M150"/>
    <mergeCell ref="N150:Q150"/>
    <mergeCell ref="N122:Q122"/>
    <mergeCell ref="N123:Q123"/>
    <mergeCell ref="N124:Q124"/>
    <mergeCell ref="N138:Q138"/>
    <mergeCell ref="N143:Q143"/>
    <mergeCell ref="N145:Q145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0:I140"/>
    <mergeCell ref="F141:I141"/>
    <mergeCell ref="F142:I142"/>
    <mergeCell ref="F144:I144"/>
  </mergeCells>
  <dataValidations count="2">
    <dataValidation type="list" allowBlank="1" showInputMessage="1" showErrorMessage="1" error="Povoleny jsou hodnoty K, M." sqref="D146:D151">
      <formula1>"K, M"</formula1>
    </dataValidation>
    <dataValidation type="list" allowBlank="1" showInputMessage="1" showErrorMessage="1" error="Povoleny jsou hodnoty základní, snížená, zákl. přenesená, sníž. přenesená, nulová." sqref="U146:U15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98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ht="25.35" customHeight="1">
      <c r="B7" s="26"/>
      <c r="C7" s="30"/>
      <c r="D7" s="34" t="s">
        <v>127</v>
      </c>
      <c r="E7" s="30"/>
      <c r="F7" s="296" t="s">
        <v>231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0"/>
      <c r="R7" s="27"/>
    </row>
    <row r="8" spans="2:18" s="1" customFormat="1" ht="32.85" customHeight="1">
      <c r="B8" s="39"/>
      <c r="C8" s="40"/>
      <c r="D8" s="33" t="s">
        <v>129</v>
      </c>
      <c r="E8" s="40"/>
      <c r="F8" s="262" t="s">
        <v>232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40"/>
      <c r="R8" s="41"/>
    </row>
    <row r="9" spans="2:18" s="1" customFormat="1" ht="14.4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11" t="str">
        <f>'Rekapitulace stavby'!AN8</f>
        <v>13. 10. 2016</v>
      </c>
      <c r="P10" s="298"/>
      <c r="Q10" s="40"/>
      <c r="R10" s="41"/>
    </row>
    <row r="11" spans="2:18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60" t="str">
        <f>IF('Rekapitulace stavby'!AN10="","",'Rekapitulace stavby'!AN10)</f>
        <v/>
      </c>
      <c r="P12" s="260"/>
      <c r="Q12" s="40"/>
      <c r="R12" s="41"/>
    </row>
    <row r="13" spans="2:18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30</v>
      </c>
      <c r="N13" s="40"/>
      <c r="O13" s="260" t="str">
        <f>IF('Rekapitulace stavby'!AN11="","",'Rekapitulace stavby'!AN11)</f>
        <v/>
      </c>
      <c r="P13" s="260"/>
      <c r="Q13" s="40"/>
      <c r="R13" s="41"/>
    </row>
    <row r="14" spans="2:18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" customHeight="1">
      <c r="B15" s="39"/>
      <c r="C15" s="40"/>
      <c r="D15" s="34" t="s">
        <v>31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09" t="str">
        <f>IF('Rekapitulace stavby'!AN13="","",'Rekapitulace stavby'!AN13)</f>
        <v>Vyplň údaj</v>
      </c>
      <c r="P15" s="260"/>
      <c r="Q15" s="40"/>
      <c r="R15" s="41"/>
    </row>
    <row r="16" spans="2:18" s="1" customFormat="1" ht="18" customHeight="1">
      <c r="B16" s="39"/>
      <c r="C16" s="40"/>
      <c r="D16" s="40"/>
      <c r="E16" s="309" t="str">
        <f>IF('Rekapitulace stavby'!E14="","",'Rekapitulace stavby'!E14)</f>
        <v>Vyplň údaj</v>
      </c>
      <c r="F16" s="310"/>
      <c r="G16" s="310"/>
      <c r="H16" s="310"/>
      <c r="I16" s="310"/>
      <c r="J16" s="310"/>
      <c r="K16" s="310"/>
      <c r="L16" s="310"/>
      <c r="M16" s="34" t="s">
        <v>30</v>
      </c>
      <c r="N16" s="40"/>
      <c r="O16" s="309" t="str">
        <f>IF('Rekapitulace stavby'!AN14="","",'Rekapitulace stavby'!AN14)</f>
        <v>Vyplň údaj</v>
      </c>
      <c r="P16" s="260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33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60" t="str">
        <f>IF('Rekapitulace stavby'!AN16="","",'Rekapitulace stavby'!AN16)</f>
        <v/>
      </c>
      <c r="P18" s="26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30</v>
      </c>
      <c r="N19" s="40"/>
      <c r="O19" s="260" t="str">
        <f>IF('Rekapitulace stavby'!AN17="","",'Rekapitulace stavby'!AN17)</f>
        <v/>
      </c>
      <c r="P19" s="260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60" t="str">
        <f>IF('Rekapitulace stavby'!AN19="","",'Rekapitulace stavby'!AN19)</f>
        <v/>
      </c>
      <c r="P21" s="260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30</v>
      </c>
      <c r="N22" s="40"/>
      <c r="O22" s="260" t="str">
        <f>IF('Rekapitulace stavby'!AN20="","",'Rekapitulace stavby'!AN20)</f>
        <v/>
      </c>
      <c r="P22" s="260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" customHeight="1">
      <c r="B25" s="39"/>
      <c r="C25" s="40"/>
      <c r="D25" s="40"/>
      <c r="E25" s="265" t="s">
        <v>5</v>
      </c>
      <c r="F25" s="265"/>
      <c r="G25" s="265"/>
      <c r="H25" s="265"/>
      <c r="I25" s="265"/>
      <c r="J25" s="265"/>
      <c r="K25" s="265"/>
      <c r="L25" s="265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27" t="s">
        <v>131</v>
      </c>
      <c r="E28" s="40"/>
      <c r="F28" s="40"/>
      <c r="G28" s="40"/>
      <c r="H28" s="40"/>
      <c r="I28" s="40"/>
      <c r="J28" s="40"/>
      <c r="K28" s="40"/>
      <c r="L28" s="40"/>
      <c r="M28" s="266">
        <f>N89</f>
        <v>0</v>
      </c>
      <c r="N28" s="266"/>
      <c r="O28" s="266"/>
      <c r="P28" s="266"/>
      <c r="Q28" s="40"/>
      <c r="R28" s="41"/>
    </row>
    <row r="29" spans="2:18" s="1" customFormat="1" ht="14.4" customHeight="1">
      <c r="B29" s="39"/>
      <c r="C29" s="40"/>
      <c r="D29" s="38" t="s">
        <v>115</v>
      </c>
      <c r="E29" s="40"/>
      <c r="F29" s="40"/>
      <c r="G29" s="40"/>
      <c r="H29" s="40"/>
      <c r="I29" s="40"/>
      <c r="J29" s="40"/>
      <c r="K29" s="40"/>
      <c r="L29" s="40"/>
      <c r="M29" s="266">
        <f>N98</f>
        <v>0</v>
      </c>
      <c r="N29" s="266"/>
      <c r="O29" s="266"/>
      <c r="P29" s="266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39</v>
      </c>
      <c r="E31" s="40"/>
      <c r="F31" s="40"/>
      <c r="G31" s="40"/>
      <c r="H31" s="40"/>
      <c r="I31" s="40"/>
      <c r="J31" s="40"/>
      <c r="K31" s="40"/>
      <c r="L31" s="40"/>
      <c r="M31" s="308">
        <f>ROUND(M28+M29,2)</f>
        <v>0</v>
      </c>
      <c r="N31" s="295"/>
      <c r="O31" s="295"/>
      <c r="P31" s="295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40</v>
      </c>
      <c r="E33" s="46" t="s">
        <v>41</v>
      </c>
      <c r="F33" s="47">
        <v>0.21</v>
      </c>
      <c r="G33" s="129" t="s">
        <v>42</v>
      </c>
      <c r="H33" s="305">
        <f>ROUND((((SUM(BE98:BE105)+SUM(BE124:BE204))+SUM(BE206:BE210))),2)</f>
        <v>0</v>
      </c>
      <c r="I33" s="295"/>
      <c r="J33" s="295"/>
      <c r="K33" s="40"/>
      <c r="L33" s="40"/>
      <c r="M33" s="305">
        <f>ROUND(((ROUND((SUM(BE98:BE105)+SUM(BE124:BE204)),2)*F33)+SUM(BE206:BE210)*F33),2)</f>
        <v>0</v>
      </c>
      <c r="N33" s="295"/>
      <c r="O33" s="295"/>
      <c r="P33" s="295"/>
      <c r="Q33" s="40"/>
      <c r="R33" s="41"/>
    </row>
    <row r="34" spans="2:18" s="1" customFormat="1" ht="14.4" customHeight="1">
      <c r="B34" s="39"/>
      <c r="C34" s="40"/>
      <c r="D34" s="40"/>
      <c r="E34" s="46" t="s">
        <v>43</v>
      </c>
      <c r="F34" s="47">
        <v>0.15</v>
      </c>
      <c r="G34" s="129" t="s">
        <v>42</v>
      </c>
      <c r="H34" s="305">
        <f>ROUND((((SUM(BF98:BF105)+SUM(BF124:BF204))+SUM(BF206:BF210))),2)</f>
        <v>0</v>
      </c>
      <c r="I34" s="295"/>
      <c r="J34" s="295"/>
      <c r="K34" s="40"/>
      <c r="L34" s="40"/>
      <c r="M34" s="305">
        <f>ROUND(((ROUND((SUM(BF98:BF105)+SUM(BF124:BF204)),2)*F34)+SUM(BF206:BF210)*F34),2)</f>
        <v>0</v>
      </c>
      <c r="N34" s="295"/>
      <c r="O34" s="295"/>
      <c r="P34" s="295"/>
      <c r="Q34" s="40"/>
      <c r="R34" s="41"/>
    </row>
    <row r="35" spans="2:18" s="1" customFormat="1" ht="14.4" customHeight="1" hidden="1">
      <c r="B35" s="39"/>
      <c r="C35" s="40"/>
      <c r="D35" s="40"/>
      <c r="E35" s="46" t="s">
        <v>44</v>
      </c>
      <c r="F35" s="47">
        <v>0.21</v>
      </c>
      <c r="G35" s="129" t="s">
        <v>42</v>
      </c>
      <c r="H35" s="305">
        <f>ROUND((((SUM(BG98:BG105)+SUM(BG124:BG204))+SUM(BG206:BG210))),2)</f>
        <v>0</v>
      </c>
      <c r="I35" s="295"/>
      <c r="J35" s="295"/>
      <c r="K35" s="40"/>
      <c r="L35" s="40"/>
      <c r="M35" s="305"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45</v>
      </c>
      <c r="F36" s="47">
        <v>0.15</v>
      </c>
      <c r="G36" s="129" t="s">
        <v>42</v>
      </c>
      <c r="H36" s="305">
        <f>ROUND((((SUM(BH98:BH105)+SUM(BH124:BH204))+SUM(BH206:BH210))),2)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14.4" customHeight="1" hidden="1">
      <c r="B37" s="39"/>
      <c r="C37" s="40"/>
      <c r="D37" s="40"/>
      <c r="E37" s="46" t="s">
        <v>46</v>
      </c>
      <c r="F37" s="47">
        <v>0</v>
      </c>
      <c r="G37" s="129" t="s">
        <v>42</v>
      </c>
      <c r="H37" s="305">
        <f>ROUND((((SUM(BI98:BI105)+SUM(BI124:BI204))+SUM(BI206:BI210))),2)</f>
        <v>0</v>
      </c>
      <c r="I37" s="295"/>
      <c r="J37" s="295"/>
      <c r="K37" s="40"/>
      <c r="L37" s="40"/>
      <c r="M37" s="305">
        <v>0</v>
      </c>
      <c r="N37" s="295"/>
      <c r="O37" s="295"/>
      <c r="P37" s="295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47</v>
      </c>
      <c r="E39" s="79"/>
      <c r="F39" s="79"/>
      <c r="G39" s="131" t="s">
        <v>48</v>
      </c>
      <c r="H39" s="132" t="s">
        <v>49</v>
      </c>
      <c r="I39" s="79"/>
      <c r="J39" s="79"/>
      <c r="K39" s="79"/>
      <c r="L39" s="306">
        <f>SUM(M31:M37)</f>
        <v>0</v>
      </c>
      <c r="M39" s="306"/>
      <c r="N39" s="306"/>
      <c r="O39" s="306"/>
      <c r="P39" s="307"/>
      <c r="Q39" s="125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ht="30" customHeight="1">
      <c r="B79" s="26"/>
      <c r="C79" s="34" t="s">
        <v>127</v>
      </c>
      <c r="D79" s="30"/>
      <c r="E79" s="30"/>
      <c r="F79" s="296" t="s">
        <v>231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30"/>
      <c r="R79" s="27"/>
    </row>
    <row r="80" spans="2:18" s="1" customFormat="1" ht="36.9" customHeight="1">
      <c r="B80" s="39"/>
      <c r="C80" s="73" t="s">
        <v>129</v>
      </c>
      <c r="D80" s="40"/>
      <c r="E80" s="40"/>
      <c r="F80" s="242" t="str">
        <f>F8</f>
        <v>SO 101 - Lesní cesta délka 483 m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40"/>
      <c r="R80" s="41"/>
    </row>
    <row r="81" spans="2:18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25</v>
      </c>
      <c r="L82" s="40"/>
      <c r="M82" s="298" t="str">
        <f>IF(O10="","",O10)</f>
        <v>13. 10. 2016</v>
      </c>
      <c r="N82" s="298"/>
      <c r="O82" s="298"/>
      <c r="P82" s="298"/>
      <c r="Q82" s="40"/>
      <c r="R82" s="41"/>
    </row>
    <row r="83" spans="2:18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2">
      <c r="B84" s="39"/>
      <c r="C84" s="34" t="s">
        <v>27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33</v>
      </c>
      <c r="L84" s="40"/>
      <c r="M84" s="260" t="str">
        <f>E19</f>
        <v xml:space="preserve"> </v>
      </c>
      <c r="N84" s="260"/>
      <c r="O84" s="260"/>
      <c r="P84" s="260"/>
      <c r="Q84" s="260"/>
      <c r="R84" s="41"/>
    </row>
    <row r="85" spans="2:18" s="1" customFormat="1" ht="14.4" customHeight="1">
      <c r="B85" s="39"/>
      <c r="C85" s="34" t="s">
        <v>31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35</v>
      </c>
      <c r="L85" s="40"/>
      <c r="M85" s="260" t="str">
        <f>E22</f>
        <v xml:space="preserve"> </v>
      </c>
      <c r="N85" s="260"/>
      <c r="O85" s="260"/>
      <c r="P85" s="260"/>
      <c r="Q85" s="260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00" t="s">
        <v>133</v>
      </c>
      <c r="D87" s="301"/>
      <c r="E87" s="301"/>
      <c r="F87" s="301"/>
      <c r="G87" s="301"/>
      <c r="H87" s="125"/>
      <c r="I87" s="125"/>
      <c r="J87" s="125"/>
      <c r="K87" s="125"/>
      <c r="L87" s="125"/>
      <c r="M87" s="125"/>
      <c r="N87" s="300" t="s">
        <v>134</v>
      </c>
      <c r="O87" s="301"/>
      <c r="P87" s="301"/>
      <c r="Q87" s="301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135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0">
        <f>N124</f>
        <v>0</v>
      </c>
      <c r="O89" s="302"/>
      <c r="P89" s="302"/>
      <c r="Q89" s="302"/>
      <c r="R89" s="41"/>
      <c r="AU89" s="22" t="s">
        <v>136</v>
      </c>
    </row>
    <row r="90" spans="2:18" s="7" customFormat="1" ht="24.9" customHeight="1">
      <c r="B90" s="134"/>
      <c r="C90" s="135"/>
      <c r="D90" s="136" t="s">
        <v>137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3">
        <f>N125</f>
        <v>0</v>
      </c>
      <c r="O90" s="303"/>
      <c r="P90" s="303"/>
      <c r="Q90" s="303"/>
      <c r="R90" s="137"/>
    </row>
    <row r="91" spans="2:18" s="8" customFormat="1" ht="19.95" customHeight="1">
      <c r="B91" s="138"/>
      <c r="C91" s="103"/>
      <c r="D91" s="114" t="s">
        <v>138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7">
        <f>N126</f>
        <v>0</v>
      </c>
      <c r="O91" s="228"/>
      <c r="P91" s="228"/>
      <c r="Q91" s="228"/>
      <c r="R91" s="139"/>
    </row>
    <row r="92" spans="2:18" s="8" customFormat="1" ht="19.95" customHeight="1">
      <c r="B92" s="138"/>
      <c r="C92" s="103"/>
      <c r="D92" s="114" t="s">
        <v>233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7">
        <f>N143</f>
        <v>0</v>
      </c>
      <c r="O92" s="228"/>
      <c r="P92" s="228"/>
      <c r="Q92" s="228"/>
      <c r="R92" s="139"/>
    </row>
    <row r="93" spans="2:18" s="8" customFormat="1" ht="19.95" customHeight="1">
      <c r="B93" s="138"/>
      <c r="C93" s="103"/>
      <c r="D93" s="114" t="s">
        <v>234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7">
        <f>N152</f>
        <v>0</v>
      </c>
      <c r="O93" s="228"/>
      <c r="P93" s="228"/>
      <c r="Q93" s="228"/>
      <c r="R93" s="139"/>
    </row>
    <row r="94" spans="2:18" s="8" customFormat="1" ht="19.95" customHeight="1">
      <c r="B94" s="138"/>
      <c r="C94" s="103"/>
      <c r="D94" s="114" t="s">
        <v>235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7">
        <f>N175</f>
        <v>0</v>
      </c>
      <c r="O94" s="228"/>
      <c r="P94" s="228"/>
      <c r="Q94" s="228"/>
      <c r="R94" s="139"/>
    </row>
    <row r="95" spans="2:18" s="8" customFormat="1" ht="19.95" customHeight="1">
      <c r="B95" s="138"/>
      <c r="C95" s="103"/>
      <c r="D95" s="114" t="s">
        <v>214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7">
        <f>N203</f>
        <v>0</v>
      </c>
      <c r="O95" s="228"/>
      <c r="P95" s="228"/>
      <c r="Q95" s="228"/>
      <c r="R95" s="139"/>
    </row>
    <row r="96" spans="2:18" s="7" customFormat="1" ht="21.75" customHeight="1">
      <c r="B96" s="134"/>
      <c r="C96" s="135"/>
      <c r="D96" s="136" t="s">
        <v>140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92">
        <f>N205</f>
        <v>0</v>
      </c>
      <c r="O96" s="303"/>
      <c r="P96" s="303"/>
      <c r="Q96" s="303"/>
      <c r="R96" s="137"/>
    </row>
    <row r="97" spans="2:18" s="1" customFormat="1" ht="21.7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</row>
    <row r="98" spans="2:21" s="1" customFormat="1" ht="29.25" customHeight="1">
      <c r="B98" s="39"/>
      <c r="C98" s="133" t="s">
        <v>141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302">
        <f>ROUND(N99+N100+N101+N102+N103+N104,2)</f>
        <v>0</v>
      </c>
      <c r="O98" s="304"/>
      <c r="P98" s="304"/>
      <c r="Q98" s="304"/>
      <c r="R98" s="41"/>
      <c r="T98" s="140"/>
      <c r="U98" s="141" t="s">
        <v>40</v>
      </c>
    </row>
    <row r="99" spans="2:65" s="1" customFormat="1" ht="18" customHeight="1">
      <c r="B99" s="142"/>
      <c r="C99" s="143"/>
      <c r="D99" s="224" t="s">
        <v>142</v>
      </c>
      <c r="E99" s="299"/>
      <c r="F99" s="299"/>
      <c r="G99" s="299"/>
      <c r="H99" s="299"/>
      <c r="I99" s="143"/>
      <c r="J99" s="143"/>
      <c r="K99" s="143"/>
      <c r="L99" s="143"/>
      <c r="M99" s="143"/>
      <c r="N99" s="226">
        <f>ROUND(N89*T99,2)</f>
        <v>0</v>
      </c>
      <c r="O99" s="294"/>
      <c r="P99" s="294"/>
      <c r="Q99" s="294"/>
      <c r="R99" s="145"/>
      <c r="S99" s="143"/>
      <c r="T99" s="146"/>
      <c r="U99" s="147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110</v>
      </c>
      <c r="AZ99" s="148"/>
      <c r="BA99" s="148"/>
      <c r="BB99" s="148"/>
      <c r="BC99" s="148"/>
      <c r="BD99" s="148"/>
      <c r="BE99" s="150">
        <f aca="true" t="shared" si="0" ref="BE99:BE104">IF(U99="základní",N99,0)</f>
        <v>0</v>
      </c>
      <c r="BF99" s="150">
        <f aca="true" t="shared" si="1" ref="BF99:BF104">IF(U99="snížená",N99,0)</f>
        <v>0</v>
      </c>
      <c r="BG99" s="150">
        <f aca="true" t="shared" si="2" ref="BG99:BG104">IF(U99="zákl. přenesená",N99,0)</f>
        <v>0</v>
      </c>
      <c r="BH99" s="150">
        <f aca="true" t="shared" si="3" ref="BH99:BH104">IF(U99="sníž. přenesená",N99,0)</f>
        <v>0</v>
      </c>
      <c r="BI99" s="150">
        <f aca="true" t="shared" si="4" ref="BI99:BI104">IF(U99="nulová",N99,0)</f>
        <v>0</v>
      </c>
      <c r="BJ99" s="149" t="s">
        <v>83</v>
      </c>
      <c r="BK99" s="148"/>
      <c r="BL99" s="148"/>
      <c r="BM99" s="148"/>
    </row>
    <row r="100" spans="2:65" s="1" customFormat="1" ht="18" customHeight="1">
      <c r="B100" s="142"/>
      <c r="C100" s="143"/>
      <c r="D100" s="224" t="s">
        <v>143</v>
      </c>
      <c r="E100" s="299"/>
      <c r="F100" s="299"/>
      <c r="G100" s="299"/>
      <c r="H100" s="299"/>
      <c r="I100" s="143"/>
      <c r="J100" s="143"/>
      <c r="K100" s="143"/>
      <c r="L100" s="143"/>
      <c r="M100" s="143"/>
      <c r="N100" s="226">
        <f>ROUND(N89*T100,2)</f>
        <v>0</v>
      </c>
      <c r="O100" s="294"/>
      <c r="P100" s="294"/>
      <c r="Q100" s="294"/>
      <c r="R100" s="145"/>
      <c r="S100" s="143"/>
      <c r="T100" s="146"/>
      <c r="U100" s="147" t="s">
        <v>41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110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83</v>
      </c>
      <c r="BK100" s="148"/>
      <c r="BL100" s="148"/>
      <c r="BM100" s="148"/>
    </row>
    <row r="101" spans="2:65" s="1" customFormat="1" ht="18" customHeight="1">
      <c r="B101" s="142"/>
      <c r="C101" s="143"/>
      <c r="D101" s="224" t="s">
        <v>144</v>
      </c>
      <c r="E101" s="299"/>
      <c r="F101" s="299"/>
      <c r="G101" s="299"/>
      <c r="H101" s="299"/>
      <c r="I101" s="143"/>
      <c r="J101" s="143"/>
      <c r="K101" s="143"/>
      <c r="L101" s="143"/>
      <c r="M101" s="143"/>
      <c r="N101" s="226">
        <f>ROUND(N89*T101,2)</f>
        <v>0</v>
      </c>
      <c r="O101" s="294"/>
      <c r="P101" s="294"/>
      <c r="Q101" s="294"/>
      <c r="R101" s="145"/>
      <c r="S101" s="143"/>
      <c r="T101" s="146"/>
      <c r="U101" s="147" t="s">
        <v>41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110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83</v>
      </c>
      <c r="BK101" s="148"/>
      <c r="BL101" s="148"/>
      <c r="BM101" s="148"/>
    </row>
    <row r="102" spans="2:65" s="1" customFormat="1" ht="18" customHeight="1">
      <c r="B102" s="142"/>
      <c r="C102" s="143"/>
      <c r="D102" s="224" t="s">
        <v>145</v>
      </c>
      <c r="E102" s="299"/>
      <c r="F102" s="299"/>
      <c r="G102" s="299"/>
      <c r="H102" s="299"/>
      <c r="I102" s="143"/>
      <c r="J102" s="143"/>
      <c r="K102" s="143"/>
      <c r="L102" s="143"/>
      <c r="M102" s="143"/>
      <c r="N102" s="226">
        <f>ROUND(N89*T102,2)</f>
        <v>0</v>
      </c>
      <c r="O102" s="294"/>
      <c r="P102" s="294"/>
      <c r="Q102" s="294"/>
      <c r="R102" s="145"/>
      <c r="S102" s="143"/>
      <c r="T102" s="146"/>
      <c r="U102" s="147" t="s">
        <v>41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110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83</v>
      </c>
      <c r="BK102" s="148"/>
      <c r="BL102" s="148"/>
      <c r="BM102" s="148"/>
    </row>
    <row r="103" spans="2:65" s="1" customFormat="1" ht="18" customHeight="1">
      <c r="B103" s="142"/>
      <c r="C103" s="143"/>
      <c r="D103" s="224" t="s">
        <v>146</v>
      </c>
      <c r="E103" s="299"/>
      <c r="F103" s="299"/>
      <c r="G103" s="299"/>
      <c r="H103" s="299"/>
      <c r="I103" s="143"/>
      <c r="J103" s="143"/>
      <c r="K103" s="143"/>
      <c r="L103" s="143"/>
      <c r="M103" s="143"/>
      <c r="N103" s="226">
        <f>ROUND(N89*T103,2)</f>
        <v>0</v>
      </c>
      <c r="O103" s="294"/>
      <c r="P103" s="294"/>
      <c r="Q103" s="294"/>
      <c r="R103" s="145"/>
      <c r="S103" s="143"/>
      <c r="T103" s="146"/>
      <c r="U103" s="147" t="s">
        <v>41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110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83</v>
      </c>
      <c r="BK103" s="148"/>
      <c r="BL103" s="148"/>
      <c r="BM103" s="148"/>
    </row>
    <row r="104" spans="2:65" s="1" customFormat="1" ht="18" customHeight="1">
      <c r="B104" s="142"/>
      <c r="C104" s="143"/>
      <c r="D104" s="144" t="s">
        <v>147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226">
        <f>ROUND(N89*T104,2)</f>
        <v>0</v>
      </c>
      <c r="O104" s="294"/>
      <c r="P104" s="294"/>
      <c r="Q104" s="294"/>
      <c r="R104" s="145"/>
      <c r="S104" s="143"/>
      <c r="T104" s="151"/>
      <c r="U104" s="152" t="s">
        <v>41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148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83</v>
      </c>
      <c r="BK104" s="148"/>
      <c r="BL104" s="148"/>
      <c r="BM104" s="148"/>
    </row>
    <row r="105" spans="2:18" s="1" customFormat="1" ht="13.5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6" spans="2:18" s="1" customFormat="1" ht="29.25" customHeight="1">
      <c r="B106" s="39"/>
      <c r="C106" s="124" t="s">
        <v>120</v>
      </c>
      <c r="D106" s="125"/>
      <c r="E106" s="125"/>
      <c r="F106" s="125"/>
      <c r="G106" s="125"/>
      <c r="H106" s="125"/>
      <c r="I106" s="125"/>
      <c r="J106" s="125"/>
      <c r="K106" s="125"/>
      <c r="L106" s="221">
        <f>ROUND(SUM(N89+N98),2)</f>
        <v>0</v>
      </c>
      <c r="M106" s="221"/>
      <c r="N106" s="221"/>
      <c r="O106" s="221"/>
      <c r="P106" s="221"/>
      <c r="Q106" s="221"/>
      <c r="R106" s="41"/>
    </row>
    <row r="107" spans="2:18" s="1" customFormat="1" ht="6.9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11" spans="2:18" s="1" customFormat="1" ht="6.9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</row>
    <row r="112" spans="2:18" s="1" customFormat="1" ht="36.9" customHeight="1">
      <c r="B112" s="39"/>
      <c r="C112" s="240" t="s">
        <v>149</v>
      </c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41"/>
    </row>
    <row r="113" spans="2:18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30" customHeight="1">
      <c r="B114" s="39"/>
      <c r="C114" s="34" t="s">
        <v>19</v>
      </c>
      <c r="D114" s="40"/>
      <c r="E114" s="40"/>
      <c r="F114" s="296" t="str">
        <f>F6</f>
        <v>Lesní cesta - část Tulinka</v>
      </c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40"/>
      <c r="R114" s="41"/>
    </row>
    <row r="115" spans="2:18" ht="30" customHeight="1">
      <c r="B115" s="26"/>
      <c r="C115" s="34" t="s">
        <v>127</v>
      </c>
      <c r="D115" s="30"/>
      <c r="E115" s="30"/>
      <c r="F115" s="296" t="s">
        <v>231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30"/>
      <c r="R115" s="27"/>
    </row>
    <row r="116" spans="2:18" s="1" customFormat="1" ht="36.9" customHeight="1">
      <c r="B116" s="39"/>
      <c r="C116" s="73" t="s">
        <v>129</v>
      </c>
      <c r="D116" s="40"/>
      <c r="E116" s="40"/>
      <c r="F116" s="242" t="str">
        <f>F8</f>
        <v>SO 101 - Lesní cesta délka 483 m</v>
      </c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40"/>
      <c r="R116" s="41"/>
    </row>
    <row r="117" spans="2:18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18" customHeight="1">
      <c r="B118" s="39"/>
      <c r="C118" s="34" t="s">
        <v>23</v>
      </c>
      <c r="D118" s="40"/>
      <c r="E118" s="40"/>
      <c r="F118" s="32" t="str">
        <f>F10</f>
        <v xml:space="preserve"> </v>
      </c>
      <c r="G118" s="40"/>
      <c r="H118" s="40"/>
      <c r="I118" s="40"/>
      <c r="J118" s="40"/>
      <c r="K118" s="34" t="s">
        <v>25</v>
      </c>
      <c r="L118" s="40"/>
      <c r="M118" s="298" t="str">
        <f>IF(O10="","",O10)</f>
        <v>13. 10. 2016</v>
      </c>
      <c r="N118" s="298"/>
      <c r="O118" s="298"/>
      <c r="P118" s="298"/>
      <c r="Q118" s="40"/>
      <c r="R118" s="41"/>
    </row>
    <row r="119" spans="2:18" s="1" customFormat="1" ht="6.9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13.2">
      <c r="B120" s="39"/>
      <c r="C120" s="34" t="s">
        <v>27</v>
      </c>
      <c r="D120" s="40"/>
      <c r="E120" s="40"/>
      <c r="F120" s="32" t="str">
        <f>E13</f>
        <v xml:space="preserve"> </v>
      </c>
      <c r="G120" s="40"/>
      <c r="H120" s="40"/>
      <c r="I120" s="40"/>
      <c r="J120" s="40"/>
      <c r="K120" s="34" t="s">
        <v>33</v>
      </c>
      <c r="L120" s="40"/>
      <c r="M120" s="260" t="str">
        <f>E19</f>
        <v xml:space="preserve"> </v>
      </c>
      <c r="N120" s="260"/>
      <c r="O120" s="260"/>
      <c r="P120" s="260"/>
      <c r="Q120" s="260"/>
      <c r="R120" s="41"/>
    </row>
    <row r="121" spans="2:18" s="1" customFormat="1" ht="14.4" customHeight="1">
      <c r="B121" s="39"/>
      <c r="C121" s="34" t="s">
        <v>31</v>
      </c>
      <c r="D121" s="40"/>
      <c r="E121" s="40"/>
      <c r="F121" s="32" t="str">
        <f>IF(E16="","",E16)</f>
        <v>Vyplň údaj</v>
      </c>
      <c r="G121" s="40"/>
      <c r="H121" s="40"/>
      <c r="I121" s="40"/>
      <c r="J121" s="40"/>
      <c r="K121" s="34" t="s">
        <v>35</v>
      </c>
      <c r="L121" s="40"/>
      <c r="M121" s="260" t="str">
        <f>E22</f>
        <v xml:space="preserve"> </v>
      </c>
      <c r="N121" s="260"/>
      <c r="O121" s="260"/>
      <c r="P121" s="260"/>
      <c r="Q121" s="260"/>
      <c r="R121" s="41"/>
    </row>
    <row r="122" spans="2:18" s="1" customFormat="1" ht="10.3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27" s="9" customFormat="1" ht="29.25" customHeight="1">
      <c r="B123" s="153"/>
      <c r="C123" s="154" t="s">
        <v>150</v>
      </c>
      <c r="D123" s="155" t="s">
        <v>151</v>
      </c>
      <c r="E123" s="155" t="s">
        <v>58</v>
      </c>
      <c r="F123" s="287" t="s">
        <v>152</v>
      </c>
      <c r="G123" s="287"/>
      <c r="H123" s="287"/>
      <c r="I123" s="287"/>
      <c r="J123" s="155" t="s">
        <v>153</v>
      </c>
      <c r="K123" s="155" t="s">
        <v>154</v>
      </c>
      <c r="L123" s="288" t="s">
        <v>155</v>
      </c>
      <c r="M123" s="288"/>
      <c r="N123" s="287" t="s">
        <v>134</v>
      </c>
      <c r="O123" s="287"/>
      <c r="P123" s="287"/>
      <c r="Q123" s="289"/>
      <c r="R123" s="156"/>
      <c r="T123" s="80" t="s">
        <v>156</v>
      </c>
      <c r="U123" s="81" t="s">
        <v>40</v>
      </c>
      <c r="V123" s="81" t="s">
        <v>157</v>
      </c>
      <c r="W123" s="81" t="s">
        <v>158</v>
      </c>
      <c r="X123" s="81" t="s">
        <v>159</v>
      </c>
      <c r="Y123" s="81" t="s">
        <v>160</v>
      </c>
      <c r="Z123" s="81" t="s">
        <v>161</v>
      </c>
      <c r="AA123" s="82" t="s">
        <v>162</v>
      </c>
    </row>
    <row r="124" spans="2:63" s="1" customFormat="1" ht="29.25" customHeight="1">
      <c r="B124" s="39"/>
      <c r="C124" s="84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90">
        <f>BK124</f>
        <v>0</v>
      </c>
      <c r="O124" s="291"/>
      <c r="P124" s="291"/>
      <c r="Q124" s="291"/>
      <c r="R124" s="41"/>
      <c r="T124" s="83"/>
      <c r="U124" s="55"/>
      <c r="V124" s="55"/>
      <c r="W124" s="157">
        <f>W125+W205</f>
        <v>0</v>
      </c>
      <c r="X124" s="55"/>
      <c r="Y124" s="157">
        <f>Y125+Y205</f>
        <v>68.50390379999999</v>
      </c>
      <c r="Z124" s="55"/>
      <c r="AA124" s="158">
        <f>AA125+AA205</f>
        <v>0</v>
      </c>
      <c r="AT124" s="22" t="s">
        <v>75</v>
      </c>
      <c r="AU124" s="22" t="s">
        <v>136</v>
      </c>
      <c r="BK124" s="159">
        <f>BK125+BK205</f>
        <v>0</v>
      </c>
    </row>
    <row r="125" spans="2:63" s="10" customFormat="1" ht="37.35" customHeight="1">
      <c r="B125" s="160"/>
      <c r="C125" s="161"/>
      <c r="D125" s="162" t="s">
        <v>137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292">
        <f>BK125</f>
        <v>0</v>
      </c>
      <c r="O125" s="293"/>
      <c r="P125" s="293"/>
      <c r="Q125" s="293"/>
      <c r="R125" s="163"/>
      <c r="T125" s="164"/>
      <c r="U125" s="161"/>
      <c r="V125" s="161"/>
      <c r="W125" s="165">
        <f>W126+W143+W152+W175+W203</f>
        <v>0</v>
      </c>
      <c r="X125" s="161"/>
      <c r="Y125" s="165">
        <f>Y126+Y143+Y152+Y175+Y203</f>
        <v>68.50390379999999</v>
      </c>
      <c r="Z125" s="161"/>
      <c r="AA125" s="166">
        <f>AA126+AA143+AA152+AA175+AA203</f>
        <v>0</v>
      </c>
      <c r="AR125" s="167" t="s">
        <v>83</v>
      </c>
      <c r="AT125" s="168" t="s">
        <v>75</v>
      </c>
      <c r="AU125" s="168" t="s">
        <v>76</v>
      </c>
      <c r="AY125" s="167" t="s">
        <v>163</v>
      </c>
      <c r="BK125" s="169">
        <f>BK126+BK143+BK152+BK175+BK203</f>
        <v>0</v>
      </c>
    </row>
    <row r="126" spans="2:63" s="10" customFormat="1" ht="19.95" customHeight="1">
      <c r="B126" s="160"/>
      <c r="C126" s="161"/>
      <c r="D126" s="170" t="s">
        <v>138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285">
        <f>BK126</f>
        <v>0</v>
      </c>
      <c r="O126" s="286"/>
      <c r="P126" s="286"/>
      <c r="Q126" s="286"/>
      <c r="R126" s="163"/>
      <c r="T126" s="164"/>
      <c r="U126" s="161"/>
      <c r="V126" s="161"/>
      <c r="W126" s="165">
        <f>SUM(W127:W142)</f>
        <v>0</v>
      </c>
      <c r="X126" s="161"/>
      <c r="Y126" s="165">
        <f>SUM(Y127:Y142)</f>
        <v>0</v>
      </c>
      <c r="Z126" s="161"/>
      <c r="AA126" s="166">
        <f>SUM(AA127:AA142)</f>
        <v>0</v>
      </c>
      <c r="AR126" s="167" t="s">
        <v>83</v>
      </c>
      <c r="AT126" s="168" t="s">
        <v>75</v>
      </c>
      <c r="AU126" s="168" t="s">
        <v>83</v>
      </c>
      <c r="AY126" s="167" t="s">
        <v>163</v>
      </c>
      <c r="BK126" s="169">
        <f>SUM(BK127:BK142)</f>
        <v>0</v>
      </c>
    </row>
    <row r="127" spans="2:65" s="1" customFormat="1" ht="28.8" customHeight="1">
      <c r="B127" s="142"/>
      <c r="C127" s="171" t="s">
        <v>83</v>
      </c>
      <c r="D127" s="171" t="s">
        <v>164</v>
      </c>
      <c r="E127" s="172" t="s">
        <v>236</v>
      </c>
      <c r="F127" s="277" t="s">
        <v>237</v>
      </c>
      <c r="G127" s="277"/>
      <c r="H127" s="277"/>
      <c r="I127" s="277"/>
      <c r="J127" s="173" t="s">
        <v>176</v>
      </c>
      <c r="K127" s="174">
        <v>4.8</v>
      </c>
      <c r="L127" s="271">
        <v>0</v>
      </c>
      <c r="M127" s="271"/>
      <c r="N127" s="278">
        <f>ROUND(L127*K127,2)</f>
        <v>0</v>
      </c>
      <c r="O127" s="278"/>
      <c r="P127" s="278"/>
      <c r="Q127" s="278"/>
      <c r="R127" s="145"/>
      <c r="T127" s="175" t="s">
        <v>5</v>
      </c>
      <c r="U127" s="48" t="s">
        <v>41</v>
      </c>
      <c r="V127" s="40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2" t="s">
        <v>168</v>
      </c>
      <c r="AT127" s="22" t="s">
        <v>164</v>
      </c>
      <c r="AU127" s="22" t="s">
        <v>88</v>
      </c>
      <c r="AY127" s="22" t="s">
        <v>163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22" t="s">
        <v>83</v>
      </c>
      <c r="BK127" s="118">
        <f>ROUND(L127*K127,2)</f>
        <v>0</v>
      </c>
      <c r="BL127" s="22" t="s">
        <v>168</v>
      </c>
      <c r="BM127" s="22" t="s">
        <v>238</v>
      </c>
    </row>
    <row r="128" spans="2:51" s="11" customFormat="1" ht="20.4" customHeight="1">
      <c r="B128" s="178"/>
      <c r="C128" s="179"/>
      <c r="D128" s="179"/>
      <c r="E128" s="180" t="s">
        <v>5</v>
      </c>
      <c r="F128" s="281" t="s">
        <v>239</v>
      </c>
      <c r="G128" s="282"/>
      <c r="H128" s="282"/>
      <c r="I128" s="282"/>
      <c r="J128" s="179"/>
      <c r="K128" s="181" t="s">
        <v>5</v>
      </c>
      <c r="L128" s="179"/>
      <c r="M128" s="179"/>
      <c r="N128" s="179"/>
      <c r="O128" s="179"/>
      <c r="P128" s="179"/>
      <c r="Q128" s="179"/>
      <c r="R128" s="182"/>
      <c r="T128" s="183"/>
      <c r="U128" s="179"/>
      <c r="V128" s="179"/>
      <c r="W128" s="179"/>
      <c r="X128" s="179"/>
      <c r="Y128" s="179"/>
      <c r="Z128" s="179"/>
      <c r="AA128" s="184"/>
      <c r="AT128" s="185" t="s">
        <v>171</v>
      </c>
      <c r="AU128" s="185" t="s">
        <v>88</v>
      </c>
      <c r="AV128" s="11" t="s">
        <v>83</v>
      </c>
      <c r="AW128" s="11" t="s">
        <v>34</v>
      </c>
      <c r="AX128" s="11" t="s">
        <v>76</v>
      </c>
      <c r="AY128" s="185" t="s">
        <v>163</v>
      </c>
    </row>
    <row r="129" spans="2:51" s="12" customFormat="1" ht="20.4" customHeight="1">
      <c r="B129" s="186"/>
      <c r="C129" s="187"/>
      <c r="D129" s="187"/>
      <c r="E129" s="188" t="s">
        <v>5</v>
      </c>
      <c r="F129" s="283" t="s">
        <v>240</v>
      </c>
      <c r="G129" s="284"/>
      <c r="H129" s="284"/>
      <c r="I129" s="284"/>
      <c r="J129" s="187"/>
      <c r="K129" s="189">
        <v>1.92</v>
      </c>
      <c r="L129" s="187"/>
      <c r="M129" s="187"/>
      <c r="N129" s="187"/>
      <c r="O129" s="187"/>
      <c r="P129" s="187"/>
      <c r="Q129" s="187"/>
      <c r="R129" s="190"/>
      <c r="T129" s="191"/>
      <c r="U129" s="187"/>
      <c r="V129" s="187"/>
      <c r="W129" s="187"/>
      <c r="X129" s="187"/>
      <c r="Y129" s="187"/>
      <c r="Z129" s="187"/>
      <c r="AA129" s="192"/>
      <c r="AT129" s="193" t="s">
        <v>171</v>
      </c>
      <c r="AU129" s="193" t="s">
        <v>88</v>
      </c>
      <c r="AV129" s="12" t="s">
        <v>88</v>
      </c>
      <c r="AW129" s="12" t="s">
        <v>34</v>
      </c>
      <c r="AX129" s="12" t="s">
        <v>76</v>
      </c>
      <c r="AY129" s="193" t="s">
        <v>163</v>
      </c>
    </row>
    <row r="130" spans="2:51" s="11" customFormat="1" ht="28.8" customHeight="1">
      <c r="B130" s="178"/>
      <c r="C130" s="179"/>
      <c r="D130" s="179"/>
      <c r="E130" s="180" t="s">
        <v>5</v>
      </c>
      <c r="F130" s="317" t="s">
        <v>241</v>
      </c>
      <c r="G130" s="318"/>
      <c r="H130" s="318"/>
      <c r="I130" s="318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171</v>
      </c>
      <c r="AU130" s="185" t="s">
        <v>88</v>
      </c>
      <c r="AV130" s="11" t="s">
        <v>83</v>
      </c>
      <c r="AW130" s="11" t="s">
        <v>34</v>
      </c>
      <c r="AX130" s="11" t="s">
        <v>76</v>
      </c>
      <c r="AY130" s="185" t="s">
        <v>163</v>
      </c>
    </row>
    <row r="131" spans="2:51" s="12" customFormat="1" ht="20.4" customHeight="1">
      <c r="B131" s="186"/>
      <c r="C131" s="187"/>
      <c r="D131" s="187"/>
      <c r="E131" s="188" t="s">
        <v>5</v>
      </c>
      <c r="F131" s="283" t="s">
        <v>242</v>
      </c>
      <c r="G131" s="284"/>
      <c r="H131" s="284"/>
      <c r="I131" s="284"/>
      <c r="J131" s="187"/>
      <c r="K131" s="189">
        <v>2.88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171</v>
      </c>
      <c r="AU131" s="193" t="s">
        <v>88</v>
      </c>
      <c r="AV131" s="12" t="s">
        <v>88</v>
      </c>
      <c r="AW131" s="12" t="s">
        <v>34</v>
      </c>
      <c r="AX131" s="12" t="s">
        <v>76</v>
      </c>
      <c r="AY131" s="193" t="s">
        <v>163</v>
      </c>
    </row>
    <row r="132" spans="2:51" s="13" customFormat="1" ht="20.4" customHeight="1">
      <c r="B132" s="194"/>
      <c r="C132" s="195"/>
      <c r="D132" s="195"/>
      <c r="E132" s="196" t="s">
        <v>5</v>
      </c>
      <c r="F132" s="275" t="s">
        <v>173</v>
      </c>
      <c r="G132" s="276"/>
      <c r="H132" s="276"/>
      <c r="I132" s="276"/>
      <c r="J132" s="195"/>
      <c r="K132" s="197">
        <v>4.8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171</v>
      </c>
      <c r="AU132" s="201" t="s">
        <v>88</v>
      </c>
      <c r="AV132" s="13" t="s">
        <v>168</v>
      </c>
      <c r="AW132" s="13" t="s">
        <v>34</v>
      </c>
      <c r="AX132" s="13" t="s">
        <v>83</v>
      </c>
      <c r="AY132" s="201" t="s">
        <v>163</v>
      </c>
    </row>
    <row r="133" spans="2:65" s="1" customFormat="1" ht="28.8" customHeight="1">
      <c r="B133" s="142"/>
      <c r="C133" s="171" t="s">
        <v>88</v>
      </c>
      <c r="D133" s="171" t="s">
        <v>164</v>
      </c>
      <c r="E133" s="172" t="s">
        <v>243</v>
      </c>
      <c r="F133" s="277" t="s">
        <v>244</v>
      </c>
      <c r="G133" s="277"/>
      <c r="H133" s="277"/>
      <c r="I133" s="277"/>
      <c r="J133" s="173" t="s">
        <v>176</v>
      </c>
      <c r="K133" s="174">
        <v>2.4</v>
      </c>
      <c r="L133" s="271">
        <v>0</v>
      </c>
      <c r="M133" s="271"/>
      <c r="N133" s="278">
        <f>ROUND(L133*K133,2)</f>
        <v>0</v>
      </c>
      <c r="O133" s="278"/>
      <c r="P133" s="278"/>
      <c r="Q133" s="278"/>
      <c r="R133" s="145"/>
      <c r="T133" s="175" t="s">
        <v>5</v>
      </c>
      <c r="U133" s="48" t="s">
        <v>41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2" t="s">
        <v>168</v>
      </c>
      <c r="AT133" s="22" t="s">
        <v>164</v>
      </c>
      <c r="AU133" s="22" t="s">
        <v>88</v>
      </c>
      <c r="AY133" s="22" t="s">
        <v>163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2" t="s">
        <v>83</v>
      </c>
      <c r="BK133" s="118">
        <f>ROUND(L133*K133,2)</f>
        <v>0</v>
      </c>
      <c r="BL133" s="22" t="s">
        <v>168</v>
      </c>
      <c r="BM133" s="22" t="s">
        <v>245</v>
      </c>
    </row>
    <row r="134" spans="2:51" s="12" customFormat="1" ht="20.4" customHeight="1">
      <c r="B134" s="186"/>
      <c r="C134" s="187"/>
      <c r="D134" s="187"/>
      <c r="E134" s="188" t="s">
        <v>5</v>
      </c>
      <c r="F134" s="273" t="s">
        <v>246</v>
      </c>
      <c r="G134" s="274"/>
      <c r="H134" s="274"/>
      <c r="I134" s="274"/>
      <c r="J134" s="187"/>
      <c r="K134" s="189">
        <v>2.4</v>
      </c>
      <c r="L134" s="187"/>
      <c r="M134" s="187"/>
      <c r="N134" s="187"/>
      <c r="O134" s="187"/>
      <c r="P134" s="187"/>
      <c r="Q134" s="187"/>
      <c r="R134" s="190"/>
      <c r="T134" s="191"/>
      <c r="U134" s="187"/>
      <c r="V134" s="187"/>
      <c r="W134" s="187"/>
      <c r="X134" s="187"/>
      <c r="Y134" s="187"/>
      <c r="Z134" s="187"/>
      <c r="AA134" s="192"/>
      <c r="AT134" s="193" t="s">
        <v>171</v>
      </c>
      <c r="AU134" s="193" t="s">
        <v>88</v>
      </c>
      <c r="AV134" s="12" t="s">
        <v>88</v>
      </c>
      <c r="AW134" s="12" t="s">
        <v>34</v>
      </c>
      <c r="AX134" s="12" t="s">
        <v>76</v>
      </c>
      <c r="AY134" s="193" t="s">
        <v>163</v>
      </c>
    </row>
    <row r="135" spans="2:51" s="13" customFormat="1" ht="20.4" customHeight="1">
      <c r="B135" s="194"/>
      <c r="C135" s="195"/>
      <c r="D135" s="195"/>
      <c r="E135" s="196" t="s">
        <v>5</v>
      </c>
      <c r="F135" s="275" t="s">
        <v>173</v>
      </c>
      <c r="G135" s="276"/>
      <c r="H135" s="276"/>
      <c r="I135" s="276"/>
      <c r="J135" s="195"/>
      <c r="K135" s="197">
        <v>2.4</v>
      </c>
      <c r="L135" s="195"/>
      <c r="M135" s="195"/>
      <c r="N135" s="195"/>
      <c r="O135" s="195"/>
      <c r="P135" s="195"/>
      <c r="Q135" s="195"/>
      <c r="R135" s="198"/>
      <c r="T135" s="199"/>
      <c r="U135" s="195"/>
      <c r="V135" s="195"/>
      <c r="W135" s="195"/>
      <c r="X135" s="195"/>
      <c r="Y135" s="195"/>
      <c r="Z135" s="195"/>
      <c r="AA135" s="200"/>
      <c r="AT135" s="201" t="s">
        <v>171</v>
      </c>
      <c r="AU135" s="201" t="s">
        <v>88</v>
      </c>
      <c r="AV135" s="13" t="s">
        <v>168</v>
      </c>
      <c r="AW135" s="13" t="s">
        <v>34</v>
      </c>
      <c r="AX135" s="13" t="s">
        <v>83</v>
      </c>
      <c r="AY135" s="201" t="s">
        <v>163</v>
      </c>
    </row>
    <row r="136" spans="2:65" s="1" customFormat="1" ht="28.8" customHeight="1">
      <c r="B136" s="142"/>
      <c r="C136" s="171" t="s">
        <v>107</v>
      </c>
      <c r="D136" s="171" t="s">
        <v>164</v>
      </c>
      <c r="E136" s="172" t="s">
        <v>184</v>
      </c>
      <c r="F136" s="277" t="s">
        <v>185</v>
      </c>
      <c r="G136" s="277"/>
      <c r="H136" s="277"/>
      <c r="I136" s="277"/>
      <c r="J136" s="173" t="s">
        <v>176</v>
      </c>
      <c r="K136" s="174">
        <v>4.8</v>
      </c>
      <c r="L136" s="271">
        <v>0</v>
      </c>
      <c r="M136" s="271"/>
      <c r="N136" s="278">
        <f>ROUND(L136*K136,2)</f>
        <v>0</v>
      </c>
      <c r="O136" s="278"/>
      <c r="P136" s="278"/>
      <c r="Q136" s="278"/>
      <c r="R136" s="145"/>
      <c r="T136" s="175" t="s">
        <v>5</v>
      </c>
      <c r="U136" s="48" t="s">
        <v>41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2" t="s">
        <v>168</v>
      </c>
      <c r="AT136" s="22" t="s">
        <v>164</v>
      </c>
      <c r="AU136" s="22" t="s">
        <v>88</v>
      </c>
      <c r="AY136" s="22" t="s">
        <v>163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22" t="s">
        <v>83</v>
      </c>
      <c r="BK136" s="118">
        <f>ROUND(L136*K136,2)</f>
        <v>0</v>
      </c>
      <c r="BL136" s="22" t="s">
        <v>168</v>
      </c>
      <c r="BM136" s="22" t="s">
        <v>247</v>
      </c>
    </row>
    <row r="137" spans="2:51" s="11" customFormat="1" ht="28.8" customHeight="1">
      <c r="B137" s="178"/>
      <c r="C137" s="179"/>
      <c r="D137" s="179"/>
      <c r="E137" s="180" t="s">
        <v>5</v>
      </c>
      <c r="F137" s="281" t="s">
        <v>187</v>
      </c>
      <c r="G137" s="282"/>
      <c r="H137" s="282"/>
      <c r="I137" s="282"/>
      <c r="J137" s="179"/>
      <c r="K137" s="181" t="s">
        <v>5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171</v>
      </c>
      <c r="AU137" s="185" t="s">
        <v>88</v>
      </c>
      <c r="AV137" s="11" t="s">
        <v>83</v>
      </c>
      <c r="AW137" s="11" t="s">
        <v>34</v>
      </c>
      <c r="AX137" s="11" t="s">
        <v>76</v>
      </c>
      <c r="AY137" s="185" t="s">
        <v>163</v>
      </c>
    </row>
    <row r="138" spans="2:51" s="12" customFormat="1" ht="20.4" customHeight="1">
      <c r="B138" s="186"/>
      <c r="C138" s="187"/>
      <c r="D138" s="187"/>
      <c r="E138" s="188" t="s">
        <v>5</v>
      </c>
      <c r="F138" s="283" t="s">
        <v>248</v>
      </c>
      <c r="G138" s="284"/>
      <c r="H138" s="284"/>
      <c r="I138" s="284"/>
      <c r="J138" s="187"/>
      <c r="K138" s="189">
        <v>4.8</v>
      </c>
      <c r="L138" s="187"/>
      <c r="M138" s="187"/>
      <c r="N138" s="187"/>
      <c r="O138" s="187"/>
      <c r="P138" s="187"/>
      <c r="Q138" s="187"/>
      <c r="R138" s="190"/>
      <c r="T138" s="191"/>
      <c r="U138" s="187"/>
      <c r="V138" s="187"/>
      <c r="W138" s="187"/>
      <c r="X138" s="187"/>
      <c r="Y138" s="187"/>
      <c r="Z138" s="187"/>
      <c r="AA138" s="192"/>
      <c r="AT138" s="193" t="s">
        <v>171</v>
      </c>
      <c r="AU138" s="193" t="s">
        <v>88</v>
      </c>
      <c r="AV138" s="12" t="s">
        <v>88</v>
      </c>
      <c r="AW138" s="12" t="s">
        <v>34</v>
      </c>
      <c r="AX138" s="12" t="s">
        <v>76</v>
      </c>
      <c r="AY138" s="193" t="s">
        <v>163</v>
      </c>
    </row>
    <row r="139" spans="2:51" s="13" customFormat="1" ht="20.4" customHeight="1">
      <c r="B139" s="194"/>
      <c r="C139" s="195"/>
      <c r="D139" s="195"/>
      <c r="E139" s="196" t="s">
        <v>5</v>
      </c>
      <c r="F139" s="275" t="s">
        <v>173</v>
      </c>
      <c r="G139" s="276"/>
      <c r="H139" s="276"/>
      <c r="I139" s="276"/>
      <c r="J139" s="195"/>
      <c r="K139" s="197">
        <v>4.8</v>
      </c>
      <c r="L139" s="195"/>
      <c r="M139" s="195"/>
      <c r="N139" s="195"/>
      <c r="O139" s="195"/>
      <c r="P139" s="195"/>
      <c r="Q139" s="195"/>
      <c r="R139" s="198"/>
      <c r="T139" s="199"/>
      <c r="U139" s="195"/>
      <c r="V139" s="195"/>
      <c r="W139" s="195"/>
      <c r="X139" s="195"/>
      <c r="Y139" s="195"/>
      <c r="Z139" s="195"/>
      <c r="AA139" s="200"/>
      <c r="AT139" s="201" t="s">
        <v>171</v>
      </c>
      <c r="AU139" s="201" t="s">
        <v>88</v>
      </c>
      <c r="AV139" s="13" t="s">
        <v>168</v>
      </c>
      <c r="AW139" s="13" t="s">
        <v>34</v>
      </c>
      <c r="AX139" s="13" t="s">
        <v>83</v>
      </c>
      <c r="AY139" s="201" t="s">
        <v>163</v>
      </c>
    </row>
    <row r="140" spans="2:65" s="1" customFormat="1" ht="28.8" customHeight="1">
      <c r="B140" s="142"/>
      <c r="C140" s="171" t="s">
        <v>168</v>
      </c>
      <c r="D140" s="171" t="s">
        <v>164</v>
      </c>
      <c r="E140" s="172" t="s">
        <v>190</v>
      </c>
      <c r="F140" s="277" t="s">
        <v>191</v>
      </c>
      <c r="G140" s="277"/>
      <c r="H140" s="277"/>
      <c r="I140" s="277"/>
      <c r="J140" s="173" t="s">
        <v>192</v>
      </c>
      <c r="K140" s="174">
        <v>8.64</v>
      </c>
      <c r="L140" s="271">
        <v>0</v>
      </c>
      <c r="M140" s="271"/>
      <c r="N140" s="278">
        <f>ROUND(L140*K140,2)</f>
        <v>0</v>
      </c>
      <c r="O140" s="278"/>
      <c r="P140" s="278"/>
      <c r="Q140" s="278"/>
      <c r="R140" s="145"/>
      <c r="T140" s="175" t="s">
        <v>5</v>
      </c>
      <c r="U140" s="48" t="s">
        <v>41</v>
      </c>
      <c r="V140" s="40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2" t="s">
        <v>168</v>
      </c>
      <c r="AT140" s="22" t="s">
        <v>164</v>
      </c>
      <c r="AU140" s="22" t="s">
        <v>88</v>
      </c>
      <c r="AY140" s="22" t="s">
        <v>163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2" t="s">
        <v>83</v>
      </c>
      <c r="BK140" s="118">
        <f>ROUND(L140*K140,2)</f>
        <v>0</v>
      </c>
      <c r="BL140" s="22" t="s">
        <v>168</v>
      </c>
      <c r="BM140" s="22" t="s">
        <v>249</v>
      </c>
    </row>
    <row r="141" spans="2:51" s="12" customFormat="1" ht="20.4" customHeight="1">
      <c r="B141" s="186"/>
      <c r="C141" s="187"/>
      <c r="D141" s="187"/>
      <c r="E141" s="188" t="s">
        <v>5</v>
      </c>
      <c r="F141" s="273" t="s">
        <v>250</v>
      </c>
      <c r="G141" s="274"/>
      <c r="H141" s="274"/>
      <c r="I141" s="274"/>
      <c r="J141" s="187"/>
      <c r="K141" s="189">
        <v>8.64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171</v>
      </c>
      <c r="AU141" s="193" t="s">
        <v>88</v>
      </c>
      <c r="AV141" s="12" t="s">
        <v>88</v>
      </c>
      <c r="AW141" s="12" t="s">
        <v>34</v>
      </c>
      <c r="AX141" s="12" t="s">
        <v>76</v>
      </c>
      <c r="AY141" s="193" t="s">
        <v>163</v>
      </c>
    </row>
    <row r="142" spans="2:51" s="13" customFormat="1" ht="20.4" customHeight="1">
      <c r="B142" s="194"/>
      <c r="C142" s="195"/>
      <c r="D142" s="195"/>
      <c r="E142" s="196" t="s">
        <v>5</v>
      </c>
      <c r="F142" s="275" t="s">
        <v>173</v>
      </c>
      <c r="G142" s="276"/>
      <c r="H142" s="276"/>
      <c r="I142" s="276"/>
      <c r="J142" s="195"/>
      <c r="K142" s="197">
        <v>8.64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171</v>
      </c>
      <c r="AU142" s="201" t="s">
        <v>88</v>
      </c>
      <c r="AV142" s="13" t="s">
        <v>168</v>
      </c>
      <c r="AW142" s="13" t="s">
        <v>34</v>
      </c>
      <c r="AX142" s="13" t="s">
        <v>83</v>
      </c>
      <c r="AY142" s="201" t="s">
        <v>163</v>
      </c>
    </row>
    <row r="143" spans="2:63" s="10" customFormat="1" ht="29.85" customHeight="1">
      <c r="B143" s="160"/>
      <c r="C143" s="161"/>
      <c r="D143" s="170" t="s">
        <v>233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285">
        <f>BK143</f>
        <v>0</v>
      </c>
      <c r="O143" s="286"/>
      <c r="P143" s="286"/>
      <c r="Q143" s="286"/>
      <c r="R143" s="163"/>
      <c r="T143" s="164"/>
      <c r="U143" s="161"/>
      <c r="V143" s="161"/>
      <c r="W143" s="165">
        <f>SUM(W144:W151)</f>
        <v>0</v>
      </c>
      <c r="X143" s="161"/>
      <c r="Y143" s="165">
        <f>SUM(Y144:Y151)</f>
        <v>0</v>
      </c>
      <c r="Z143" s="161"/>
      <c r="AA143" s="166">
        <f>SUM(AA144:AA151)</f>
        <v>0</v>
      </c>
      <c r="AR143" s="167" t="s">
        <v>83</v>
      </c>
      <c r="AT143" s="168" t="s">
        <v>75</v>
      </c>
      <c r="AU143" s="168" t="s">
        <v>83</v>
      </c>
      <c r="AY143" s="167" t="s">
        <v>163</v>
      </c>
      <c r="BK143" s="169">
        <f>SUM(BK144:BK151)</f>
        <v>0</v>
      </c>
    </row>
    <row r="144" spans="2:65" s="1" customFormat="1" ht="40.2" customHeight="1">
      <c r="B144" s="142"/>
      <c r="C144" s="171" t="s">
        <v>189</v>
      </c>
      <c r="D144" s="171" t="s">
        <v>164</v>
      </c>
      <c r="E144" s="172" t="s">
        <v>251</v>
      </c>
      <c r="F144" s="277" t="s">
        <v>252</v>
      </c>
      <c r="G144" s="277"/>
      <c r="H144" s="277"/>
      <c r="I144" s="277"/>
      <c r="J144" s="173" t="s">
        <v>167</v>
      </c>
      <c r="K144" s="174">
        <v>16</v>
      </c>
      <c r="L144" s="271">
        <v>0</v>
      </c>
      <c r="M144" s="271"/>
      <c r="N144" s="278">
        <f>ROUND(L144*K144,2)</f>
        <v>0</v>
      </c>
      <c r="O144" s="278"/>
      <c r="P144" s="278"/>
      <c r="Q144" s="278"/>
      <c r="R144" s="145"/>
      <c r="T144" s="175" t="s">
        <v>5</v>
      </c>
      <c r="U144" s="48" t="s">
        <v>41</v>
      </c>
      <c r="V144" s="40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2" t="s">
        <v>168</v>
      </c>
      <c r="AT144" s="22" t="s">
        <v>164</v>
      </c>
      <c r="AU144" s="22" t="s">
        <v>88</v>
      </c>
      <c r="AY144" s="22" t="s">
        <v>163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22" t="s">
        <v>83</v>
      </c>
      <c r="BK144" s="118">
        <f>ROUND(L144*K144,2)</f>
        <v>0</v>
      </c>
      <c r="BL144" s="22" t="s">
        <v>168</v>
      </c>
      <c r="BM144" s="22" t="s">
        <v>253</v>
      </c>
    </row>
    <row r="145" spans="2:51" s="11" customFormat="1" ht="20.4" customHeight="1">
      <c r="B145" s="178"/>
      <c r="C145" s="179"/>
      <c r="D145" s="179"/>
      <c r="E145" s="180" t="s">
        <v>5</v>
      </c>
      <c r="F145" s="281" t="s">
        <v>254</v>
      </c>
      <c r="G145" s="282"/>
      <c r="H145" s="282"/>
      <c r="I145" s="282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171</v>
      </c>
      <c r="AU145" s="185" t="s">
        <v>88</v>
      </c>
      <c r="AV145" s="11" t="s">
        <v>83</v>
      </c>
      <c r="AW145" s="11" t="s">
        <v>34</v>
      </c>
      <c r="AX145" s="11" t="s">
        <v>76</v>
      </c>
      <c r="AY145" s="185" t="s">
        <v>163</v>
      </c>
    </row>
    <row r="146" spans="2:51" s="12" customFormat="1" ht="20.4" customHeight="1">
      <c r="B146" s="186"/>
      <c r="C146" s="187"/>
      <c r="D146" s="187"/>
      <c r="E146" s="188" t="s">
        <v>5</v>
      </c>
      <c r="F146" s="283" t="s">
        <v>255</v>
      </c>
      <c r="G146" s="284"/>
      <c r="H146" s="284"/>
      <c r="I146" s="284"/>
      <c r="J146" s="187"/>
      <c r="K146" s="189">
        <v>6.4</v>
      </c>
      <c r="L146" s="187"/>
      <c r="M146" s="187"/>
      <c r="N146" s="187"/>
      <c r="O146" s="187"/>
      <c r="P146" s="187"/>
      <c r="Q146" s="187"/>
      <c r="R146" s="190"/>
      <c r="T146" s="191"/>
      <c r="U146" s="187"/>
      <c r="V146" s="187"/>
      <c r="W146" s="187"/>
      <c r="X146" s="187"/>
      <c r="Y146" s="187"/>
      <c r="Z146" s="187"/>
      <c r="AA146" s="192"/>
      <c r="AT146" s="193" t="s">
        <v>171</v>
      </c>
      <c r="AU146" s="193" t="s">
        <v>88</v>
      </c>
      <c r="AV146" s="12" t="s">
        <v>88</v>
      </c>
      <c r="AW146" s="12" t="s">
        <v>34</v>
      </c>
      <c r="AX146" s="12" t="s">
        <v>76</v>
      </c>
      <c r="AY146" s="193" t="s">
        <v>163</v>
      </c>
    </row>
    <row r="147" spans="2:51" s="14" customFormat="1" ht="20.4" customHeight="1">
      <c r="B147" s="208"/>
      <c r="C147" s="209"/>
      <c r="D147" s="209"/>
      <c r="E147" s="210" t="s">
        <v>5</v>
      </c>
      <c r="F147" s="315" t="s">
        <v>256</v>
      </c>
      <c r="G147" s="316"/>
      <c r="H147" s="316"/>
      <c r="I147" s="316"/>
      <c r="J147" s="209"/>
      <c r="K147" s="211">
        <v>6.4</v>
      </c>
      <c r="L147" s="209"/>
      <c r="M147" s="209"/>
      <c r="N147" s="209"/>
      <c r="O147" s="209"/>
      <c r="P147" s="209"/>
      <c r="Q147" s="209"/>
      <c r="R147" s="212"/>
      <c r="T147" s="213"/>
      <c r="U147" s="209"/>
      <c r="V147" s="209"/>
      <c r="W147" s="209"/>
      <c r="X147" s="209"/>
      <c r="Y147" s="209"/>
      <c r="Z147" s="209"/>
      <c r="AA147" s="214"/>
      <c r="AT147" s="215" t="s">
        <v>171</v>
      </c>
      <c r="AU147" s="215" t="s">
        <v>88</v>
      </c>
      <c r="AV147" s="14" t="s">
        <v>107</v>
      </c>
      <c r="AW147" s="14" t="s">
        <v>34</v>
      </c>
      <c r="AX147" s="14" t="s">
        <v>76</v>
      </c>
      <c r="AY147" s="215" t="s">
        <v>163</v>
      </c>
    </row>
    <row r="148" spans="2:51" s="11" customFormat="1" ht="28.8" customHeight="1">
      <c r="B148" s="178"/>
      <c r="C148" s="179"/>
      <c r="D148" s="179"/>
      <c r="E148" s="180" t="s">
        <v>5</v>
      </c>
      <c r="F148" s="317" t="s">
        <v>241</v>
      </c>
      <c r="G148" s="318"/>
      <c r="H148" s="318"/>
      <c r="I148" s="318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171</v>
      </c>
      <c r="AU148" s="185" t="s">
        <v>88</v>
      </c>
      <c r="AV148" s="11" t="s">
        <v>83</v>
      </c>
      <c r="AW148" s="11" t="s">
        <v>34</v>
      </c>
      <c r="AX148" s="11" t="s">
        <v>76</v>
      </c>
      <c r="AY148" s="185" t="s">
        <v>163</v>
      </c>
    </row>
    <row r="149" spans="2:51" s="12" customFormat="1" ht="20.4" customHeight="1">
      <c r="B149" s="186"/>
      <c r="C149" s="187"/>
      <c r="D149" s="187"/>
      <c r="E149" s="188" t="s">
        <v>5</v>
      </c>
      <c r="F149" s="283" t="s">
        <v>257</v>
      </c>
      <c r="G149" s="284"/>
      <c r="H149" s="284"/>
      <c r="I149" s="284"/>
      <c r="J149" s="187"/>
      <c r="K149" s="189">
        <v>9.6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171</v>
      </c>
      <c r="AU149" s="193" t="s">
        <v>88</v>
      </c>
      <c r="AV149" s="12" t="s">
        <v>88</v>
      </c>
      <c r="AW149" s="12" t="s">
        <v>34</v>
      </c>
      <c r="AX149" s="12" t="s">
        <v>76</v>
      </c>
      <c r="AY149" s="193" t="s">
        <v>163</v>
      </c>
    </row>
    <row r="150" spans="2:51" s="14" customFormat="1" ht="20.4" customHeight="1">
      <c r="B150" s="208"/>
      <c r="C150" s="209"/>
      <c r="D150" s="209"/>
      <c r="E150" s="210" t="s">
        <v>5</v>
      </c>
      <c r="F150" s="315" t="s">
        <v>256</v>
      </c>
      <c r="G150" s="316"/>
      <c r="H150" s="316"/>
      <c r="I150" s="316"/>
      <c r="J150" s="209"/>
      <c r="K150" s="211">
        <v>9.6</v>
      </c>
      <c r="L150" s="209"/>
      <c r="M150" s="209"/>
      <c r="N150" s="209"/>
      <c r="O150" s="209"/>
      <c r="P150" s="209"/>
      <c r="Q150" s="209"/>
      <c r="R150" s="212"/>
      <c r="T150" s="213"/>
      <c r="U150" s="209"/>
      <c r="V150" s="209"/>
      <c r="W150" s="209"/>
      <c r="X150" s="209"/>
      <c r="Y150" s="209"/>
      <c r="Z150" s="209"/>
      <c r="AA150" s="214"/>
      <c r="AT150" s="215" t="s">
        <v>171</v>
      </c>
      <c r="AU150" s="215" t="s">
        <v>88</v>
      </c>
      <c r="AV150" s="14" t="s">
        <v>107</v>
      </c>
      <c r="AW150" s="14" t="s">
        <v>34</v>
      </c>
      <c r="AX150" s="14" t="s">
        <v>76</v>
      </c>
      <c r="AY150" s="215" t="s">
        <v>163</v>
      </c>
    </row>
    <row r="151" spans="2:51" s="13" customFormat="1" ht="20.4" customHeight="1">
      <c r="B151" s="194"/>
      <c r="C151" s="195"/>
      <c r="D151" s="195"/>
      <c r="E151" s="196" t="s">
        <v>5</v>
      </c>
      <c r="F151" s="275" t="s">
        <v>173</v>
      </c>
      <c r="G151" s="276"/>
      <c r="H151" s="276"/>
      <c r="I151" s="276"/>
      <c r="J151" s="195"/>
      <c r="K151" s="197">
        <v>16</v>
      </c>
      <c r="L151" s="195"/>
      <c r="M151" s="195"/>
      <c r="N151" s="195"/>
      <c r="O151" s="195"/>
      <c r="P151" s="195"/>
      <c r="Q151" s="195"/>
      <c r="R151" s="198"/>
      <c r="T151" s="199"/>
      <c r="U151" s="195"/>
      <c r="V151" s="195"/>
      <c r="W151" s="195"/>
      <c r="X151" s="195"/>
      <c r="Y151" s="195"/>
      <c r="Z151" s="195"/>
      <c r="AA151" s="200"/>
      <c r="AT151" s="201" t="s">
        <v>171</v>
      </c>
      <c r="AU151" s="201" t="s">
        <v>88</v>
      </c>
      <c r="AV151" s="13" t="s">
        <v>168</v>
      </c>
      <c r="AW151" s="13" t="s">
        <v>34</v>
      </c>
      <c r="AX151" s="13" t="s">
        <v>83</v>
      </c>
      <c r="AY151" s="201" t="s">
        <v>163</v>
      </c>
    </row>
    <row r="152" spans="2:63" s="10" customFormat="1" ht="29.85" customHeight="1">
      <c r="B152" s="160"/>
      <c r="C152" s="161"/>
      <c r="D152" s="170" t="s">
        <v>234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285">
        <f>BK152</f>
        <v>0</v>
      </c>
      <c r="O152" s="286"/>
      <c r="P152" s="286"/>
      <c r="Q152" s="286"/>
      <c r="R152" s="163"/>
      <c r="T152" s="164"/>
      <c r="U152" s="161"/>
      <c r="V152" s="161"/>
      <c r="W152" s="165">
        <f>SUM(W153:W174)</f>
        <v>0</v>
      </c>
      <c r="X152" s="161"/>
      <c r="Y152" s="165">
        <f>SUM(Y153:Y174)</f>
        <v>58.27135499999999</v>
      </c>
      <c r="Z152" s="161"/>
      <c r="AA152" s="166">
        <f>SUM(AA153:AA174)</f>
        <v>0</v>
      </c>
      <c r="AR152" s="167" t="s">
        <v>83</v>
      </c>
      <c r="AT152" s="168" t="s">
        <v>75</v>
      </c>
      <c r="AU152" s="168" t="s">
        <v>83</v>
      </c>
      <c r="AY152" s="167" t="s">
        <v>163</v>
      </c>
      <c r="BK152" s="169">
        <f>SUM(BK153:BK174)</f>
        <v>0</v>
      </c>
    </row>
    <row r="153" spans="2:65" s="1" customFormat="1" ht="40.2" customHeight="1">
      <c r="B153" s="142"/>
      <c r="C153" s="171" t="s">
        <v>195</v>
      </c>
      <c r="D153" s="171" t="s">
        <v>164</v>
      </c>
      <c r="E153" s="172" t="s">
        <v>258</v>
      </c>
      <c r="F153" s="277" t="s">
        <v>259</v>
      </c>
      <c r="G153" s="277"/>
      <c r="H153" s="277"/>
      <c r="I153" s="277"/>
      <c r="J153" s="173" t="s">
        <v>167</v>
      </c>
      <c r="K153" s="174">
        <v>1690.5</v>
      </c>
      <c r="L153" s="271">
        <v>0</v>
      </c>
      <c r="M153" s="271"/>
      <c r="N153" s="278">
        <f>ROUND(L153*K153,2)</f>
        <v>0</v>
      </c>
      <c r="O153" s="278"/>
      <c r="P153" s="278"/>
      <c r="Q153" s="278"/>
      <c r="R153" s="145"/>
      <c r="T153" s="175" t="s">
        <v>5</v>
      </c>
      <c r="U153" s="48" t="s">
        <v>41</v>
      </c>
      <c r="V153" s="40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2" t="s">
        <v>168</v>
      </c>
      <c r="AT153" s="22" t="s">
        <v>164</v>
      </c>
      <c r="AU153" s="22" t="s">
        <v>88</v>
      </c>
      <c r="AY153" s="22" t="s">
        <v>163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2" t="s">
        <v>83</v>
      </c>
      <c r="BK153" s="118">
        <f>ROUND(L153*K153,2)</f>
        <v>0</v>
      </c>
      <c r="BL153" s="22" t="s">
        <v>168</v>
      </c>
      <c r="BM153" s="22" t="s">
        <v>260</v>
      </c>
    </row>
    <row r="154" spans="2:51" s="11" customFormat="1" ht="20.4" customHeight="1">
      <c r="B154" s="178"/>
      <c r="C154" s="179"/>
      <c r="D154" s="179"/>
      <c r="E154" s="180" t="s">
        <v>5</v>
      </c>
      <c r="F154" s="281" t="s">
        <v>261</v>
      </c>
      <c r="G154" s="282"/>
      <c r="H154" s="282"/>
      <c r="I154" s="282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171</v>
      </c>
      <c r="AU154" s="185" t="s">
        <v>88</v>
      </c>
      <c r="AV154" s="11" t="s">
        <v>83</v>
      </c>
      <c r="AW154" s="11" t="s">
        <v>34</v>
      </c>
      <c r="AX154" s="11" t="s">
        <v>76</v>
      </c>
      <c r="AY154" s="185" t="s">
        <v>163</v>
      </c>
    </row>
    <row r="155" spans="2:51" s="12" customFormat="1" ht="20.4" customHeight="1">
      <c r="B155" s="186"/>
      <c r="C155" s="187"/>
      <c r="D155" s="187"/>
      <c r="E155" s="188" t="s">
        <v>5</v>
      </c>
      <c r="F155" s="283" t="s">
        <v>262</v>
      </c>
      <c r="G155" s="284"/>
      <c r="H155" s="284"/>
      <c r="I155" s="284"/>
      <c r="J155" s="187"/>
      <c r="K155" s="189">
        <v>1690.5</v>
      </c>
      <c r="L155" s="187"/>
      <c r="M155" s="187"/>
      <c r="N155" s="187"/>
      <c r="O155" s="187"/>
      <c r="P155" s="187"/>
      <c r="Q155" s="187"/>
      <c r="R155" s="190"/>
      <c r="T155" s="191"/>
      <c r="U155" s="187"/>
      <c r="V155" s="187"/>
      <c r="W155" s="187"/>
      <c r="X155" s="187"/>
      <c r="Y155" s="187"/>
      <c r="Z155" s="187"/>
      <c r="AA155" s="192"/>
      <c r="AT155" s="193" t="s">
        <v>171</v>
      </c>
      <c r="AU155" s="193" t="s">
        <v>88</v>
      </c>
      <c r="AV155" s="12" t="s">
        <v>88</v>
      </c>
      <c r="AW155" s="12" t="s">
        <v>34</v>
      </c>
      <c r="AX155" s="12" t="s">
        <v>76</v>
      </c>
      <c r="AY155" s="193" t="s">
        <v>163</v>
      </c>
    </row>
    <row r="156" spans="2:51" s="13" customFormat="1" ht="20.4" customHeight="1">
      <c r="B156" s="194"/>
      <c r="C156" s="195"/>
      <c r="D156" s="195"/>
      <c r="E156" s="196" t="s">
        <v>5</v>
      </c>
      <c r="F156" s="275" t="s">
        <v>173</v>
      </c>
      <c r="G156" s="276"/>
      <c r="H156" s="276"/>
      <c r="I156" s="276"/>
      <c r="J156" s="195"/>
      <c r="K156" s="197">
        <v>1690.5</v>
      </c>
      <c r="L156" s="195"/>
      <c r="M156" s="195"/>
      <c r="N156" s="195"/>
      <c r="O156" s="195"/>
      <c r="P156" s="195"/>
      <c r="Q156" s="195"/>
      <c r="R156" s="198"/>
      <c r="T156" s="199"/>
      <c r="U156" s="195"/>
      <c r="V156" s="195"/>
      <c r="W156" s="195"/>
      <c r="X156" s="195"/>
      <c r="Y156" s="195"/>
      <c r="Z156" s="195"/>
      <c r="AA156" s="200"/>
      <c r="AT156" s="201" t="s">
        <v>171</v>
      </c>
      <c r="AU156" s="201" t="s">
        <v>88</v>
      </c>
      <c r="AV156" s="13" t="s">
        <v>168</v>
      </c>
      <c r="AW156" s="13" t="s">
        <v>34</v>
      </c>
      <c r="AX156" s="13" t="s">
        <v>83</v>
      </c>
      <c r="AY156" s="201" t="s">
        <v>163</v>
      </c>
    </row>
    <row r="157" spans="2:65" s="1" customFormat="1" ht="20.4" customHeight="1">
      <c r="B157" s="142"/>
      <c r="C157" s="171" t="s">
        <v>201</v>
      </c>
      <c r="D157" s="171" t="s">
        <v>164</v>
      </c>
      <c r="E157" s="172" t="s">
        <v>263</v>
      </c>
      <c r="F157" s="277" t="s">
        <v>264</v>
      </c>
      <c r="G157" s="277"/>
      <c r="H157" s="277"/>
      <c r="I157" s="277"/>
      <c r="J157" s="173" t="s">
        <v>167</v>
      </c>
      <c r="K157" s="174">
        <v>241.5</v>
      </c>
      <c r="L157" s="271">
        <v>0</v>
      </c>
      <c r="M157" s="271"/>
      <c r="N157" s="278">
        <f>ROUND(L157*K157,2)</f>
        <v>0</v>
      </c>
      <c r="O157" s="278"/>
      <c r="P157" s="278"/>
      <c r="Q157" s="278"/>
      <c r="R157" s="145"/>
      <c r="T157" s="175" t="s">
        <v>5</v>
      </c>
      <c r="U157" s="48" t="s">
        <v>41</v>
      </c>
      <c r="V157" s="40"/>
      <c r="W157" s="176">
        <f>V157*K157</f>
        <v>0</v>
      </c>
      <c r="X157" s="176">
        <v>0.18776</v>
      </c>
      <c r="Y157" s="176">
        <f>X157*K157</f>
        <v>45.34404</v>
      </c>
      <c r="Z157" s="176">
        <v>0</v>
      </c>
      <c r="AA157" s="177">
        <f>Z157*K157</f>
        <v>0</v>
      </c>
      <c r="AR157" s="22" t="s">
        <v>168</v>
      </c>
      <c r="AT157" s="22" t="s">
        <v>164</v>
      </c>
      <c r="AU157" s="22" t="s">
        <v>88</v>
      </c>
      <c r="AY157" s="22" t="s">
        <v>163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22" t="s">
        <v>83</v>
      </c>
      <c r="BK157" s="118">
        <f>ROUND(L157*K157,2)</f>
        <v>0</v>
      </c>
      <c r="BL157" s="22" t="s">
        <v>168</v>
      </c>
      <c r="BM157" s="22" t="s">
        <v>265</v>
      </c>
    </row>
    <row r="158" spans="2:51" s="12" customFormat="1" ht="20.4" customHeight="1">
      <c r="B158" s="186"/>
      <c r="C158" s="187"/>
      <c r="D158" s="187"/>
      <c r="E158" s="188" t="s">
        <v>5</v>
      </c>
      <c r="F158" s="273" t="s">
        <v>266</v>
      </c>
      <c r="G158" s="274"/>
      <c r="H158" s="274"/>
      <c r="I158" s="274"/>
      <c r="J158" s="187"/>
      <c r="K158" s="189">
        <v>241.5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171</v>
      </c>
      <c r="AU158" s="193" t="s">
        <v>88</v>
      </c>
      <c r="AV158" s="12" t="s">
        <v>88</v>
      </c>
      <c r="AW158" s="12" t="s">
        <v>34</v>
      </c>
      <c r="AX158" s="12" t="s">
        <v>76</v>
      </c>
      <c r="AY158" s="193" t="s">
        <v>163</v>
      </c>
    </row>
    <row r="159" spans="2:51" s="13" customFormat="1" ht="20.4" customHeight="1">
      <c r="B159" s="194"/>
      <c r="C159" s="195"/>
      <c r="D159" s="195"/>
      <c r="E159" s="196" t="s">
        <v>5</v>
      </c>
      <c r="F159" s="275" t="s">
        <v>173</v>
      </c>
      <c r="G159" s="276"/>
      <c r="H159" s="276"/>
      <c r="I159" s="276"/>
      <c r="J159" s="195"/>
      <c r="K159" s="197">
        <v>241.5</v>
      </c>
      <c r="L159" s="195"/>
      <c r="M159" s="195"/>
      <c r="N159" s="195"/>
      <c r="O159" s="195"/>
      <c r="P159" s="195"/>
      <c r="Q159" s="195"/>
      <c r="R159" s="198"/>
      <c r="T159" s="199"/>
      <c r="U159" s="195"/>
      <c r="V159" s="195"/>
      <c r="W159" s="195"/>
      <c r="X159" s="195"/>
      <c r="Y159" s="195"/>
      <c r="Z159" s="195"/>
      <c r="AA159" s="200"/>
      <c r="AT159" s="201" t="s">
        <v>171</v>
      </c>
      <c r="AU159" s="201" t="s">
        <v>88</v>
      </c>
      <c r="AV159" s="13" t="s">
        <v>168</v>
      </c>
      <c r="AW159" s="13" t="s">
        <v>34</v>
      </c>
      <c r="AX159" s="13" t="s">
        <v>83</v>
      </c>
      <c r="AY159" s="201" t="s">
        <v>163</v>
      </c>
    </row>
    <row r="160" spans="2:65" s="1" customFormat="1" ht="28.8" customHeight="1">
      <c r="B160" s="142"/>
      <c r="C160" s="171" t="s">
        <v>206</v>
      </c>
      <c r="D160" s="171" t="s">
        <v>164</v>
      </c>
      <c r="E160" s="172" t="s">
        <v>267</v>
      </c>
      <c r="F160" s="277" t="s">
        <v>268</v>
      </c>
      <c r="G160" s="277"/>
      <c r="H160" s="277"/>
      <c r="I160" s="277"/>
      <c r="J160" s="173" t="s">
        <v>167</v>
      </c>
      <c r="K160" s="174">
        <v>1690.5</v>
      </c>
      <c r="L160" s="271">
        <v>0</v>
      </c>
      <c r="M160" s="271"/>
      <c r="N160" s="278">
        <f>ROUND(L160*K160,2)</f>
        <v>0</v>
      </c>
      <c r="O160" s="278"/>
      <c r="P160" s="278"/>
      <c r="Q160" s="278"/>
      <c r="R160" s="145"/>
      <c r="T160" s="175" t="s">
        <v>5</v>
      </c>
      <c r="U160" s="48" t="s">
        <v>41</v>
      </c>
      <c r="V160" s="40"/>
      <c r="W160" s="176">
        <f>V160*K160</f>
        <v>0</v>
      </c>
      <c r="X160" s="176">
        <v>0.00702</v>
      </c>
      <c r="Y160" s="176">
        <f>X160*K160</f>
        <v>11.86731</v>
      </c>
      <c r="Z160" s="176">
        <v>0</v>
      </c>
      <c r="AA160" s="177">
        <f>Z160*K160</f>
        <v>0</v>
      </c>
      <c r="AR160" s="22" t="s">
        <v>168</v>
      </c>
      <c r="AT160" s="22" t="s">
        <v>164</v>
      </c>
      <c r="AU160" s="22" t="s">
        <v>88</v>
      </c>
      <c r="AY160" s="22" t="s">
        <v>163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22" t="s">
        <v>83</v>
      </c>
      <c r="BK160" s="118">
        <f>ROUND(L160*K160,2)</f>
        <v>0</v>
      </c>
      <c r="BL160" s="22" t="s">
        <v>168</v>
      </c>
      <c r="BM160" s="22" t="s">
        <v>269</v>
      </c>
    </row>
    <row r="161" spans="2:51" s="11" customFormat="1" ht="20.4" customHeight="1">
      <c r="B161" s="178"/>
      <c r="C161" s="179"/>
      <c r="D161" s="179"/>
      <c r="E161" s="180" t="s">
        <v>5</v>
      </c>
      <c r="F161" s="281" t="s">
        <v>270</v>
      </c>
      <c r="G161" s="282"/>
      <c r="H161" s="282"/>
      <c r="I161" s="282"/>
      <c r="J161" s="179"/>
      <c r="K161" s="181" t="s">
        <v>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171</v>
      </c>
      <c r="AU161" s="185" t="s">
        <v>88</v>
      </c>
      <c r="AV161" s="11" t="s">
        <v>83</v>
      </c>
      <c r="AW161" s="11" t="s">
        <v>34</v>
      </c>
      <c r="AX161" s="11" t="s">
        <v>76</v>
      </c>
      <c r="AY161" s="185" t="s">
        <v>163</v>
      </c>
    </row>
    <row r="162" spans="2:51" s="12" customFormat="1" ht="20.4" customHeight="1">
      <c r="B162" s="186"/>
      <c r="C162" s="187"/>
      <c r="D162" s="187"/>
      <c r="E162" s="188" t="s">
        <v>5</v>
      </c>
      <c r="F162" s="283" t="s">
        <v>262</v>
      </c>
      <c r="G162" s="284"/>
      <c r="H162" s="284"/>
      <c r="I162" s="284"/>
      <c r="J162" s="187"/>
      <c r="K162" s="189">
        <v>1690.5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171</v>
      </c>
      <c r="AU162" s="193" t="s">
        <v>88</v>
      </c>
      <c r="AV162" s="12" t="s">
        <v>88</v>
      </c>
      <c r="AW162" s="12" t="s">
        <v>34</v>
      </c>
      <c r="AX162" s="12" t="s">
        <v>76</v>
      </c>
      <c r="AY162" s="193" t="s">
        <v>163</v>
      </c>
    </row>
    <row r="163" spans="2:51" s="13" customFormat="1" ht="20.4" customHeight="1">
      <c r="B163" s="194"/>
      <c r="C163" s="195"/>
      <c r="D163" s="195"/>
      <c r="E163" s="196" t="s">
        <v>5</v>
      </c>
      <c r="F163" s="275" t="s">
        <v>173</v>
      </c>
      <c r="G163" s="276"/>
      <c r="H163" s="276"/>
      <c r="I163" s="276"/>
      <c r="J163" s="195"/>
      <c r="K163" s="197">
        <v>1690.5</v>
      </c>
      <c r="L163" s="195"/>
      <c r="M163" s="195"/>
      <c r="N163" s="195"/>
      <c r="O163" s="195"/>
      <c r="P163" s="195"/>
      <c r="Q163" s="195"/>
      <c r="R163" s="198"/>
      <c r="T163" s="199"/>
      <c r="U163" s="195"/>
      <c r="V163" s="195"/>
      <c r="W163" s="195"/>
      <c r="X163" s="195"/>
      <c r="Y163" s="195"/>
      <c r="Z163" s="195"/>
      <c r="AA163" s="200"/>
      <c r="AT163" s="201" t="s">
        <v>171</v>
      </c>
      <c r="AU163" s="201" t="s">
        <v>88</v>
      </c>
      <c r="AV163" s="13" t="s">
        <v>168</v>
      </c>
      <c r="AW163" s="13" t="s">
        <v>34</v>
      </c>
      <c r="AX163" s="13" t="s">
        <v>83</v>
      </c>
      <c r="AY163" s="201" t="s">
        <v>163</v>
      </c>
    </row>
    <row r="164" spans="2:65" s="1" customFormat="1" ht="28.8" customHeight="1">
      <c r="B164" s="142"/>
      <c r="C164" s="171" t="s">
        <v>271</v>
      </c>
      <c r="D164" s="171" t="s">
        <v>164</v>
      </c>
      <c r="E164" s="172" t="s">
        <v>272</v>
      </c>
      <c r="F164" s="277" t="s">
        <v>273</v>
      </c>
      <c r="G164" s="277"/>
      <c r="H164" s="277"/>
      <c r="I164" s="277"/>
      <c r="J164" s="173" t="s">
        <v>167</v>
      </c>
      <c r="K164" s="174">
        <v>1690.5</v>
      </c>
      <c r="L164" s="271">
        <v>0</v>
      </c>
      <c r="M164" s="271"/>
      <c r="N164" s="278">
        <f>ROUND(L164*K164,2)</f>
        <v>0</v>
      </c>
      <c r="O164" s="278"/>
      <c r="P164" s="278"/>
      <c r="Q164" s="278"/>
      <c r="R164" s="145"/>
      <c r="T164" s="175" t="s">
        <v>5</v>
      </c>
      <c r="U164" s="48" t="s">
        <v>41</v>
      </c>
      <c r="V164" s="40"/>
      <c r="W164" s="176">
        <f>V164*K164</f>
        <v>0</v>
      </c>
      <c r="X164" s="176">
        <v>0.00061</v>
      </c>
      <c r="Y164" s="176">
        <f>X164*K164</f>
        <v>1.031205</v>
      </c>
      <c r="Z164" s="176">
        <v>0</v>
      </c>
      <c r="AA164" s="177">
        <f>Z164*K164</f>
        <v>0</v>
      </c>
      <c r="AR164" s="22" t="s">
        <v>168</v>
      </c>
      <c r="AT164" s="22" t="s">
        <v>164</v>
      </c>
      <c r="AU164" s="22" t="s">
        <v>88</v>
      </c>
      <c r="AY164" s="22" t="s">
        <v>163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2" t="s">
        <v>83</v>
      </c>
      <c r="BK164" s="118">
        <f>ROUND(L164*K164,2)</f>
        <v>0</v>
      </c>
      <c r="BL164" s="22" t="s">
        <v>168</v>
      </c>
      <c r="BM164" s="22" t="s">
        <v>274</v>
      </c>
    </row>
    <row r="165" spans="2:51" s="11" customFormat="1" ht="20.4" customHeight="1">
      <c r="B165" s="178"/>
      <c r="C165" s="179"/>
      <c r="D165" s="179"/>
      <c r="E165" s="180" t="s">
        <v>5</v>
      </c>
      <c r="F165" s="281" t="s">
        <v>270</v>
      </c>
      <c r="G165" s="282"/>
      <c r="H165" s="282"/>
      <c r="I165" s="282"/>
      <c r="J165" s="179"/>
      <c r="K165" s="181" t="s">
        <v>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171</v>
      </c>
      <c r="AU165" s="185" t="s">
        <v>88</v>
      </c>
      <c r="AV165" s="11" t="s">
        <v>83</v>
      </c>
      <c r="AW165" s="11" t="s">
        <v>34</v>
      </c>
      <c r="AX165" s="11" t="s">
        <v>76</v>
      </c>
      <c r="AY165" s="185" t="s">
        <v>163</v>
      </c>
    </row>
    <row r="166" spans="2:51" s="12" customFormat="1" ht="20.4" customHeight="1">
      <c r="B166" s="186"/>
      <c r="C166" s="187"/>
      <c r="D166" s="187"/>
      <c r="E166" s="188" t="s">
        <v>5</v>
      </c>
      <c r="F166" s="283" t="s">
        <v>262</v>
      </c>
      <c r="G166" s="284"/>
      <c r="H166" s="284"/>
      <c r="I166" s="284"/>
      <c r="J166" s="187"/>
      <c r="K166" s="189">
        <v>1690.5</v>
      </c>
      <c r="L166" s="187"/>
      <c r="M166" s="187"/>
      <c r="N166" s="187"/>
      <c r="O166" s="187"/>
      <c r="P166" s="187"/>
      <c r="Q166" s="187"/>
      <c r="R166" s="190"/>
      <c r="T166" s="191"/>
      <c r="U166" s="187"/>
      <c r="V166" s="187"/>
      <c r="W166" s="187"/>
      <c r="X166" s="187"/>
      <c r="Y166" s="187"/>
      <c r="Z166" s="187"/>
      <c r="AA166" s="192"/>
      <c r="AT166" s="193" t="s">
        <v>171</v>
      </c>
      <c r="AU166" s="193" t="s">
        <v>88</v>
      </c>
      <c r="AV166" s="12" t="s">
        <v>88</v>
      </c>
      <c r="AW166" s="12" t="s">
        <v>34</v>
      </c>
      <c r="AX166" s="12" t="s">
        <v>76</v>
      </c>
      <c r="AY166" s="193" t="s">
        <v>163</v>
      </c>
    </row>
    <row r="167" spans="2:51" s="13" customFormat="1" ht="20.4" customHeight="1">
      <c r="B167" s="194"/>
      <c r="C167" s="195"/>
      <c r="D167" s="195"/>
      <c r="E167" s="196" t="s">
        <v>5</v>
      </c>
      <c r="F167" s="275" t="s">
        <v>173</v>
      </c>
      <c r="G167" s="276"/>
      <c r="H167" s="276"/>
      <c r="I167" s="276"/>
      <c r="J167" s="195"/>
      <c r="K167" s="197">
        <v>1690.5</v>
      </c>
      <c r="L167" s="195"/>
      <c r="M167" s="195"/>
      <c r="N167" s="195"/>
      <c r="O167" s="195"/>
      <c r="P167" s="195"/>
      <c r="Q167" s="195"/>
      <c r="R167" s="198"/>
      <c r="T167" s="199"/>
      <c r="U167" s="195"/>
      <c r="V167" s="195"/>
      <c r="W167" s="195"/>
      <c r="X167" s="195"/>
      <c r="Y167" s="195"/>
      <c r="Z167" s="195"/>
      <c r="AA167" s="200"/>
      <c r="AT167" s="201" t="s">
        <v>171</v>
      </c>
      <c r="AU167" s="201" t="s">
        <v>88</v>
      </c>
      <c r="AV167" s="13" t="s">
        <v>168</v>
      </c>
      <c r="AW167" s="13" t="s">
        <v>34</v>
      </c>
      <c r="AX167" s="13" t="s">
        <v>83</v>
      </c>
      <c r="AY167" s="201" t="s">
        <v>163</v>
      </c>
    </row>
    <row r="168" spans="2:65" s="1" customFormat="1" ht="40.2" customHeight="1">
      <c r="B168" s="142"/>
      <c r="C168" s="171" t="s">
        <v>275</v>
      </c>
      <c r="D168" s="171" t="s">
        <v>164</v>
      </c>
      <c r="E168" s="172" t="s">
        <v>276</v>
      </c>
      <c r="F168" s="277" t="s">
        <v>277</v>
      </c>
      <c r="G168" s="277"/>
      <c r="H168" s="277"/>
      <c r="I168" s="277"/>
      <c r="J168" s="173" t="s">
        <v>167</v>
      </c>
      <c r="K168" s="174">
        <v>1690.5</v>
      </c>
      <c r="L168" s="271">
        <v>0</v>
      </c>
      <c r="M168" s="271"/>
      <c r="N168" s="278">
        <f>ROUND(L168*K168,2)</f>
        <v>0</v>
      </c>
      <c r="O168" s="278"/>
      <c r="P168" s="278"/>
      <c r="Q168" s="278"/>
      <c r="R168" s="145"/>
      <c r="T168" s="175" t="s">
        <v>5</v>
      </c>
      <c r="U168" s="48" t="s">
        <v>41</v>
      </c>
      <c r="V168" s="40"/>
      <c r="W168" s="176">
        <f>V168*K168</f>
        <v>0</v>
      </c>
      <c r="X168" s="176">
        <v>0</v>
      </c>
      <c r="Y168" s="176">
        <f>X168*K168</f>
        <v>0</v>
      </c>
      <c r="Z168" s="176">
        <v>0</v>
      </c>
      <c r="AA168" s="177">
        <f>Z168*K168</f>
        <v>0</v>
      </c>
      <c r="AR168" s="22" t="s">
        <v>168</v>
      </c>
      <c r="AT168" s="22" t="s">
        <v>164</v>
      </c>
      <c r="AU168" s="22" t="s">
        <v>88</v>
      </c>
      <c r="AY168" s="22" t="s">
        <v>163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22" t="s">
        <v>83</v>
      </c>
      <c r="BK168" s="118">
        <f>ROUND(L168*K168,2)</f>
        <v>0</v>
      </c>
      <c r="BL168" s="22" t="s">
        <v>168</v>
      </c>
      <c r="BM168" s="22" t="s">
        <v>278</v>
      </c>
    </row>
    <row r="169" spans="2:51" s="11" customFormat="1" ht="20.4" customHeight="1">
      <c r="B169" s="178"/>
      <c r="C169" s="179"/>
      <c r="D169" s="179"/>
      <c r="E169" s="180" t="s">
        <v>5</v>
      </c>
      <c r="F169" s="281" t="s">
        <v>261</v>
      </c>
      <c r="G169" s="282"/>
      <c r="H169" s="282"/>
      <c r="I169" s="282"/>
      <c r="J169" s="179"/>
      <c r="K169" s="181" t="s">
        <v>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171</v>
      </c>
      <c r="AU169" s="185" t="s">
        <v>88</v>
      </c>
      <c r="AV169" s="11" t="s">
        <v>83</v>
      </c>
      <c r="AW169" s="11" t="s">
        <v>34</v>
      </c>
      <c r="AX169" s="11" t="s">
        <v>76</v>
      </c>
      <c r="AY169" s="185" t="s">
        <v>163</v>
      </c>
    </row>
    <row r="170" spans="2:51" s="12" customFormat="1" ht="20.4" customHeight="1">
      <c r="B170" s="186"/>
      <c r="C170" s="187"/>
      <c r="D170" s="187"/>
      <c r="E170" s="188" t="s">
        <v>5</v>
      </c>
      <c r="F170" s="283" t="s">
        <v>262</v>
      </c>
      <c r="G170" s="284"/>
      <c r="H170" s="284"/>
      <c r="I170" s="284"/>
      <c r="J170" s="187"/>
      <c r="K170" s="189">
        <v>1690.5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171</v>
      </c>
      <c r="AU170" s="193" t="s">
        <v>88</v>
      </c>
      <c r="AV170" s="12" t="s">
        <v>88</v>
      </c>
      <c r="AW170" s="12" t="s">
        <v>34</v>
      </c>
      <c r="AX170" s="12" t="s">
        <v>76</v>
      </c>
      <c r="AY170" s="193" t="s">
        <v>163</v>
      </c>
    </row>
    <row r="171" spans="2:51" s="13" customFormat="1" ht="20.4" customHeight="1">
      <c r="B171" s="194"/>
      <c r="C171" s="195"/>
      <c r="D171" s="195"/>
      <c r="E171" s="196" t="s">
        <v>5</v>
      </c>
      <c r="F171" s="275" t="s">
        <v>173</v>
      </c>
      <c r="G171" s="276"/>
      <c r="H171" s="276"/>
      <c r="I171" s="276"/>
      <c r="J171" s="195"/>
      <c r="K171" s="197">
        <v>1690.5</v>
      </c>
      <c r="L171" s="195"/>
      <c r="M171" s="195"/>
      <c r="N171" s="195"/>
      <c r="O171" s="195"/>
      <c r="P171" s="195"/>
      <c r="Q171" s="195"/>
      <c r="R171" s="198"/>
      <c r="T171" s="199"/>
      <c r="U171" s="195"/>
      <c r="V171" s="195"/>
      <c r="W171" s="195"/>
      <c r="X171" s="195"/>
      <c r="Y171" s="195"/>
      <c r="Z171" s="195"/>
      <c r="AA171" s="200"/>
      <c r="AT171" s="201" t="s">
        <v>171</v>
      </c>
      <c r="AU171" s="201" t="s">
        <v>88</v>
      </c>
      <c r="AV171" s="13" t="s">
        <v>168</v>
      </c>
      <c r="AW171" s="13" t="s">
        <v>34</v>
      </c>
      <c r="AX171" s="13" t="s">
        <v>83</v>
      </c>
      <c r="AY171" s="201" t="s">
        <v>163</v>
      </c>
    </row>
    <row r="172" spans="2:65" s="1" customFormat="1" ht="28.8" customHeight="1">
      <c r="B172" s="142"/>
      <c r="C172" s="171" t="s">
        <v>279</v>
      </c>
      <c r="D172" s="171" t="s">
        <v>164</v>
      </c>
      <c r="E172" s="172" t="s">
        <v>280</v>
      </c>
      <c r="F172" s="277" t="s">
        <v>281</v>
      </c>
      <c r="G172" s="277"/>
      <c r="H172" s="277"/>
      <c r="I172" s="277"/>
      <c r="J172" s="173" t="s">
        <v>282</v>
      </c>
      <c r="K172" s="174">
        <v>8</v>
      </c>
      <c r="L172" s="271">
        <v>0</v>
      </c>
      <c r="M172" s="271"/>
      <c r="N172" s="278">
        <f>ROUND(L172*K172,2)</f>
        <v>0</v>
      </c>
      <c r="O172" s="278"/>
      <c r="P172" s="278"/>
      <c r="Q172" s="278"/>
      <c r="R172" s="145"/>
      <c r="T172" s="175" t="s">
        <v>5</v>
      </c>
      <c r="U172" s="48" t="s">
        <v>41</v>
      </c>
      <c r="V172" s="40"/>
      <c r="W172" s="176">
        <f>V172*K172</f>
        <v>0</v>
      </c>
      <c r="X172" s="176">
        <v>0.0036</v>
      </c>
      <c r="Y172" s="176">
        <f>X172*K172</f>
        <v>0.0288</v>
      </c>
      <c r="Z172" s="176">
        <v>0</v>
      </c>
      <c r="AA172" s="177">
        <f>Z172*K172</f>
        <v>0</v>
      </c>
      <c r="AR172" s="22" t="s">
        <v>168</v>
      </c>
      <c r="AT172" s="22" t="s">
        <v>164</v>
      </c>
      <c r="AU172" s="22" t="s">
        <v>88</v>
      </c>
      <c r="AY172" s="22" t="s">
        <v>163</v>
      </c>
      <c r="BE172" s="118">
        <f>IF(U172="základní",N172,0)</f>
        <v>0</v>
      </c>
      <c r="BF172" s="118">
        <f>IF(U172="snížená",N172,0)</f>
        <v>0</v>
      </c>
      <c r="BG172" s="118">
        <f>IF(U172="zákl. přenesená",N172,0)</f>
        <v>0</v>
      </c>
      <c r="BH172" s="118">
        <f>IF(U172="sníž. přenesená",N172,0)</f>
        <v>0</v>
      </c>
      <c r="BI172" s="118">
        <f>IF(U172="nulová",N172,0)</f>
        <v>0</v>
      </c>
      <c r="BJ172" s="22" t="s">
        <v>83</v>
      </c>
      <c r="BK172" s="118">
        <f>ROUND(L172*K172,2)</f>
        <v>0</v>
      </c>
      <c r="BL172" s="22" t="s">
        <v>168</v>
      </c>
      <c r="BM172" s="22" t="s">
        <v>283</v>
      </c>
    </row>
    <row r="173" spans="2:51" s="12" customFormat="1" ht="20.4" customHeight="1">
      <c r="B173" s="186"/>
      <c r="C173" s="187"/>
      <c r="D173" s="187"/>
      <c r="E173" s="188" t="s">
        <v>5</v>
      </c>
      <c r="F173" s="273" t="s">
        <v>206</v>
      </c>
      <c r="G173" s="274"/>
      <c r="H173" s="274"/>
      <c r="I173" s="274"/>
      <c r="J173" s="187"/>
      <c r="K173" s="189">
        <v>8</v>
      </c>
      <c r="L173" s="187"/>
      <c r="M173" s="187"/>
      <c r="N173" s="187"/>
      <c r="O173" s="187"/>
      <c r="P173" s="187"/>
      <c r="Q173" s="187"/>
      <c r="R173" s="190"/>
      <c r="T173" s="191"/>
      <c r="U173" s="187"/>
      <c r="V173" s="187"/>
      <c r="W173" s="187"/>
      <c r="X173" s="187"/>
      <c r="Y173" s="187"/>
      <c r="Z173" s="187"/>
      <c r="AA173" s="192"/>
      <c r="AT173" s="193" t="s">
        <v>171</v>
      </c>
      <c r="AU173" s="193" t="s">
        <v>88</v>
      </c>
      <c r="AV173" s="12" t="s">
        <v>88</v>
      </c>
      <c r="AW173" s="12" t="s">
        <v>34</v>
      </c>
      <c r="AX173" s="12" t="s">
        <v>76</v>
      </c>
      <c r="AY173" s="193" t="s">
        <v>163</v>
      </c>
    </row>
    <row r="174" spans="2:51" s="13" customFormat="1" ht="20.4" customHeight="1">
      <c r="B174" s="194"/>
      <c r="C174" s="195"/>
      <c r="D174" s="195"/>
      <c r="E174" s="196" t="s">
        <v>5</v>
      </c>
      <c r="F174" s="275" t="s">
        <v>173</v>
      </c>
      <c r="G174" s="276"/>
      <c r="H174" s="276"/>
      <c r="I174" s="276"/>
      <c r="J174" s="195"/>
      <c r="K174" s="197">
        <v>8</v>
      </c>
      <c r="L174" s="195"/>
      <c r="M174" s="195"/>
      <c r="N174" s="195"/>
      <c r="O174" s="195"/>
      <c r="P174" s="195"/>
      <c r="Q174" s="195"/>
      <c r="R174" s="198"/>
      <c r="T174" s="199"/>
      <c r="U174" s="195"/>
      <c r="V174" s="195"/>
      <c r="W174" s="195"/>
      <c r="X174" s="195"/>
      <c r="Y174" s="195"/>
      <c r="Z174" s="195"/>
      <c r="AA174" s="200"/>
      <c r="AT174" s="201" t="s">
        <v>171</v>
      </c>
      <c r="AU174" s="201" t="s">
        <v>88</v>
      </c>
      <c r="AV174" s="13" t="s">
        <v>168</v>
      </c>
      <c r="AW174" s="13" t="s">
        <v>34</v>
      </c>
      <c r="AX174" s="13" t="s">
        <v>83</v>
      </c>
      <c r="AY174" s="201" t="s">
        <v>163</v>
      </c>
    </row>
    <row r="175" spans="2:63" s="10" customFormat="1" ht="29.85" customHeight="1">
      <c r="B175" s="160"/>
      <c r="C175" s="161"/>
      <c r="D175" s="170" t="s">
        <v>235</v>
      </c>
      <c r="E175" s="170"/>
      <c r="F175" s="170"/>
      <c r="G175" s="170"/>
      <c r="H175" s="170"/>
      <c r="I175" s="170"/>
      <c r="J175" s="170"/>
      <c r="K175" s="170"/>
      <c r="L175" s="170"/>
      <c r="M175" s="170"/>
      <c r="N175" s="285">
        <f>BK175</f>
        <v>0</v>
      </c>
      <c r="O175" s="286"/>
      <c r="P175" s="286"/>
      <c r="Q175" s="286"/>
      <c r="R175" s="163"/>
      <c r="T175" s="164"/>
      <c r="U175" s="161"/>
      <c r="V175" s="161"/>
      <c r="W175" s="165">
        <f>SUM(W176:W202)</f>
        <v>0</v>
      </c>
      <c r="X175" s="161"/>
      <c r="Y175" s="165">
        <f>SUM(Y176:Y202)</f>
        <v>10.2325488</v>
      </c>
      <c r="Z175" s="161"/>
      <c r="AA175" s="166">
        <f>SUM(AA176:AA202)</f>
        <v>0</v>
      </c>
      <c r="AR175" s="167" t="s">
        <v>83</v>
      </c>
      <c r="AT175" s="168" t="s">
        <v>75</v>
      </c>
      <c r="AU175" s="168" t="s">
        <v>83</v>
      </c>
      <c r="AY175" s="167" t="s">
        <v>163</v>
      </c>
      <c r="BK175" s="169">
        <f>SUM(BK176:BK202)</f>
        <v>0</v>
      </c>
    </row>
    <row r="176" spans="2:65" s="1" customFormat="1" ht="28.8" customHeight="1">
      <c r="B176" s="142"/>
      <c r="C176" s="171" t="s">
        <v>284</v>
      </c>
      <c r="D176" s="171" t="s">
        <v>164</v>
      </c>
      <c r="E176" s="172" t="s">
        <v>285</v>
      </c>
      <c r="F176" s="277" t="s">
        <v>286</v>
      </c>
      <c r="G176" s="277"/>
      <c r="H176" s="277"/>
      <c r="I176" s="277"/>
      <c r="J176" s="173" t="s">
        <v>282</v>
      </c>
      <c r="K176" s="174">
        <v>32</v>
      </c>
      <c r="L176" s="271">
        <v>0</v>
      </c>
      <c r="M176" s="271"/>
      <c r="N176" s="278">
        <f>ROUND(L176*K176,2)</f>
        <v>0</v>
      </c>
      <c r="O176" s="278"/>
      <c r="P176" s="278"/>
      <c r="Q176" s="278"/>
      <c r="R176" s="145"/>
      <c r="T176" s="175" t="s">
        <v>5</v>
      </c>
      <c r="U176" s="48" t="s">
        <v>41</v>
      </c>
      <c r="V176" s="40"/>
      <c r="W176" s="176">
        <f>V176*K176</f>
        <v>0</v>
      </c>
      <c r="X176" s="176">
        <v>0.08978</v>
      </c>
      <c r="Y176" s="176">
        <f>X176*K176</f>
        <v>2.87296</v>
      </c>
      <c r="Z176" s="176">
        <v>0</v>
      </c>
      <c r="AA176" s="177">
        <f>Z176*K176</f>
        <v>0</v>
      </c>
      <c r="AR176" s="22" t="s">
        <v>168</v>
      </c>
      <c r="AT176" s="22" t="s">
        <v>164</v>
      </c>
      <c r="AU176" s="22" t="s">
        <v>88</v>
      </c>
      <c r="AY176" s="22" t="s">
        <v>163</v>
      </c>
      <c r="BE176" s="118">
        <f>IF(U176="základní",N176,0)</f>
        <v>0</v>
      </c>
      <c r="BF176" s="118">
        <f>IF(U176="snížená",N176,0)</f>
        <v>0</v>
      </c>
      <c r="BG176" s="118">
        <f>IF(U176="zákl. přenesená",N176,0)</f>
        <v>0</v>
      </c>
      <c r="BH176" s="118">
        <f>IF(U176="sníž. přenesená",N176,0)</f>
        <v>0</v>
      </c>
      <c r="BI176" s="118">
        <f>IF(U176="nulová",N176,0)</f>
        <v>0</v>
      </c>
      <c r="BJ176" s="22" t="s">
        <v>83</v>
      </c>
      <c r="BK176" s="118">
        <f>ROUND(L176*K176,2)</f>
        <v>0</v>
      </c>
      <c r="BL176" s="22" t="s">
        <v>168</v>
      </c>
      <c r="BM176" s="22" t="s">
        <v>287</v>
      </c>
    </row>
    <row r="177" spans="2:51" s="11" customFormat="1" ht="20.4" customHeight="1">
      <c r="B177" s="178"/>
      <c r="C177" s="179"/>
      <c r="D177" s="179"/>
      <c r="E177" s="180" t="s">
        <v>5</v>
      </c>
      <c r="F177" s="281" t="s">
        <v>288</v>
      </c>
      <c r="G177" s="282"/>
      <c r="H177" s="282"/>
      <c r="I177" s="282"/>
      <c r="J177" s="179"/>
      <c r="K177" s="181" t="s">
        <v>5</v>
      </c>
      <c r="L177" s="179"/>
      <c r="M177" s="179"/>
      <c r="N177" s="179"/>
      <c r="O177" s="179"/>
      <c r="P177" s="179"/>
      <c r="Q177" s="179"/>
      <c r="R177" s="182"/>
      <c r="T177" s="183"/>
      <c r="U177" s="179"/>
      <c r="V177" s="179"/>
      <c r="W177" s="179"/>
      <c r="X177" s="179"/>
      <c r="Y177" s="179"/>
      <c r="Z177" s="179"/>
      <c r="AA177" s="184"/>
      <c r="AT177" s="185" t="s">
        <v>171</v>
      </c>
      <c r="AU177" s="185" t="s">
        <v>88</v>
      </c>
      <c r="AV177" s="11" t="s">
        <v>83</v>
      </c>
      <c r="AW177" s="11" t="s">
        <v>34</v>
      </c>
      <c r="AX177" s="11" t="s">
        <v>76</v>
      </c>
      <c r="AY177" s="185" t="s">
        <v>163</v>
      </c>
    </row>
    <row r="178" spans="2:51" s="12" customFormat="1" ht="20.4" customHeight="1">
      <c r="B178" s="186"/>
      <c r="C178" s="187"/>
      <c r="D178" s="187"/>
      <c r="E178" s="188" t="s">
        <v>5</v>
      </c>
      <c r="F178" s="283" t="s">
        <v>289</v>
      </c>
      <c r="G178" s="284"/>
      <c r="H178" s="284"/>
      <c r="I178" s="284"/>
      <c r="J178" s="187"/>
      <c r="K178" s="189">
        <v>32</v>
      </c>
      <c r="L178" s="187"/>
      <c r="M178" s="187"/>
      <c r="N178" s="187"/>
      <c r="O178" s="187"/>
      <c r="P178" s="187"/>
      <c r="Q178" s="187"/>
      <c r="R178" s="190"/>
      <c r="T178" s="191"/>
      <c r="U178" s="187"/>
      <c r="V178" s="187"/>
      <c r="W178" s="187"/>
      <c r="X178" s="187"/>
      <c r="Y178" s="187"/>
      <c r="Z178" s="187"/>
      <c r="AA178" s="192"/>
      <c r="AT178" s="193" t="s">
        <v>171</v>
      </c>
      <c r="AU178" s="193" t="s">
        <v>88</v>
      </c>
      <c r="AV178" s="12" t="s">
        <v>88</v>
      </c>
      <c r="AW178" s="12" t="s">
        <v>34</v>
      </c>
      <c r="AX178" s="12" t="s">
        <v>76</v>
      </c>
      <c r="AY178" s="193" t="s">
        <v>163</v>
      </c>
    </row>
    <row r="179" spans="2:51" s="13" customFormat="1" ht="20.4" customHeight="1">
      <c r="B179" s="194"/>
      <c r="C179" s="195"/>
      <c r="D179" s="195"/>
      <c r="E179" s="196" t="s">
        <v>5</v>
      </c>
      <c r="F179" s="275" t="s">
        <v>173</v>
      </c>
      <c r="G179" s="276"/>
      <c r="H179" s="276"/>
      <c r="I179" s="276"/>
      <c r="J179" s="195"/>
      <c r="K179" s="197">
        <v>32</v>
      </c>
      <c r="L179" s="195"/>
      <c r="M179" s="195"/>
      <c r="N179" s="195"/>
      <c r="O179" s="195"/>
      <c r="P179" s="195"/>
      <c r="Q179" s="195"/>
      <c r="R179" s="198"/>
      <c r="T179" s="199"/>
      <c r="U179" s="195"/>
      <c r="V179" s="195"/>
      <c r="W179" s="195"/>
      <c r="X179" s="195"/>
      <c r="Y179" s="195"/>
      <c r="Z179" s="195"/>
      <c r="AA179" s="200"/>
      <c r="AT179" s="201" t="s">
        <v>171</v>
      </c>
      <c r="AU179" s="201" t="s">
        <v>88</v>
      </c>
      <c r="AV179" s="13" t="s">
        <v>168</v>
      </c>
      <c r="AW179" s="13" t="s">
        <v>34</v>
      </c>
      <c r="AX179" s="13" t="s">
        <v>83</v>
      </c>
      <c r="AY179" s="201" t="s">
        <v>163</v>
      </c>
    </row>
    <row r="180" spans="2:65" s="1" customFormat="1" ht="28.8" customHeight="1">
      <c r="B180" s="142"/>
      <c r="C180" s="216" t="s">
        <v>290</v>
      </c>
      <c r="D180" s="216" t="s">
        <v>291</v>
      </c>
      <c r="E180" s="217" t="s">
        <v>292</v>
      </c>
      <c r="F180" s="312" t="s">
        <v>293</v>
      </c>
      <c r="G180" s="312"/>
      <c r="H180" s="312"/>
      <c r="I180" s="312"/>
      <c r="J180" s="218" t="s">
        <v>192</v>
      </c>
      <c r="K180" s="219">
        <v>0.725</v>
      </c>
      <c r="L180" s="313">
        <v>0</v>
      </c>
      <c r="M180" s="313"/>
      <c r="N180" s="314">
        <f>ROUND(L180*K180,2)</f>
        <v>0</v>
      </c>
      <c r="O180" s="278"/>
      <c r="P180" s="278"/>
      <c r="Q180" s="278"/>
      <c r="R180" s="145"/>
      <c r="T180" s="175" t="s">
        <v>5</v>
      </c>
      <c r="U180" s="48" t="s">
        <v>41</v>
      </c>
      <c r="V180" s="40"/>
      <c r="W180" s="176">
        <f>V180*K180</f>
        <v>0</v>
      </c>
      <c r="X180" s="176">
        <v>1</v>
      </c>
      <c r="Y180" s="176">
        <f>X180*K180</f>
        <v>0.725</v>
      </c>
      <c r="Z180" s="176">
        <v>0</v>
      </c>
      <c r="AA180" s="177">
        <f>Z180*K180</f>
        <v>0</v>
      </c>
      <c r="AR180" s="22" t="s">
        <v>206</v>
      </c>
      <c r="AT180" s="22" t="s">
        <v>291</v>
      </c>
      <c r="AU180" s="22" t="s">
        <v>88</v>
      </c>
      <c r="AY180" s="22" t="s">
        <v>163</v>
      </c>
      <c r="BE180" s="118">
        <f>IF(U180="základní",N180,0)</f>
        <v>0</v>
      </c>
      <c r="BF180" s="118">
        <f>IF(U180="snížená",N180,0)</f>
        <v>0</v>
      </c>
      <c r="BG180" s="118">
        <f>IF(U180="zákl. přenesená",N180,0)</f>
        <v>0</v>
      </c>
      <c r="BH180" s="118">
        <f>IF(U180="sníž. přenesená",N180,0)</f>
        <v>0</v>
      </c>
      <c r="BI180" s="118">
        <f>IF(U180="nulová",N180,0)</f>
        <v>0</v>
      </c>
      <c r="BJ180" s="22" t="s">
        <v>83</v>
      </c>
      <c r="BK180" s="118">
        <f>ROUND(L180*K180,2)</f>
        <v>0</v>
      </c>
      <c r="BL180" s="22" t="s">
        <v>168</v>
      </c>
      <c r="BM180" s="22" t="s">
        <v>294</v>
      </c>
    </row>
    <row r="181" spans="2:51" s="11" customFormat="1" ht="20.4" customHeight="1">
      <c r="B181" s="178"/>
      <c r="C181" s="179"/>
      <c r="D181" s="179"/>
      <c r="E181" s="180" t="s">
        <v>5</v>
      </c>
      <c r="F181" s="281" t="s">
        <v>288</v>
      </c>
      <c r="G181" s="282"/>
      <c r="H181" s="282"/>
      <c r="I181" s="282"/>
      <c r="J181" s="179"/>
      <c r="K181" s="181" t="s">
        <v>5</v>
      </c>
      <c r="L181" s="179"/>
      <c r="M181" s="179"/>
      <c r="N181" s="179"/>
      <c r="O181" s="179"/>
      <c r="P181" s="179"/>
      <c r="Q181" s="179"/>
      <c r="R181" s="182"/>
      <c r="T181" s="183"/>
      <c r="U181" s="179"/>
      <c r="V181" s="179"/>
      <c r="W181" s="179"/>
      <c r="X181" s="179"/>
      <c r="Y181" s="179"/>
      <c r="Z181" s="179"/>
      <c r="AA181" s="184"/>
      <c r="AT181" s="185" t="s">
        <v>171</v>
      </c>
      <c r="AU181" s="185" t="s">
        <v>88</v>
      </c>
      <c r="AV181" s="11" t="s">
        <v>83</v>
      </c>
      <c r="AW181" s="11" t="s">
        <v>34</v>
      </c>
      <c r="AX181" s="11" t="s">
        <v>76</v>
      </c>
      <c r="AY181" s="185" t="s">
        <v>163</v>
      </c>
    </row>
    <row r="182" spans="2:51" s="12" customFormat="1" ht="20.4" customHeight="1">
      <c r="B182" s="186"/>
      <c r="C182" s="187"/>
      <c r="D182" s="187"/>
      <c r="E182" s="188" t="s">
        <v>5</v>
      </c>
      <c r="F182" s="283" t="s">
        <v>295</v>
      </c>
      <c r="G182" s="284"/>
      <c r="H182" s="284"/>
      <c r="I182" s="284"/>
      <c r="J182" s="187"/>
      <c r="K182" s="189">
        <v>0.725</v>
      </c>
      <c r="L182" s="187"/>
      <c r="M182" s="187"/>
      <c r="N182" s="187"/>
      <c r="O182" s="187"/>
      <c r="P182" s="187"/>
      <c r="Q182" s="187"/>
      <c r="R182" s="190"/>
      <c r="T182" s="191"/>
      <c r="U182" s="187"/>
      <c r="V182" s="187"/>
      <c r="W182" s="187"/>
      <c r="X182" s="187"/>
      <c r="Y182" s="187"/>
      <c r="Z182" s="187"/>
      <c r="AA182" s="192"/>
      <c r="AT182" s="193" t="s">
        <v>171</v>
      </c>
      <c r="AU182" s="193" t="s">
        <v>88</v>
      </c>
      <c r="AV182" s="12" t="s">
        <v>88</v>
      </c>
      <c r="AW182" s="12" t="s">
        <v>34</v>
      </c>
      <c r="AX182" s="12" t="s">
        <v>76</v>
      </c>
      <c r="AY182" s="193" t="s">
        <v>163</v>
      </c>
    </row>
    <row r="183" spans="2:51" s="13" customFormat="1" ht="20.4" customHeight="1">
      <c r="B183" s="194"/>
      <c r="C183" s="195"/>
      <c r="D183" s="195"/>
      <c r="E183" s="196" t="s">
        <v>5</v>
      </c>
      <c r="F183" s="275" t="s">
        <v>173</v>
      </c>
      <c r="G183" s="276"/>
      <c r="H183" s="276"/>
      <c r="I183" s="276"/>
      <c r="J183" s="195"/>
      <c r="K183" s="197">
        <v>0.725</v>
      </c>
      <c r="L183" s="195"/>
      <c r="M183" s="195"/>
      <c r="N183" s="195"/>
      <c r="O183" s="195"/>
      <c r="P183" s="195"/>
      <c r="Q183" s="195"/>
      <c r="R183" s="198"/>
      <c r="T183" s="199"/>
      <c r="U183" s="195"/>
      <c r="V183" s="195"/>
      <c r="W183" s="195"/>
      <c r="X183" s="195"/>
      <c r="Y183" s="195"/>
      <c r="Z183" s="195"/>
      <c r="AA183" s="200"/>
      <c r="AT183" s="201" t="s">
        <v>171</v>
      </c>
      <c r="AU183" s="201" t="s">
        <v>88</v>
      </c>
      <c r="AV183" s="13" t="s">
        <v>168</v>
      </c>
      <c r="AW183" s="13" t="s">
        <v>34</v>
      </c>
      <c r="AX183" s="13" t="s">
        <v>83</v>
      </c>
      <c r="AY183" s="201" t="s">
        <v>163</v>
      </c>
    </row>
    <row r="184" spans="2:65" s="1" customFormat="1" ht="40.2" customHeight="1">
      <c r="B184" s="142"/>
      <c r="C184" s="171" t="s">
        <v>296</v>
      </c>
      <c r="D184" s="171" t="s">
        <v>164</v>
      </c>
      <c r="E184" s="172" t="s">
        <v>297</v>
      </c>
      <c r="F184" s="277" t="s">
        <v>298</v>
      </c>
      <c r="G184" s="277"/>
      <c r="H184" s="277"/>
      <c r="I184" s="277"/>
      <c r="J184" s="173" t="s">
        <v>176</v>
      </c>
      <c r="K184" s="174">
        <v>0.32</v>
      </c>
      <c r="L184" s="271">
        <v>0</v>
      </c>
      <c r="M184" s="271"/>
      <c r="N184" s="278">
        <f>ROUND(L184*K184,2)</f>
        <v>0</v>
      </c>
      <c r="O184" s="278"/>
      <c r="P184" s="278"/>
      <c r="Q184" s="278"/>
      <c r="R184" s="145"/>
      <c r="T184" s="175" t="s">
        <v>5</v>
      </c>
      <c r="U184" s="48" t="s">
        <v>41</v>
      </c>
      <c r="V184" s="40"/>
      <c r="W184" s="176">
        <f>V184*K184</f>
        <v>0</v>
      </c>
      <c r="X184" s="176">
        <v>2.25634</v>
      </c>
      <c r="Y184" s="176">
        <f>X184*K184</f>
        <v>0.7220287999999999</v>
      </c>
      <c r="Z184" s="176">
        <v>0</v>
      </c>
      <c r="AA184" s="177">
        <f>Z184*K184</f>
        <v>0</v>
      </c>
      <c r="AR184" s="22" t="s">
        <v>168</v>
      </c>
      <c r="AT184" s="22" t="s">
        <v>164</v>
      </c>
      <c r="AU184" s="22" t="s">
        <v>88</v>
      </c>
      <c r="AY184" s="22" t="s">
        <v>163</v>
      </c>
      <c r="BE184" s="118">
        <f>IF(U184="základní",N184,0)</f>
        <v>0</v>
      </c>
      <c r="BF184" s="118">
        <f>IF(U184="snížená",N184,0)</f>
        <v>0</v>
      </c>
      <c r="BG184" s="118">
        <f>IF(U184="zákl. přenesená",N184,0)</f>
        <v>0</v>
      </c>
      <c r="BH184" s="118">
        <f>IF(U184="sníž. přenesená",N184,0)</f>
        <v>0</v>
      </c>
      <c r="BI184" s="118">
        <f>IF(U184="nulová",N184,0)</f>
        <v>0</v>
      </c>
      <c r="BJ184" s="22" t="s">
        <v>83</v>
      </c>
      <c r="BK184" s="118">
        <f>ROUND(L184*K184,2)</f>
        <v>0</v>
      </c>
      <c r="BL184" s="22" t="s">
        <v>168</v>
      </c>
      <c r="BM184" s="22" t="s">
        <v>299</v>
      </c>
    </row>
    <row r="185" spans="2:51" s="11" customFormat="1" ht="20.4" customHeight="1">
      <c r="B185" s="178"/>
      <c r="C185" s="179"/>
      <c r="D185" s="179"/>
      <c r="E185" s="180" t="s">
        <v>5</v>
      </c>
      <c r="F185" s="281" t="s">
        <v>300</v>
      </c>
      <c r="G185" s="282"/>
      <c r="H185" s="282"/>
      <c r="I185" s="282"/>
      <c r="J185" s="179"/>
      <c r="K185" s="181" t="s">
        <v>5</v>
      </c>
      <c r="L185" s="179"/>
      <c r="M185" s="179"/>
      <c r="N185" s="179"/>
      <c r="O185" s="179"/>
      <c r="P185" s="179"/>
      <c r="Q185" s="179"/>
      <c r="R185" s="182"/>
      <c r="T185" s="183"/>
      <c r="U185" s="179"/>
      <c r="V185" s="179"/>
      <c r="W185" s="179"/>
      <c r="X185" s="179"/>
      <c r="Y185" s="179"/>
      <c r="Z185" s="179"/>
      <c r="AA185" s="184"/>
      <c r="AT185" s="185" t="s">
        <v>171</v>
      </c>
      <c r="AU185" s="185" t="s">
        <v>88</v>
      </c>
      <c r="AV185" s="11" t="s">
        <v>83</v>
      </c>
      <c r="AW185" s="11" t="s">
        <v>34</v>
      </c>
      <c r="AX185" s="11" t="s">
        <v>76</v>
      </c>
      <c r="AY185" s="185" t="s">
        <v>163</v>
      </c>
    </row>
    <row r="186" spans="2:51" s="12" customFormat="1" ht="20.4" customHeight="1">
      <c r="B186" s="186"/>
      <c r="C186" s="187"/>
      <c r="D186" s="187"/>
      <c r="E186" s="188" t="s">
        <v>5</v>
      </c>
      <c r="F186" s="283" t="s">
        <v>301</v>
      </c>
      <c r="G186" s="284"/>
      <c r="H186" s="284"/>
      <c r="I186" s="284"/>
      <c r="J186" s="187"/>
      <c r="K186" s="189">
        <v>0.32</v>
      </c>
      <c r="L186" s="187"/>
      <c r="M186" s="187"/>
      <c r="N186" s="187"/>
      <c r="O186" s="187"/>
      <c r="P186" s="187"/>
      <c r="Q186" s="187"/>
      <c r="R186" s="190"/>
      <c r="T186" s="191"/>
      <c r="U186" s="187"/>
      <c r="V186" s="187"/>
      <c r="W186" s="187"/>
      <c r="X186" s="187"/>
      <c r="Y186" s="187"/>
      <c r="Z186" s="187"/>
      <c r="AA186" s="192"/>
      <c r="AT186" s="193" t="s">
        <v>171</v>
      </c>
      <c r="AU186" s="193" t="s">
        <v>88</v>
      </c>
      <c r="AV186" s="12" t="s">
        <v>88</v>
      </c>
      <c r="AW186" s="12" t="s">
        <v>34</v>
      </c>
      <c r="AX186" s="12" t="s">
        <v>76</v>
      </c>
      <c r="AY186" s="193" t="s">
        <v>163</v>
      </c>
    </row>
    <row r="187" spans="2:51" s="13" customFormat="1" ht="20.4" customHeight="1">
      <c r="B187" s="194"/>
      <c r="C187" s="195"/>
      <c r="D187" s="195"/>
      <c r="E187" s="196" t="s">
        <v>5</v>
      </c>
      <c r="F187" s="275" t="s">
        <v>173</v>
      </c>
      <c r="G187" s="276"/>
      <c r="H187" s="276"/>
      <c r="I187" s="276"/>
      <c r="J187" s="195"/>
      <c r="K187" s="197">
        <v>0.32</v>
      </c>
      <c r="L187" s="195"/>
      <c r="M187" s="195"/>
      <c r="N187" s="195"/>
      <c r="O187" s="195"/>
      <c r="P187" s="195"/>
      <c r="Q187" s="195"/>
      <c r="R187" s="198"/>
      <c r="T187" s="199"/>
      <c r="U187" s="195"/>
      <c r="V187" s="195"/>
      <c r="W187" s="195"/>
      <c r="X187" s="195"/>
      <c r="Y187" s="195"/>
      <c r="Z187" s="195"/>
      <c r="AA187" s="200"/>
      <c r="AT187" s="201" t="s">
        <v>171</v>
      </c>
      <c r="AU187" s="201" t="s">
        <v>88</v>
      </c>
      <c r="AV187" s="13" t="s">
        <v>168</v>
      </c>
      <c r="AW187" s="13" t="s">
        <v>34</v>
      </c>
      <c r="AX187" s="13" t="s">
        <v>83</v>
      </c>
      <c r="AY187" s="201" t="s">
        <v>163</v>
      </c>
    </row>
    <row r="188" spans="2:65" s="1" customFormat="1" ht="40.2" customHeight="1">
      <c r="B188" s="142"/>
      <c r="C188" s="171" t="s">
        <v>11</v>
      </c>
      <c r="D188" s="171" t="s">
        <v>164</v>
      </c>
      <c r="E188" s="172" t="s">
        <v>302</v>
      </c>
      <c r="F188" s="277" t="s">
        <v>303</v>
      </c>
      <c r="G188" s="277"/>
      <c r="H188" s="277"/>
      <c r="I188" s="277"/>
      <c r="J188" s="173" t="s">
        <v>282</v>
      </c>
      <c r="K188" s="174">
        <v>16</v>
      </c>
      <c r="L188" s="271">
        <v>0</v>
      </c>
      <c r="M188" s="271"/>
      <c r="N188" s="278">
        <f>ROUND(L188*K188,2)</f>
        <v>0</v>
      </c>
      <c r="O188" s="278"/>
      <c r="P188" s="278"/>
      <c r="Q188" s="278"/>
      <c r="R188" s="145"/>
      <c r="T188" s="175" t="s">
        <v>5</v>
      </c>
      <c r="U188" s="48" t="s">
        <v>41</v>
      </c>
      <c r="V188" s="40"/>
      <c r="W188" s="176">
        <f>V188*K188</f>
        <v>0</v>
      </c>
      <c r="X188" s="176">
        <v>0.29221</v>
      </c>
      <c r="Y188" s="176">
        <f>X188*K188</f>
        <v>4.67536</v>
      </c>
      <c r="Z188" s="176">
        <v>0</v>
      </c>
      <c r="AA188" s="177">
        <f>Z188*K188</f>
        <v>0</v>
      </c>
      <c r="AR188" s="22" t="s">
        <v>168</v>
      </c>
      <c r="AT188" s="22" t="s">
        <v>164</v>
      </c>
      <c r="AU188" s="22" t="s">
        <v>88</v>
      </c>
      <c r="AY188" s="22" t="s">
        <v>163</v>
      </c>
      <c r="BE188" s="118">
        <f>IF(U188="základní",N188,0)</f>
        <v>0</v>
      </c>
      <c r="BF188" s="118">
        <f>IF(U188="snížená",N188,0)</f>
        <v>0</v>
      </c>
      <c r="BG188" s="118">
        <f>IF(U188="zákl. přenesená",N188,0)</f>
        <v>0</v>
      </c>
      <c r="BH188" s="118">
        <f>IF(U188="sníž. přenesená",N188,0)</f>
        <v>0</v>
      </c>
      <c r="BI188" s="118">
        <f>IF(U188="nulová",N188,0)</f>
        <v>0</v>
      </c>
      <c r="BJ188" s="22" t="s">
        <v>83</v>
      </c>
      <c r="BK188" s="118">
        <f>ROUND(L188*K188,2)</f>
        <v>0</v>
      </c>
      <c r="BL188" s="22" t="s">
        <v>168</v>
      </c>
      <c r="BM188" s="22" t="s">
        <v>304</v>
      </c>
    </row>
    <row r="189" spans="2:51" s="11" customFormat="1" ht="20.4" customHeight="1">
      <c r="B189" s="178"/>
      <c r="C189" s="179"/>
      <c r="D189" s="179"/>
      <c r="E189" s="180" t="s">
        <v>5</v>
      </c>
      <c r="F189" s="281" t="s">
        <v>305</v>
      </c>
      <c r="G189" s="282"/>
      <c r="H189" s="282"/>
      <c r="I189" s="282"/>
      <c r="J189" s="179"/>
      <c r="K189" s="181" t="s">
        <v>5</v>
      </c>
      <c r="L189" s="179"/>
      <c r="M189" s="179"/>
      <c r="N189" s="179"/>
      <c r="O189" s="179"/>
      <c r="P189" s="179"/>
      <c r="Q189" s="179"/>
      <c r="R189" s="182"/>
      <c r="T189" s="183"/>
      <c r="U189" s="179"/>
      <c r="V189" s="179"/>
      <c r="W189" s="179"/>
      <c r="X189" s="179"/>
      <c r="Y189" s="179"/>
      <c r="Z189" s="179"/>
      <c r="AA189" s="184"/>
      <c r="AT189" s="185" t="s">
        <v>171</v>
      </c>
      <c r="AU189" s="185" t="s">
        <v>88</v>
      </c>
      <c r="AV189" s="11" t="s">
        <v>83</v>
      </c>
      <c r="AW189" s="11" t="s">
        <v>34</v>
      </c>
      <c r="AX189" s="11" t="s">
        <v>76</v>
      </c>
      <c r="AY189" s="185" t="s">
        <v>163</v>
      </c>
    </row>
    <row r="190" spans="2:51" s="12" customFormat="1" ht="20.4" customHeight="1">
      <c r="B190" s="186"/>
      <c r="C190" s="187"/>
      <c r="D190" s="187"/>
      <c r="E190" s="188" t="s">
        <v>5</v>
      </c>
      <c r="F190" s="283" t="s">
        <v>306</v>
      </c>
      <c r="G190" s="284"/>
      <c r="H190" s="284"/>
      <c r="I190" s="284"/>
      <c r="J190" s="187"/>
      <c r="K190" s="189">
        <v>16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171</v>
      </c>
      <c r="AU190" s="193" t="s">
        <v>88</v>
      </c>
      <c r="AV190" s="12" t="s">
        <v>88</v>
      </c>
      <c r="AW190" s="12" t="s">
        <v>34</v>
      </c>
      <c r="AX190" s="12" t="s">
        <v>76</v>
      </c>
      <c r="AY190" s="193" t="s">
        <v>163</v>
      </c>
    </row>
    <row r="191" spans="2:51" s="13" customFormat="1" ht="20.4" customHeight="1">
      <c r="B191" s="194"/>
      <c r="C191" s="195"/>
      <c r="D191" s="195"/>
      <c r="E191" s="196" t="s">
        <v>5</v>
      </c>
      <c r="F191" s="275" t="s">
        <v>173</v>
      </c>
      <c r="G191" s="276"/>
      <c r="H191" s="276"/>
      <c r="I191" s="276"/>
      <c r="J191" s="195"/>
      <c r="K191" s="197">
        <v>16</v>
      </c>
      <c r="L191" s="195"/>
      <c r="M191" s="195"/>
      <c r="N191" s="195"/>
      <c r="O191" s="195"/>
      <c r="P191" s="195"/>
      <c r="Q191" s="195"/>
      <c r="R191" s="198"/>
      <c r="T191" s="199"/>
      <c r="U191" s="195"/>
      <c r="V191" s="195"/>
      <c r="W191" s="195"/>
      <c r="X191" s="195"/>
      <c r="Y191" s="195"/>
      <c r="Z191" s="195"/>
      <c r="AA191" s="200"/>
      <c r="AT191" s="201" t="s">
        <v>171</v>
      </c>
      <c r="AU191" s="201" t="s">
        <v>88</v>
      </c>
      <c r="AV191" s="13" t="s">
        <v>168</v>
      </c>
      <c r="AW191" s="13" t="s">
        <v>34</v>
      </c>
      <c r="AX191" s="13" t="s">
        <v>83</v>
      </c>
      <c r="AY191" s="201" t="s">
        <v>163</v>
      </c>
    </row>
    <row r="192" spans="2:65" s="1" customFormat="1" ht="28.8" customHeight="1">
      <c r="B192" s="142"/>
      <c r="C192" s="216" t="s">
        <v>307</v>
      </c>
      <c r="D192" s="216" t="s">
        <v>291</v>
      </c>
      <c r="E192" s="217" t="s">
        <v>308</v>
      </c>
      <c r="F192" s="312" t="s">
        <v>309</v>
      </c>
      <c r="G192" s="312"/>
      <c r="H192" s="312"/>
      <c r="I192" s="312"/>
      <c r="J192" s="218" t="s">
        <v>310</v>
      </c>
      <c r="K192" s="219">
        <v>16</v>
      </c>
      <c r="L192" s="313">
        <v>0</v>
      </c>
      <c r="M192" s="313"/>
      <c r="N192" s="314">
        <f>ROUND(L192*K192,2)</f>
        <v>0</v>
      </c>
      <c r="O192" s="278"/>
      <c r="P192" s="278"/>
      <c r="Q192" s="278"/>
      <c r="R192" s="145"/>
      <c r="T192" s="175" t="s">
        <v>5</v>
      </c>
      <c r="U192" s="48" t="s">
        <v>41</v>
      </c>
      <c r="V192" s="40"/>
      <c r="W192" s="176">
        <f>V192*K192</f>
        <v>0</v>
      </c>
      <c r="X192" s="176">
        <v>0.06</v>
      </c>
      <c r="Y192" s="176">
        <f>X192*K192</f>
        <v>0.96</v>
      </c>
      <c r="Z192" s="176">
        <v>0</v>
      </c>
      <c r="AA192" s="177">
        <f>Z192*K192</f>
        <v>0</v>
      </c>
      <c r="AR192" s="22" t="s">
        <v>206</v>
      </c>
      <c r="AT192" s="22" t="s">
        <v>291</v>
      </c>
      <c r="AU192" s="22" t="s">
        <v>88</v>
      </c>
      <c r="AY192" s="22" t="s">
        <v>163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22" t="s">
        <v>83</v>
      </c>
      <c r="BK192" s="118">
        <f>ROUND(L192*K192,2)</f>
        <v>0</v>
      </c>
      <c r="BL192" s="22" t="s">
        <v>168</v>
      </c>
      <c r="BM192" s="22" t="s">
        <v>311</v>
      </c>
    </row>
    <row r="193" spans="2:51" s="12" customFormat="1" ht="20.4" customHeight="1">
      <c r="B193" s="186"/>
      <c r="C193" s="187"/>
      <c r="D193" s="187"/>
      <c r="E193" s="188" t="s">
        <v>5</v>
      </c>
      <c r="F193" s="273" t="s">
        <v>306</v>
      </c>
      <c r="G193" s="274"/>
      <c r="H193" s="274"/>
      <c r="I193" s="274"/>
      <c r="J193" s="187"/>
      <c r="K193" s="189">
        <v>16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171</v>
      </c>
      <c r="AU193" s="193" t="s">
        <v>88</v>
      </c>
      <c r="AV193" s="12" t="s">
        <v>88</v>
      </c>
      <c r="AW193" s="12" t="s">
        <v>34</v>
      </c>
      <c r="AX193" s="12" t="s">
        <v>76</v>
      </c>
      <c r="AY193" s="193" t="s">
        <v>163</v>
      </c>
    </row>
    <row r="194" spans="2:51" s="13" customFormat="1" ht="20.4" customHeight="1">
      <c r="B194" s="194"/>
      <c r="C194" s="195"/>
      <c r="D194" s="195"/>
      <c r="E194" s="196" t="s">
        <v>5</v>
      </c>
      <c r="F194" s="275" t="s">
        <v>173</v>
      </c>
      <c r="G194" s="276"/>
      <c r="H194" s="276"/>
      <c r="I194" s="276"/>
      <c r="J194" s="195"/>
      <c r="K194" s="197">
        <v>16</v>
      </c>
      <c r="L194" s="195"/>
      <c r="M194" s="195"/>
      <c r="N194" s="195"/>
      <c r="O194" s="195"/>
      <c r="P194" s="195"/>
      <c r="Q194" s="195"/>
      <c r="R194" s="198"/>
      <c r="T194" s="199"/>
      <c r="U194" s="195"/>
      <c r="V194" s="195"/>
      <c r="W194" s="195"/>
      <c r="X194" s="195"/>
      <c r="Y194" s="195"/>
      <c r="Z194" s="195"/>
      <c r="AA194" s="200"/>
      <c r="AT194" s="201" t="s">
        <v>171</v>
      </c>
      <c r="AU194" s="201" t="s">
        <v>88</v>
      </c>
      <c r="AV194" s="13" t="s">
        <v>168</v>
      </c>
      <c r="AW194" s="13" t="s">
        <v>34</v>
      </c>
      <c r="AX194" s="13" t="s">
        <v>83</v>
      </c>
      <c r="AY194" s="201" t="s">
        <v>163</v>
      </c>
    </row>
    <row r="195" spans="2:65" s="1" customFormat="1" ht="28.8" customHeight="1">
      <c r="B195" s="142"/>
      <c r="C195" s="216" t="s">
        <v>312</v>
      </c>
      <c r="D195" s="216" t="s">
        <v>291</v>
      </c>
      <c r="E195" s="217" t="s">
        <v>313</v>
      </c>
      <c r="F195" s="312" t="s">
        <v>314</v>
      </c>
      <c r="G195" s="312"/>
      <c r="H195" s="312"/>
      <c r="I195" s="312"/>
      <c r="J195" s="218" t="s">
        <v>310</v>
      </c>
      <c r="K195" s="219">
        <v>4</v>
      </c>
      <c r="L195" s="313">
        <v>0</v>
      </c>
      <c r="M195" s="313"/>
      <c r="N195" s="314">
        <f>ROUND(L195*K195,2)</f>
        <v>0</v>
      </c>
      <c r="O195" s="278"/>
      <c r="P195" s="278"/>
      <c r="Q195" s="278"/>
      <c r="R195" s="145"/>
      <c r="T195" s="175" t="s">
        <v>5</v>
      </c>
      <c r="U195" s="48" t="s">
        <v>41</v>
      </c>
      <c r="V195" s="40"/>
      <c r="W195" s="176">
        <f>V195*K195</f>
        <v>0</v>
      </c>
      <c r="X195" s="176">
        <v>0.001</v>
      </c>
      <c r="Y195" s="176">
        <f>X195*K195</f>
        <v>0.004</v>
      </c>
      <c r="Z195" s="176">
        <v>0</v>
      </c>
      <c r="AA195" s="177">
        <f>Z195*K195</f>
        <v>0</v>
      </c>
      <c r="AR195" s="22" t="s">
        <v>206</v>
      </c>
      <c r="AT195" s="22" t="s">
        <v>291</v>
      </c>
      <c r="AU195" s="22" t="s">
        <v>88</v>
      </c>
      <c r="AY195" s="22" t="s">
        <v>163</v>
      </c>
      <c r="BE195" s="118">
        <f>IF(U195="základní",N195,0)</f>
        <v>0</v>
      </c>
      <c r="BF195" s="118">
        <f>IF(U195="snížená",N195,0)</f>
        <v>0</v>
      </c>
      <c r="BG195" s="118">
        <f>IF(U195="zákl. přenesená",N195,0)</f>
        <v>0</v>
      </c>
      <c r="BH195" s="118">
        <f>IF(U195="sníž. přenesená",N195,0)</f>
        <v>0</v>
      </c>
      <c r="BI195" s="118">
        <f>IF(U195="nulová",N195,0)</f>
        <v>0</v>
      </c>
      <c r="BJ195" s="22" t="s">
        <v>83</v>
      </c>
      <c r="BK195" s="118">
        <f>ROUND(L195*K195,2)</f>
        <v>0</v>
      </c>
      <c r="BL195" s="22" t="s">
        <v>168</v>
      </c>
      <c r="BM195" s="22" t="s">
        <v>315</v>
      </c>
    </row>
    <row r="196" spans="2:51" s="12" customFormat="1" ht="20.4" customHeight="1">
      <c r="B196" s="186"/>
      <c r="C196" s="187"/>
      <c r="D196" s="187"/>
      <c r="E196" s="188" t="s">
        <v>5</v>
      </c>
      <c r="F196" s="273" t="s">
        <v>168</v>
      </c>
      <c r="G196" s="274"/>
      <c r="H196" s="274"/>
      <c r="I196" s="274"/>
      <c r="J196" s="187"/>
      <c r="K196" s="189">
        <v>4</v>
      </c>
      <c r="L196" s="187"/>
      <c r="M196" s="187"/>
      <c r="N196" s="187"/>
      <c r="O196" s="187"/>
      <c r="P196" s="187"/>
      <c r="Q196" s="187"/>
      <c r="R196" s="190"/>
      <c r="T196" s="191"/>
      <c r="U196" s="187"/>
      <c r="V196" s="187"/>
      <c r="W196" s="187"/>
      <c r="X196" s="187"/>
      <c r="Y196" s="187"/>
      <c r="Z196" s="187"/>
      <c r="AA196" s="192"/>
      <c r="AT196" s="193" t="s">
        <v>171</v>
      </c>
      <c r="AU196" s="193" t="s">
        <v>88</v>
      </c>
      <c r="AV196" s="12" t="s">
        <v>88</v>
      </c>
      <c r="AW196" s="12" t="s">
        <v>34</v>
      </c>
      <c r="AX196" s="12" t="s">
        <v>83</v>
      </c>
      <c r="AY196" s="193" t="s">
        <v>163</v>
      </c>
    </row>
    <row r="197" spans="2:65" s="1" customFormat="1" ht="28.8" customHeight="1">
      <c r="B197" s="142"/>
      <c r="C197" s="216" t="s">
        <v>316</v>
      </c>
      <c r="D197" s="216" t="s">
        <v>291</v>
      </c>
      <c r="E197" s="217" t="s">
        <v>317</v>
      </c>
      <c r="F197" s="312" t="s">
        <v>318</v>
      </c>
      <c r="G197" s="312"/>
      <c r="H197" s="312"/>
      <c r="I197" s="312"/>
      <c r="J197" s="218" t="s">
        <v>310</v>
      </c>
      <c r="K197" s="219">
        <v>4</v>
      </c>
      <c r="L197" s="313">
        <v>0</v>
      </c>
      <c r="M197" s="313"/>
      <c r="N197" s="314">
        <f>ROUND(L197*K197,2)</f>
        <v>0</v>
      </c>
      <c r="O197" s="278"/>
      <c r="P197" s="278"/>
      <c r="Q197" s="278"/>
      <c r="R197" s="145"/>
      <c r="T197" s="175" t="s">
        <v>5</v>
      </c>
      <c r="U197" s="48" t="s">
        <v>41</v>
      </c>
      <c r="V197" s="40"/>
      <c r="W197" s="176">
        <f>V197*K197</f>
        <v>0</v>
      </c>
      <c r="X197" s="176">
        <v>0.0011</v>
      </c>
      <c r="Y197" s="176">
        <f>X197*K197</f>
        <v>0.0044</v>
      </c>
      <c r="Z197" s="176">
        <v>0</v>
      </c>
      <c r="AA197" s="177">
        <f>Z197*K197</f>
        <v>0</v>
      </c>
      <c r="AR197" s="22" t="s">
        <v>206</v>
      </c>
      <c r="AT197" s="22" t="s">
        <v>291</v>
      </c>
      <c r="AU197" s="22" t="s">
        <v>88</v>
      </c>
      <c r="AY197" s="22" t="s">
        <v>163</v>
      </c>
      <c r="BE197" s="118">
        <f>IF(U197="základní",N197,0)</f>
        <v>0</v>
      </c>
      <c r="BF197" s="118">
        <f>IF(U197="snížená",N197,0)</f>
        <v>0</v>
      </c>
      <c r="BG197" s="118">
        <f>IF(U197="zákl. přenesená",N197,0)</f>
        <v>0</v>
      </c>
      <c r="BH197" s="118">
        <f>IF(U197="sníž. přenesená",N197,0)</f>
        <v>0</v>
      </c>
      <c r="BI197" s="118">
        <f>IF(U197="nulová",N197,0)</f>
        <v>0</v>
      </c>
      <c r="BJ197" s="22" t="s">
        <v>83</v>
      </c>
      <c r="BK197" s="118">
        <f>ROUND(L197*K197,2)</f>
        <v>0</v>
      </c>
      <c r="BL197" s="22" t="s">
        <v>168</v>
      </c>
      <c r="BM197" s="22" t="s">
        <v>319</v>
      </c>
    </row>
    <row r="198" spans="2:51" s="12" customFormat="1" ht="20.4" customHeight="1">
      <c r="B198" s="186"/>
      <c r="C198" s="187"/>
      <c r="D198" s="187"/>
      <c r="E198" s="188" t="s">
        <v>5</v>
      </c>
      <c r="F198" s="273" t="s">
        <v>168</v>
      </c>
      <c r="G198" s="274"/>
      <c r="H198" s="274"/>
      <c r="I198" s="274"/>
      <c r="J198" s="187"/>
      <c r="K198" s="189">
        <v>4</v>
      </c>
      <c r="L198" s="187"/>
      <c r="M198" s="187"/>
      <c r="N198" s="187"/>
      <c r="O198" s="187"/>
      <c r="P198" s="187"/>
      <c r="Q198" s="187"/>
      <c r="R198" s="190"/>
      <c r="T198" s="191"/>
      <c r="U198" s="187"/>
      <c r="V198" s="187"/>
      <c r="W198" s="187"/>
      <c r="X198" s="187"/>
      <c r="Y198" s="187"/>
      <c r="Z198" s="187"/>
      <c r="AA198" s="192"/>
      <c r="AT198" s="193" t="s">
        <v>171</v>
      </c>
      <c r="AU198" s="193" t="s">
        <v>88</v>
      </c>
      <c r="AV198" s="12" t="s">
        <v>88</v>
      </c>
      <c r="AW198" s="12" t="s">
        <v>34</v>
      </c>
      <c r="AX198" s="12" t="s">
        <v>76</v>
      </c>
      <c r="AY198" s="193" t="s">
        <v>163</v>
      </c>
    </row>
    <row r="199" spans="2:51" s="13" customFormat="1" ht="20.4" customHeight="1">
      <c r="B199" s="194"/>
      <c r="C199" s="195"/>
      <c r="D199" s="195"/>
      <c r="E199" s="196" t="s">
        <v>5</v>
      </c>
      <c r="F199" s="275" t="s">
        <v>173</v>
      </c>
      <c r="G199" s="276"/>
      <c r="H199" s="276"/>
      <c r="I199" s="276"/>
      <c r="J199" s="195"/>
      <c r="K199" s="197">
        <v>4</v>
      </c>
      <c r="L199" s="195"/>
      <c r="M199" s="195"/>
      <c r="N199" s="195"/>
      <c r="O199" s="195"/>
      <c r="P199" s="195"/>
      <c r="Q199" s="195"/>
      <c r="R199" s="198"/>
      <c r="T199" s="199"/>
      <c r="U199" s="195"/>
      <c r="V199" s="195"/>
      <c r="W199" s="195"/>
      <c r="X199" s="195"/>
      <c r="Y199" s="195"/>
      <c r="Z199" s="195"/>
      <c r="AA199" s="200"/>
      <c r="AT199" s="201" t="s">
        <v>171</v>
      </c>
      <c r="AU199" s="201" t="s">
        <v>88</v>
      </c>
      <c r="AV199" s="13" t="s">
        <v>168</v>
      </c>
      <c r="AW199" s="13" t="s">
        <v>34</v>
      </c>
      <c r="AX199" s="13" t="s">
        <v>83</v>
      </c>
      <c r="AY199" s="201" t="s">
        <v>163</v>
      </c>
    </row>
    <row r="200" spans="2:65" s="1" customFormat="1" ht="28.8" customHeight="1">
      <c r="B200" s="142"/>
      <c r="C200" s="216" t="s">
        <v>320</v>
      </c>
      <c r="D200" s="216" t="s">
        <v>291</v>
      </c>
      <c r="E200" s="217" t="s">
        <v>321</v>
      </c>
      <c r="F200" s="312" t="s">
        <v>322</v>
      </c>
      <c r="G200" s="312"/>
      <c r="H200" s="312"/>
      <c r="I200" s="312"/>
      <c r="J200" s="218" t="s">
        <v>310</v>
      </c>
      <c r="K200" s="219">
        <v>32</v>
      </c>
      <c r="L200" s="313">
        <v>0</v>
      </c>
      <c r="M200" s="313"/>
      <c r="N200" s="314">
        <f>ROUND(L200*K200,2)</f>
        <v>0</v>
      </c>
      <c r="O200" s="278"/>
      <c r="P200" s="278"/>
      <c r="Q200" s="278"/>
      <c r="R200" s="145"/>
      <c r="T200" s="175" t="s">
        <v>5</v>
      </c>
      <c r="U200" s="48" t="s">
        <v>41</v>
      </c>
      <c r="V200" s="40"/>
      <c r="W200" s="176">
        <f>V200*K200</f>
        <v>0</v>
      </c>
      <c r="X200" s="176">
        <v>0.0084</v>
      </c>
      <c r="Y200" s="176">
        <f>X200*K200</f>
        <v>0.2688</v>
      </c>
      <c r="Z200" s="176">
        <v>0</v>
      </c>
      <c r="AA200" s="177">
        <f>Z200*K200</f>
        <v>0</v>
      </c>
      <c r="AR200" s="22" t="s">
        <v>206</v>
      </c>
      <c r="AT200" s="22" t="s">
        <v>291</v>
      </c>
      <c r="AU200" s="22" t="s">
        <v>88</v>
      </c>
      <c r="AY200" s="22" t="s">
        <v>163</v>
      </c>
      <c r="BE200" s="118">
        <f>IF(U200="základní",N200,0)</f>
        <v>0</v>
      </c>
      <c r="BF200" s="118">
        <f>IF(U200="snížená",N200,0)</f>
        <v>0</v>
      </c>
      <c r="BG200" s="118">
        <f>IF(U200="zákl. přenesená",N200,0)</f>
        <v>0</v>
      </c>
      <c r="BH200" s="118">
        <f>IF(U200="sníž. přenesená",N200,0)</f>
        <v>0</v>
      </c>
      <c r="BI200" s="118">
        <f>IF(U200="nulová",N200,0)</f>
        <v>0</v>
      </c>
      <c r="BJ200" s="22" t="s">
        <v>83</v>
      </c>
      <c r="BK200" s="118">
        <f>ROUND(L200*K200,2)</f>
        <v>0</v>
      </c>
      <c r="BL200" s="22" t="s">
        <v>168</v>
      </c>
      <c r="BM200" s="22" t="s">
        <v>323</v>
      </c>
    </row>
    <row r="201" spans="2:51" s="12" customFormat="1" ht="20.4" customHeight="1">
      <c r="B201" s="186"/>
      <c r="C201" s="187"/>
      <c r="D201" s="187"/>
      <c r="E201" s="188" t="s">
        <v>5</v>
      </c>
      <c r="F201" s="273" t="s">
        <v>324</v>
      </c>
      <c r="G201" s="274"/>
      <c r="H201" s="274"/>
      <c r="I201" s="274"/>
      <c r="J201" s="187"/>
      <c r="K201" s="189">
        <v>32</v>
      </c>
      <c r="L201" s="187"/>
      <c r="M201" s="187"/>
      <c r="N201" s="187"/>
      <c r="O201" s="187"/>
      <c r="P201" s="187"/>
      <c r="Q201" s="187"/>
      <c r="R201" s="190"/>
      <c r="T201" s="191"/>
      <c r="U201" s="187"/>
      <c r="V201" s="187"/>
      <c r="W201" s="187"/>
      <c r="X201" s="187"/>
      <c r="Y201" s="187"/>
      <c r="Z201" s="187"/>
      <c r="AA201" s="192"/>
      <c r="AT201" s="193" t="s">
        <v>171</v>
      </c>
      <c r="AU201" s="193" t="s">
        <v>88</v>
      </c>
      <c r="AV201" s="12" t="s">
        <v>88</v>
      </c>
      <c r="AW201" s="12" t="s">
        <v>34</v>
      </c>
      <c r="AX201" s="12" t="s">
        <v>76</v>
      </c>
      <c r="AY201" s="193" t="s">
        <v>163</v>
      </c>
    </row>
    <row r="202" spans="2:51" s="13" customFormat="1" ht="20.4" customHeight="1">
      <c r="B202" s="194"/>
      <c r="C202" s="195"/>
      <c r="D202" s="195"/>
      <c r="E202" s="196" t="s">
        <v>5</v>
      </c>
      <c r="F202" s="275" t="s">
        <v>173</v>
      </c>
      <c r="G202" s="276"/>
      <c r="H202" s="276"/>
      <c r="I202" s="276"/>
      <c r="J202" s="195"/>
      <c r="K202" s="197">
        <v>32</v>
      </c>
      <c r="L202" s="195"/>
      <c r="M202" s="195"/>
      <c r="N202" s="195"/>
      <c r="O202" s="195"/>
      <c r="P202" s="195"/>
      <c r="Q202" s="195"/>
      <c r="R202" s="198"/>
      <c r="T202" s="199"/>
      <c r="U202" s="195"/>
      <c r="V202" s="195"/>
      <c r="W202" s="195"/>
      <c r="X202" s="195"/>
      <c r="Y202" s="195"/>
      <c r="Z202" s="195"/>
      <c r="AA202" s="200"/>
      <c r="AT202" s="201" t="s">
        <v>171</v>
      </c>
      <c r="AU202" s="201" t="s">
        <v>88</v>
      </c>
      <c r="AV202" s="13" t="s">
        <v>168</v>
      </c>
      <c r="AW202" s="13" t="s">
        <v>34</v>
      </c>
      <c r="AX202" s="13" t="s">
        <v>83</v>
      </c>
      <c r="AY202" s="201" t="s">
        <v>163</v>
      </c>
    </row>
    <row r="203" spans="2:63" s="10" customFormat="1" ht="29.85" customHeight="1">
      <c r="B203" s="160"/>
      <c r="C203" s="161"/>
      <c r="D203" s="170" t="s">
        <v>214</v>
      </c>
      <c r="E203" s="170"/>
      <c r="F203" s="170"/>
      <c r="G203" s="170"/>
      <c r="H203" s="170"/>
      <c r="I203" s="170"/>
      <c r="J203" s="170"/>
      <c r="K203" s="170"/>
      <c r="L203" s="170"/>
      <c r="M203" s="170"/>
      <c r="N203" s="285">
        <f>BK203</f>
        <v>0</v>
      </c>
      <c r="O203" s="286"/>
      <c r="P203" s="286"/>
      <c r="Q203" s="286"/>
      <c r="R203" s="163"/>
      <c r="T203" s="164"/>
      <c r="U203" s="161"/>
      <c r="V203" s="161"/>
      <c r="W203" s="165">
        <f>W204</f>
        <v>0</v>
      </c>
      <c r="X203" s="161"/>
      <c r="Y203" s="165">
        <f>Y204</f>
        <v>0</v>
      </c>
      <c r="Z203" s="161"/>
      <c r="AA203" s="166">
        <f>AA204</f>
        <v>0</v>
      </c>
      <c r="AR203" s="167" t="s">
        <v>83</v>
      </c>
      <c r="AT203" s="168" t="s">
        <v>75</v>
      </c>
      <c r="AU203" s="168" t="s">
        <v>83</v>
      </c>
      <c r="AY203" s="167" t="s">
        <v>163</v>
      </c>
      <c r="BK203" s="169">
        <f>BK204</f>
        <v>0</v>
      </c>
    </row>
    <row r="204" spans="2:65" s="1" customFormat="1" ht="40.2" customHeight="1">
      <c r="B204" s="142"/>
      <c r="C204" s="171" t="s">
        <v>325</v>
      </c>
      <c r="D204" s="171" t="s">
        <v>164</v>
      </c>
      <c r="E204" s="172" t="s">
        <v>228</v>
      </c>
      <c r="F204" s="277" t="s">
        <v>229</v>
      </c>
      <c r="G204" s="277"/>
      <c r="H204" s="277"/>
      <c r="I204" s="277"/>
      <c r="J204" s="173" t="s">
        <v>192</v>
      </c>
      <c r="K204" s="174">
        <v>68.504</v>
      </c>
      <c r="L204" s="271">
        <v>0</v>
      </c>
      <c r="M204" s="271"/>
      <c r="N204" s="278">
        <f>ROUND(L204*K204,2)</f>
        <v>0</v>
      </c>
      <c r="O204" s="278"/>
      <c r="P204" s="278"/>
      <c r="Q204" s="278"/>
      <c r="R204" s="145"/>
      <c r="T204" s="175" t="s">
        <v>5</v>
      </c>
      <c r="U204" s="48" t="s">
        <v>41</v>
      </c>
      <c r="V204" s="40"/>
      <c r="W204" s="176">
        <f>V204*K204</f>
        <v>0</v>
      </c>
      <c r="X204" s="176">
        <v>0</v>
      </c>
      <c r="Y204" s="176">
        <f>X204*K204</f>
        <v>0</v>
      </c>
      <c r="Z204" s="176">
        <v>0</v>
      </c>
      <c r="AA204" s="177">
        <f>Z204*K204</f>
        <v>0</v>
      </c>
      <c r="AR204" s="22" t="s">
        <v>168</v>
      </c>
      <c r="AT204" s="22" t="s">
        <v>164</v>
      </c>
      <c r="AU204" s="22" t="s">
        <v>88</v>
      </c>
      <c r="AY204" s="22" t="s">
        <v>163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2" t="s">
        <v>83</v>
      </c>
      <c r="BK204" s="118">
        <f>ROUND(L204*K204,2)</f>
        <v>0</v>
      </c>
      <c r="BL204" s="22" t="s">
        <v>168</v>
      </c>
      <c r="BM204" s="22" t="s">
        <v>326</v>
      </c>
    </row>
    <row r="205" spans="2:63" s="1" customFormat="1" ht="49.95" customHeight="1">
      <c r="B205" s="39"/>
      <c r="C205" s="40"/>
      <c r="D205" s="162" t="s">
        <v>210</v>
      </c>
      <c r="E205" s="40"/>
      <c r="F205" s="40"/>
      <c r="G205" s="40"/>
      <c r="H205" s="40"/>
      <c r="I205" s="40"/>
      <c r="J205" s="40"/>
      <c r="K205" s="40"/>
      <c r="L205" s="40"/>
      <c r="M205" s="40"/>
      <c r="N205" s="279">
        <f aca="true" t="shared" si="5" ref="N205:N210">BK205</f>
        <v>0</v>
      </c>
      <c r="O205" s="280"/>
      <c r="P205" s="280"/>
      <c r="Q205" s="280"/>
      <c r="R205" s="41"/>
      <c r="T205" s="202"/>
      <c r="U205" s="40"/>
      <c r="V205" s="40"/>
      <c r="W205" s="40"/>
      <c r="X205" s="40"/>
      <c r="Y205" s="40"/>
      <c r="Z205" s="40"/>
      <c r="AA205" s="78"/>
      <c r="AT205" s="22" t="s">
        <v>75</v>
      </c>
      <c r="AU205" s="22" t="s">
        <v>76</v>
      </c>
      <c r="AY205" s="22" t="s">
        <v>211</v>
      </c>
      <c r="BK205" s="118">
        <f>SUM(BK206:BK210)</f>
        <v>0</v>
      </c>
    </row>
    <row r="206" spans="2:63" s="1" customFormat="1" ht="22.35" customHeight="1">
      <c r="B206" s="39"/>
      <c r="C206" s="203" t="s">
        <v>5</v>
      </c>
      <c r="D206" s="203" t="s">
        <v>164</v>
      </c>
      <c r="E206" s="204" t="s">
        <v>5</v>
      </c>
      <c r="F206" s="270" t="s">
        <v>5</v>
      </c>
      <c r="G206" s="270"/>
      <c r="H206" s="270"/>
      <c r="I206" s="270"/>
      <c r="J206" s="205" t="s">
        <v>5</v>
      </c>
      <c r="K206" s="206"/>
      <c r="L206" s="271"/>
      <c r="M206" s="272"/>
      <c r="N206" s="272">
        <f t="shared" si="5"/>
        <v>0</v>
      </c>
      <c r="O206" s="272"/>
      <c r="P206" s="272"/>
      <c r="Q206" s="272"/>
      <c r="R206" s="41"/>
      <c r="T206" s="175" t="s">
        <v>5</v>
      </c>
      <c r="U206" s="207" t="s">
        <v>41</v>
      </c>
      <c r="V206" s="40"/>
      <c r="W206" s="40"/>
      <c r="X206" s="40"/>
      <c r="Y206" s="40"/>
      <c r="Z206" s="40"/>
      <c r="AA206" s="78"/>
      <c r="AT206" s="22" t="s">
        <v>211</v>
      </c>
      <c r="AU206" s="22" t="s">
        <v>83</v>
      </c>
      <c r="AY206" s="22" t="s">
        <v>211</v>
      </c>
      <c r="BE206" s="118">
        <f>IF(U206="základní",N206,0)</f>
        <v>0</v>
      </c>
      <c r="BF206" s="118">
        <f>IF(U206="snížená",N206,0)</f>
        <v>0</v>
      </c>
      <c r="BG206" s="118">
        <f>IF(U206="zákl. přenesená",N206,0)</f>
        <v>0</v>
      </c>
      <c r="BH206" s="118">
        <f>IF(U206="sníž. přenesená",N206,0)</f>
        <v>0</v>
      </c>
      <c r="BI206" s="118">
        <f>IF(U206="nulová",N206,0)</f>
        <v>0</v>
      </c>
      <c r="BJ206" s="22" t="s">
        <v>83</v>
      </c>
      <c r="BK206" s="118">
        <f>L206*K206</f>
        <v>0</v>
      </c>
    </row>
    <row r="207" spans="2:63" s="1" customFormat="1" ht="22.35" customHeight="1">
      <c r="B207" s="39"/>
      <c r="C207" s="203" t="s">
        <v>5</v>
      </c>
      <c r="D207" s="203" t="s">
        <v>164</v>
      </c>
      <c r="E207" s="204" t="s">
        <v>5</v>
      </c>
      <c r="F207" s="270" t="s">
        <v>5</v>
      </c>
      <c r="G207" s="270"/>
      <c r="H207" s="270"/>
      <c r="I207" s="270"/>
      <c r="J207" s="205" t="s">
        <v>5</v>
      </c>
      <c r="K207" s="206"/>
      <c r="L207" s="271"/>
      <c r="M207" s="272"/>
      <c r="N207" s="272">
        <f t="shared" si="5"/>
        <v>0</v>
      </c>
      <c r="O207" s="272"/>
      <c r="P207" s="272"/>
      <c r="Q207" s="272"/>
      <c r="R207" s="41"/>
      <c r="T207" s="175" t="s">
        <v>5</v>
      </c>
      <c r="U207" s="207" t="s">
        <v>41</v>
      </c>
      <c r="V207" s="40"/>
      <c r="W207" s="40"/>
      <c r="X207" s="40"/>
      <c r="Y207" s="40"/>
      <c r="Z207" s="40"/>
      <c r="AA207" s="78"/>
      <c r="AT207" s="22" t="s">
        <v>211</v>
      </c>
      <c r="AU207" s="22" t="s">
        <v>83</v>
      </c>
      <c r="AY207" s="22" t="s">
        <v>211</v>
      </c>
      <c r="BE207" s="118">
        <f>IF(U207="základní",N207,0)</f>
        <v>0</v>
      </c>
      <c r="BF207" s="118">
        <f>IF(U207="snížená",N207,0)</f>
        <v>0</v>
      </c>
      <c r="BG207" s="118">
        <f>IF(U207="zákl. přenesená",N207,0)</f>
        <v>0</v>
      </c>
      <c r="BH207" s="118">
        <f>IF(U207="sníž. přenesená",N207,0)</f>
        <v>0</v>
      </c>
      <c r="BI207" s="118">
        <f>IF(U207="nulová",N207,0)</f>
        <v>0</v>
      </c>
      <c r="BJ207" s="22" t="s">
        <v>83</v>
      </c>
      <c r="BK207" s="118">
        <f>L207*K207</f>
        <v>0</v>
      </c>
    </row>
    <row r="208" spans="2:63" s="1" customFormat="1" ht="22.35" customHeight="1">
      <c r="B208" s="39"/>
      <c r="C208" s="203" t="s">
        <v>5</v>
      </c>
      <c r="D208" s="203" t="s">
        <v>164</v>
      </c>
      <c r="E208" s="204" t="s">
        <v>5</v>
      </c>
      <c r="F208" s="270" t="s">
        <v>5</v>
      </c>
      <c r="G208" s="270"/>
      <c r="H208" s="270"/>
      <c r="I208" s="270"/>
      <c r="J208" s="205" t="s">
        <v>5</v>
      </c>
      <c r="K208" s="206"/>
      <c r="L208" s="271"/>
      <c r="M208" s="272"/>
      <c r="N208" s="272">
        <f t="shared" si="5"/>
        <v>0</v>
      </c>
      <c r="O208" s="272"/>
      <c r="P208" s="272"/>
      <c r="Q208" s="272"/>
      <c r="R208" s="41"/>
      <c r="T208" s="175" t="s">
        <v>5</v>
      </c>
      <c r="U208" s="207" t="s">
        <v>41</v>
      </c>
      <c r="V208" s="40"/>
      <c r="W208" s="40"/>
      <c r="X208" s="40"/>
      <c r="Y208" s="40"/>
      <c r="Z208" s="40"/>
      <c r="AA208" s="78"/>
      <c r="AT208" s="22" t="s">
        <v>211</v>
      </c>
      <c r="AU208" s="22" t="s">
        <v>83</v>
      </c>
      <c r="AY208" s="22" t="s">
        <v>211</v>
      </c>
      <c r="BE208" s="118">
        <f>IF(U208="základní",N208,0)</f>
        <v>0</v>
      </c>
      <c r="BF208" s="118">
        <f>IF(U208="snížená",N208,0)</f>
        <v>0</v>
      </c>
      <c r="BG208" s="118">
        <f>IF(U208="zákl. přenesená",N208,0)</f>
        <v>0</v>
      </c>
      <c r="BH208" s="118">
        <f>IF(U208="sníž. přenesená",N208,0)</f>
        <v>0</v>
      </c>
      <c r="BI208" s="118">
        <f>IF(U208="nulová",N208,0)</f>
        <v>0</v>
      </c>
      <c r="BJ208" s="22" t="s">
        <v>83</v>
      </c>
      <c r="BK208" s="118">
        <f>L208*K208</f>
        <v>0</v>
      </c>
    </row>
    <row r="209" spans="2:63" s="1" customFormat="1" ht="22.35" customHeight="1">
      <c r="B209" s="39"/>
      <c r="C209" s="203" t="s">
        <v>5</v>
      </c>
      <c r="D209" s="203" t="s">
        <v>164</v>
      </c>
      <c r="E209" s="204" t="s">
        <v>5</v>
      </c>
      <c r="F209" s="270" t="s">
        <v>5</v>
      </c>
      <c r="G209" s="270"/>
      <c r="H209" s="270"/>
      <c r="I209" s="270"/>
      <c r="J209" s="205" t="s">
        <v>5</v>
      </c>
      <c r="K209" s="206"/>
      <c r="L209" s="271"/>
      <c r="M209" s="272"/>
      <c r="N209" s="272">
        <f t="shared" si="5"/>
        <v>0</v>
      </c>
      <c r="O209" s="272"/>
      <c r="P209" s="272"/>
      <c r="Q209" s="272"/>
      <c r="R209" s="41"/>
      <c r="T209" s="175" t="s">
        <v>5</v>
      </c>
      <c r="U209" s="207" t="s">
        <v>41</v>
      </c>
      <c r="V209" s="40"/>
      <c r="W209" s="40"/>
      <c r="X209" s="40"/>
      <c r="Y209" s="40"/>
      <c r="Z209" s="40"/>
      <c r="AA209" s="78"/>
      <c r="AT209" s="22" t="s">
        <v>211</v>
      </c>
      <c r="AU209" s="22" t="s">
        <v>83</v>
      </c>
      <c r="AY209" s="22" t="s">
        <v>211</v>
      </c>
      <c r="BE209" s="118">
        <f>IF(U209="základní",N209,0)</f>
        <v>0</v>
      </c>
      <c r="BF209" s="118">
        <f>IF(U209="snížená",N209,0)</f>
        <v>0</v>
      </c>
      <c r="BG209" s="118">
        <f>IF(U209="zákl. přenesená",N209,0)</f>
        <v>0</v>
      </c>
      <c r="BH209" s="118">
        <f>IF(U209="sníž. přenesená",N209,0)</f>
        <v>0</v>
      </c>
      <c r="BI209" s="118">
        <f>IF(U209="nulová",N209,0)</f>
        <v>0</v>
      </c>
      <c r="BJ209" s="22" t="s">
        <v>83</v>
      </c>
      <c r="BK209" s="118">
        <f>L209*K209</f>
        <v>0</v>
      </c>
    </row>
    <row r="210" spans="2:63" s="1" customFormat="1" ht="22.35" customHeight="1">
      <c r="B210" s="39"/>
      <c r="C210" s="203" t="s">
        <v>5</v>
      </c>
      <c r="D210" s="203" t="s">
        <v>164</v>
      </c>
      <c r="E210" s="204" t="s">
        <v>5</v>
      </c>
      <c r="F210" s="270" t="s">
        <v>5</v>
      </c>
      <c r="G210" s="270"/>
      <c r="H210" s="270"/>
      <c r="I210" s="270"/>
      <c r="J210" s="205" t="s">
        <v>5</v>
      </c>
      <c r="K210" s="206"/>
      <c r="L210" s="271"/>
      <c r="M210" s="272"/>
      <c r="N210" s="272">
        <f t="shared" si="5"/>
        <v>0</v>
      </c>
      <c r="O210" s="272"/>
      <c r="P210" s="272"/>
      <c r="Q210" s="272"/>
      <c r="R210" s="41"/>
      <c r="T210" s="175" t="s">
        <v>5</v>
      </c>
      <c r="U210" s="207" t="s">
        <v>41</v>
      </c>
      <c r="V210" s="60"/>
      <c r="W210" s="60"/>
      <c r="X210" s="60"/>
      <c r="Y210" s="60"/>
      <c r="Z210" s="60"/>
      <c r="AA210" s="62"/>
      <c r="AT210" s="22" t="s">
        <v>211</v>
      </c>
      <c r="AU210" s="22" t="s">
        <v>83</v>
      </c>
      <c r="AY210" s="22" t="s">
        <v>211</v>
      </c>
      <c r="BE210" s="118">
        <f>IF(U210="základní",N210,0)</f>
        <v>0</v>
      </c>
      <c r="BF210" s="118">
        <f>IF(U210="snížená",N210,0)</f>
        <v>0</v>
      </c>
      <c r="BG210" s="118">
        <f>IF(U210="zákl. přenesená",N210,0)</f>
        <v>0</v>
      </c>
      <c r="BH210" s="118">
        <f>IF(U210="sníž. přenesená",N210,0)</f>
        <v>0</v>
      </c>
      <c r="BI210" s="118">
        <f>IF(U210="nulová",N210,0)</f>
        <v>0</v>
      </c>
      <c r="BJ210" s="22" t="s">
        <v>83</v>
      </c>
      <c r="BK210" s="118">
        <f>L210*K210</f>
        <v>0</v>
      </c>
    </row>
    <row r="211" spans="2:18" s="1" customFormat="1" ht="6.9" customHeight="1">
      <c r="B211" s="63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5"/>
    </row>
  </sheetData>
  <mergeCells count="209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28:I128"/>
    <mergeCell ref="F129:I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4:I144"/>
    <mergeCell ref="L144:M144"/>
    <mergeCell ref="N144:Q144"/>
    <mergeCell ref="F145:I145"/>
    <mergeCell ref="F146:I146"/>
    <mergeCell ref="F147:I147"/>
    <mergeCell ref="F148:I148"/>
    <mergeCell ref="N143:Q143"/>
    <mergeCell ref="F149:I149"/>
    <mergeCell ref="F150:I150"/>
    <mergeCell ref="F151:I151"/>
    <mergeCell ref="F153:I153"/>
    <mergeCell ref="L153:M153"/>
    <mergeCell ref="N153:Q153"/>
    <mergeCell ref="F154:I154"/>
    <mergeCell ref="F155:I155"/>
    <mergeCell ref="F156:I156"/>
    <mergeCell ref="N152:Q152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2:I172"/>
    <mergeCell ref="L172:M172"/>
    <mergeCell ref="N172:Q172"/>
    <mergeCell ref="F173:I173"/>
    <mergeCell ref="F174:I174"/>
    <mergeCell ref="F176:I176"/>
    <mergeCell ref="L176:M176"/>
    <mergeCell ref="N176:Q176"/>
    <mergeCell ref="N175:Q175"/>
    <mergeCell ref="F177:I177"/>
    <mergeCell ref="F178:I178"/>
    <mergeCell ref="F179:I179"/>
    <mergeCell ref="F180:I180"/>
    <mergeCell ref="L180:M180"/>
    <mergeCell ref="N180:Q180"/>
    <mergeCell ref="F181:I181"/>
    <mergeCell ref="F182:I182"/>
    <mergeCell ref="F183:I183"/>
    <mergeCell ref="F184:I184"/>
    <mergeCell ref="L184:M184"/>
    <mergeCell ref="N184:Q184"/>
    <mergeCell ref="F185:I185"/>
    <mergeCell ref="F186:I186"/>
    <mergeCell ref="F187:I187"/>
    <mergeCell ref="F188:I188"/>
    <mergeCell ref="L188:M188"/>
    <mergeCell ref="N188:Q188"/>
    <mergeCell ref="F189:I189"/>
    <mergeCell ref="F190:I190"/>
    <mergeCell ref="F191:I191"/>
    <mergeCell ref="F192:I192"/>
    <mergeCell ref="L192:M192"/>
    <mergeCell ref="N192:Q192"/>
    <mergeCell ref="F193:I193"/>
    <mergeCell ref="F194:I194"/>
    <mergeCell ref="F195:I195"/>
    <mergeCell ref="L195:M195"/>
    <mergeCell ref="N195:Q195"/>
    <mergeCell ref="F196:I196"/>
    <mergeCell ref="F197:I197"/>
    <mergeCell ref="L197:M197"/>
    <mergeCell ref="N197:Q197"/>
    <mergeCell ref="F198:I198"/>
    <mergeCell ref="F199:I199"/>
    <mergeCell ref="F200:I200"/>
    <mergeCell ref="L200:M200"/>
    <mergeCell ref="N200:Q200"/>
    <mergeCell ref="H1:K1"/>
    <mergeCell ref="S2:AC2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1:I201"/>
    <mergeCell ref="F202:I202"/>
    <mergeCell ref="F204:I204"/>
    <mergeCell ref="L204:M204"/>
    <mergeCell ref="N204:Q204"/>
    <mergeCell ref="F206:I206"/>
    <mergeCell ref="L206:M206"/>
    <mergeCell ref="N206:Q206"/>
    <mergeCell ref="F207:I207"/>
    <mergeCell ref="L207:M207"/>
    <mergeCell ref="N207:Q207"/>
    <mergeCell ref="N203:Q203"/>
    <mergeCell ref="N205:Q205"/>
  </mergeCells>
  <dataValidations count="2">
    <dataValidation type="list" allowBlank="1" showInputMessage="1" showErrorMessage="1" error="Povoleny jsou hodnoty K, M." sqref="D206:D211">
      <formula1>"K, M"</formula1>
    </dataValidation>
    <dataValidation type="list" allowBlank="1" showInputMessage="1" showErrorMessage="1" error="Povoleny jsou hodnoty základní, snížená, zákl. přenesená, sníž. přenesená, nulová." sqref="U206:U211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101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ht="25.35" customHeight="1">
      <c r="B7" s="26"/>
      <c r="C7" s="30"/>
      <c r="D7" s="34" t="s">
        <v>127</v>
      </c>
      <c r="E7" s="30"/>
      <c r="F7" s="296" t="s">
        <v>231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0"/>
      <c r="R7" s="27"/>
    </row>
    <row r="8" spans="2:18" s="1" customFormat="1" ht="32.85" customHeight="1">
      <c r="B8" s="39"/>
      <c r="C8" s="40"/>
      <c r="D8" s="33" t="s">
        <v>129</v>
      </c>
      <c r="E8" s="40"/>
      <c r="F8" s="262" t="s">
        <v>327</v>
      </c>
      <c r="G8" s="295"/>
      <c r="H8" s="295"/>
      <c r="I8" s="295"/>
      <c r="J8" s="295"/>
      <c r="K8" s="295"/>
      <c r="L8" s="295"/>
      <c r="M8" s="295"/>
      <c r="N8" s="295"/>
      <c r="O8" s="295"/>
      <c r="P8" s="295"/>
      <c r="Q8" s="40"/>
      <c r="R8" s="41"/>
    </row>
    <row r="9" spans="2:18" s="1" customFormat="1" ht="14.4" customHeight="1">
      <c r="B9" s="39"/>
      <c r="C9" s="40"/>
      <c r="D9" s="34" t="s">
        <v>21</v>
      </c>
      <c r="E9" s="40"/>
      <c r="F9" s="32" t="s">
        <v>5</v>
      </c>
      <c r="G9" s="40"/>
      <c r="H9" s="40"/>
      <c r="I9" s="40"/>
      <c r="J9" s="40"/>
      <c r="K9" s="40"/>
      <c r="L9" s="40"/>
      <c r="M9" s="34" t="s">
        <v>22</v>
      </c>
      <c r="N9" s="40"/>
      <c r="O9" s="32" t="s">
        <v>5</v>
      </c>
      <c r="P9" s="40"/>
      <c r="Q9" s="40"/>
      <c r="R9" s="41"/>
    </row>
    <row r="10" spans="2:18" s="1" customFormat="1" ht="14.4" customHeight="1">
      <c r="B10" s="39"/>
      <c r="C10" s="40"/>
      <c r="D10" s="34" t="s">
        <v>23</v>
      </c>
      <c r="E10" s="40"/>
      <c r="F10" s="32" t="s">
        <v>24</v>
      </c>
      <c r="G10" s="40"/>
      <c r="H10" s="40"/>
      <c r="I10" s="40"/>
      <c r="J10" s="40"/>
      <c r="K10" s="40"/>
      <c r="L10" s="40"/>
      <c r="M10" s="34" t="s">
        <v>25</v>
      </c>
      <c r="N10" s="40"/>
      <c r="O10" s="311" t="str">
        <f>'Rekapitulace stavby'!AN8</f>
        <v>13. 10. 2016</v>
      </c>
      <c r="P10" s="298"/>
      <c r="Q10" s="40"/>
      <c r="R10" s="41"/>
    </row>
    <row r="11" spans="2:18" s="1" customFormat="1" ht="10.8" customHeight="1">
      <c r="B11" s="39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</row>
    <row r="12" spans="2:18" s="1" customFormat="1" ht="14.4" customHeight="1">
      <c r="B12" s="39"/>
      <c r="C12" s="40"/>
      <c r="D12" s="34" t="s">
        <v>27</v>
      </c>
      <c r="E12" s="40"/>
      <c r="F12" s="40"/>
      <c r="G12" s="40"/>
      <c r="H12" s="40"/>
      <c r="I12" s="40"/>
      <c r="J12" s="40"/>
      <c r="K12" s="40"/>
      <c r="L12" s="40"/>
      <c r="M12" s="34" t="s">
        <v>28</v>
      </c>
      <c r="N12" s="40"/>
      <c r="O12" s="260" t="str">
        <f>IF('Rekapitulace stavby'!AN10="","",'Rekapitulace stavby'!AN10)</f>
        <v/>
      </c>
      <c r="P12" s="260"/>
      <c r="Q12" s="40"/>
      <c r="R12" s="41"/>
    </row>
    <row r="13" spans="2:18" s="1" customFormat="1" ht="18" customHeight="1">
      <c r="B13" s="39"/>
      <c r="C13" s="40"/>
      <c r="D13" s="40"/>
      <c r="E13" s="32" t="str">
        <f>IF('Rekapitulace stavby'!E11="","",'Rekapitulace stavby'!E11)</f>
        <v xml:space="preserve"> </v>
      </c>
      <c r="F13" s="40"/>
      <c r="G13" s="40"/>
      <c r="H13" s="40"/>
      <c r="I13" s="40"/>
      <c r="J13" s="40"/>
      <c r="K13" s="40"/>
      <c r="L13" s="40"/>
      <c r="M13" s="34" t="s">
        <v>30</v>
      </c>
      <c r="N13" s="40"/>
      <c r="O13" s="260" t="str">
        <f>IF('Rekapitulace stavby'!AN11="","",'Rekapitulace stavby'!AN11)</f>
        <v/>
      </c>
      <c r="P13" s="260"/>
      <c r="Q13" s="40"/>
      <c r="R13" s="41"/>
    </row>
    <row r="14" spans="2:18" s="1" customFormat="1" ht="6.9" customHeight="1"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</row>
    <row r="15" spans="2:18" s="1" customFormat="1" ht="14.4" customHeight="1">
      <c r="B15" s="39"/>
      <c r="C15" s="40"/>
      <c r="D15" s="34" t="s">
        <v>31</v>
      </c>
      <c r="E15" s="40"/>
      <c r="F15" s="40"/>
      <c r="G15" s="40"/>
      <c r="H15" s="40"/>
      <c r="I15" s="40"/>
      <c r="J15" s="40"/>
      <c r="K15" s="40"/>
      <c r="L15" s="40"/>
      <c r="M15" s="34" t="s">
        <v>28</v>
      </c>
      <c r="N15" s="40"/>
      <c r="O15" s="309" t="str">
        <f>IF('Rekapitulace stavby'!AN13="","",'Rekapitulace stavby'!AN13)</f>
        <v>Vyplň údaj</v>
      </c>
      <c r="P15" s="260"/>
      <c r="Q15" s="40"/>
      <c r="R15" s="41"/>
    </row>
    <row r="16" spans="2:18" s="1" customFormat="1" ht="18" customHeight="1">
      <c r="B16" s="39"/>
      <c r="C16" s="40"/>
      <c r="D16" s="40"/>
      <c r="E16" s="309" t="str">
        <f>IF('Rekapitulace stavby'!E14="","",'Rekapitulace stavby'!E14)</f>
        <v>Vyplň údaj</v>
      </c>
      <c r="F16" s="310"/>
      <c r="G16" s="310"/>
      <c r="H16" s="310"/>
      <c r="I16" s="310"/>
      <c r="J16" s="310"/>
      <c r="K16" s="310"/>
      <c r="L16" s="310"/>
      <c r="M16" s="34" t="s">
        <v>30</v>
      </c>
      <c r="N16" s="40"/>
      <c r="O16" s="309" t="str">
        <f>IF('Rekapitulace stavby'!AN14="","",'Rekapitulace stavby'!AN14)</f>
        <v>Vyplň údaj</v>
      </c>
      <c r="P16" s="260"/>
      <c r="Q16" s="40"/>
      <c r="R16" s="41"/>
    </row>
    <row r="17" spans="2:18" s="1" customFormat="1" ht="6.9" customHeight="1">
      <c r="B17" s="39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1"/>
    </row>
    <row r="18" spans="2:18" s="1" customFormat="1" ht="14.4" customHeight="1">
      <c r="B18" s="39"/>
      <c r="C18" s="40"/>
      <c r="D18" s="34" t="s">
        <v>33</v>
      </c>
      <c r="E18" s="40"/>
      <c r="F18" s="40"/>
      <c r="G18" s="40"/>
      <c r="H18" s="40"/>
      <c r="I18" s="40"/>
      <c r="J18" s="40"/>
      <c r="K18" s="40"/>
      <c r="L18" s="40"/>
      <c r="M18" s="34" t="s">
        <v>28</v>
      </c>
      <c r="N18" s="40"/>
      <c r="O18" s="260" t="str">
        <f>IF('Rekapitulace stavby'!AN16="","",'Rekapitulace stavby'!AN16)</f>
        <v/>
      </c>
      <c r="P18" s="260"/>
      <c r="Q18" s="40"/>
      <c r="R18" s="41"/>
    </row>
    <row r="19" spans="2:18" s="1" customFormat="1" ht="18" customHeight="1">
      <c r="B19" s="39"/>
      <c r="C19" s="40"/>
      <c r="D19" s="40"/>
      <c r="E19" s="32" t="str">
        <f>IF('Rekapitulace stavby'!E17="","",'Rekapitulace stavby'!E17)</f>
        <v xml:space="preserve"> </v>
      </c>
      <c r="F19" s="40"/>
      <c r="G19" s="40"/>
      <c r="H19" s="40"/>
      <c r="I19" s="40"/>
      <c r="J19" s="40"/>
      <c r="K19" s="40"/>
      <c r="L19" s="40"/>
      <c r="M19" s="34" t="s">
        <v>30</v>
      </c>
      <c r="N19" s="40"/>
      <c r="O19" s="260" t="str">
        <f>IF('Rekapitulace stavby'!AN17="","",'Rekapitulace stavby'!AN17)</f>
        <v/>
      </c>
      <c r="P19" s="260"/>
      <c r="Q19" s="40"/>
      <c r="R19" s="41"/>
    </row>
    <row r="20" spans="2:18" s="1" customFormat="1" ht="6.9" customHeight="1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s="1" customFormat="1" ht="14.4" customHeight="1">
      <c r="B21" s="39"/>
      <c r="C21" s="40"/>
      <c r="D21" s="34" t="s">
        <v>35</v>
      </c>
      <c r="E21" s="40"/>
      <c r="F21" s="40"/>
      <c r="G21" s="40"/>
      <c r="H21" s="40"/>
      <c r="I21" s="40"/>
      <c r="J21" s="40"/>
      <c r="K21" s="40"/>
      <c r="L21" s="40"/>
      <c r="M21" s="34" t="s">
        <v>28</v>
      </c>
      <c r="N21" s="40"/>
      <c r="O21" s="260" t="str">
        <f>IF('Rekapitulace stavby'!AN19="","",'Rekapitulace stavby'!AN19)</f>
        <v/>
      </c>
      <c r="P21" s="260"/>
      <c r="Q21" s="40"/>
      <c r="R21" s="41"/>
    </row>
    <row r="22" spans="2:18" s="1" customFormat="1" ht="18" customHeight="1">
      <c r="B22" s="39"/>
      <c r="C22" s="40"/>
      <c r="D22" s="40"/>
      <c r="E22" s="32" t="str">
        <f>IF('Rekapitulace stavby'!E20="","",'Rekapitulace stavby'!E20)</f>
        <v xml:space="preserve"> </v>
      </c>
      <c r="F22" s="40"/>
      <c r="G22" s="40"/>
      <c r="H22" s="40"/>
      <c r="I22" s="40"/>
      <c r="J22" s="40"/>
      <c r="K22" s="40"/>
      <c r="L22" s="40"/>
      <c r="M22" s="34" t="s">
        <v>30</v>
      </c>
      <c r="N22" s="40"/>
      <c r="O22" s="260" t="str">
        <f>IF('Rekapitulace stavby'!AN20="","",'Rekapitulace stavby'!AN20)</f>
        <v/>
      </c>
      <c r="P22" s="260"/>
      <c r="Q22" s="40"/>
      <c r="R22" s="41"/>
    </row>
    <row r="23" spans="2:18" s="1" customFormat="1" ht="6.9" customHeight="1"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14.4" customHeight="1">
      <c r="B24" s="39"/>
      <c r="C24" s="40"/>
      <c r="D24" s="34" t="s">
        <v>36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20.4" customHeight="1">
      <c r="B25" s="39"/>
      <c r="C25" s="40"/>
      <c r="D25" s="40"/>
      <c r="E25" s="265" t="s">
        <v>5</v>
      </c>
      <c r="F25" s="265"/>
      <c r="G25" s="265"/>
      <c r="H25" s="265"/>
      <c r="I25" s="265"/>
      <c r="J25" s="265"/>
      <c r="K25" s="265"/>
      <c r="L25" s="265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40"/>
      <c r="R27" s="41"/>
    </row>
    <row r="28" spans="2:18" s="1" customFormat="1" ht="14.4" customHeight="1">
      <c r="B28" s="39"/>
      <c r="C28" s="40"/>
      <c r="D28" s="127" t="s">
        <v>131</v>
      </c>
      <c r="E28" s="40"/>
      <c r="F28" s="40"/>
      <c r="G28" s="40"/>
      <c r="H28" s="40"/>
      <c r="I28" s="40"/>
      <c r="J28" s="40"/>
      <c r="K28" s="40"/>
      <c r="L28" s="40"/>
      <c r="M28" s="266">
        <f>N89</f>
        <v>0</v>
      </c>
      <c r="N28" s="266"/>
      <c r="O28" s="266"/>
      <c r="P28" s="266"/>
      <c r="Q28" s="40"/>
      <c r="R28" s="41"/>
    </row>
    <row r="29" spans="2:18" s="1" customFormat="1" ht="14.4" customHeight="1">
      <c r="B29" s="39"/>
      <c r="C29" s="40"/>
      <c r="D29" s="38" t="s">
        <v>115</v>
      </c>
      <c r="E29" s="40"/>
      <c r="F29" s="40"/>
      <c r="G29" s="40"/>
      <c r="H29" s="40"/>
      <c r="I29" s="40"/>
      <c r="J29" s="40"/>
      <c r="K29" s="40"/>
      <c r="L29" s="40"/>
      <c r="M29" s="266">
        <f>N98</f>
        <v>0</v>
      </c>
      <c r="N29" s="266"/>
      <c r="O29" s="266"/>
      <c r="P29" s="266"/>
      <c r="Q29" s="40"/>
      <c r="R29" s="41"/>
    </row>
    <row r="30" spans="2:18" s="1" customFormat="1" ht="6.9" customHeight="1">
      <c r="B30" s="39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1"/>
    </row>
    <row r="31" spans="2:18" s="1" customFormat="1" ht="25.35" customHeight="1">
      <c r="B31" s="39"/>
      <c r="C31" s="40"/>
      <c r="D31" s="128" t="s">
        <v>39</v>
      </c>
      <c r="E31" s="40"/>
      <c r="F31" s="40"/>
      <c r="G31" s="40"/>
      <c r="H31" s="40"/>
      <c r="I31" s="40"/>
      <c r="J31" s="40"/>
      <c r="K31" s="40"/>
      <c r="L31" s="40"/>
      <c r="M31" s="308">
        <f>ROUND(M28+M29,2)</f>
        <v>0</v>
      </c>
      <c r="N31" s="295"/>
      <c r="O31" s="295"/>
      <c r="P31" s="295"/>
      <c r="Q31" s="40"/>
      <c r="R31" s="41"/>
    </row>
    <row r="32" spans="2:18" s="1" customFormat="1" ht="6.9" customHeight="1">
      <c r="B32" s="39"/>
      <c r="C32" s="40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40"/>
      <c r="R32" s="41"/>
    </row>
    <row r="33" spans="2:18" s="1" customFormat="1" ht="14.4" customHeight="1">
      <c r="B33" s="39"/>
      <c r="C33" s="40"/>
      <c r="D33" s="46" t="s">
        <v>40</v>
      </c>
      <c r="E33" s="46" t="s">
        <v>41</v>
      </c>
      <c r="F33" s="47">
        <v>0.21</v>
      </c>
      <c r="G33" s="129" t="s">
        <v>42</v>
      </c>
      <c r="H33" s="305">
        <f>ROUND((((SUM(BE98:BE105)+SUM(BE124:BE201))+SUM(BE203:BE207))),2)</f>
        <v>0</v>
      </c>
      <c r="I33" s="295"/>
      <c r="J33" s="295"/>
      <c r="K33" s="40"/>
      <c r="L33" s="40"/>
      <c r="M33" s="305">
        <f>ROUND(((ROUND((SUM(BE98:BE105)+SUM(BE124:BE201)),2)*F33)+SUM(BE203:BE207)*F33),2)</f>
        <v>0</v>
      </c>
      <c r="N33" s="295"/>
      <c r="O33" s="295"/>
      <c r="P33" s="295"/>
      <c r="Q33" s="40"/>
      <c r="R33" s="41"/>
    </row>
    <row r="34" spans="2:18" s="1" customFormat="1" ht="14.4" customHeight="1">
      <c r="B34" s="39"/>
      <c r="C34" s="40"/>
      <c r="D34" s="40"/>
      <c r="E34" s="46" t="s">
        <v>43</v>
      </c>
      <c r="F34" s="47">
        <v>0.15</v>
      </c>
      <c r="G34" s="129" t="s">
        <v>42</v>
      </c>
      <c r="H34" s="305">
        <f>ROUND((((SUM(BF98:BF105)+SUM(BF124:BF201))+SUM(BF203:BF207))),2)</f>
        <v>0</v>
      </c>
      <c r="I34" s="295"/>
      <c r="J34" s="295"/>
      <c r="K34" s="40"/>
      <c r="L34" s="40"/>
      <c r="M34" s="305">
        <f>ROUND(((ROUND((SUM(BF98:BF105)+SUM(BF124:BF201)),2)*F34)+SUM(BF203:BF207)*F34),2)</f>
        <v>0</v>
      </c>
      <c r="N34" s="295"/>
      <c r="O34" s="295"/>
      <c r="P34" s="295"/>
      <c r="Q34" s="40"/>
      <c r="R34" s="41"/>
    </row>
    <row r="35" spans="2:18" s="1" customFormat="1" ht="14.4" customHeight="1" hidden="1">
      <c r="B35" s="39"/>
      <c r="C35" s="40"/>
      <c r="D35" s="40"/>
      <c r="E35" s="46" t="s">
        <v>44</v>
      </c>
      <c r="F35" s="47">
        <v>0.21</v>
      </c>
      <c r="G35" s="129" t="s">
        <v>42</v>
      </c>
      <c r="H35" s="305">
        <f>ROUND((((SUM(BG98:BG105)+SUM(BG124:BG201))+SUM(BG203:BG207))),2)</f>
        <v>0</v>
      </c>
      <c r="I35" s="295"/>
      <c r="J35" s="295"/>
      <c r="K35" s="40"/>
      <c r="L35" s="40"/>
      <c r="M35" s="305"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45</v>
      </c>
      <c r="F36" s="47">
        <v>0.15</v>
      </c>
      <c r="G36" s="129" t="s">
        <v>42</v>
      </c>
      <c r="H36" s="305">
        <f>ROUND((((SUM(BH98:BH105)+SUM(BH124:BH201))+SUM(BH203:BH207))),2)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14.4" customHeight="1" hidden="1">
      <c r="B37" s="39"/>
      <c r="C37" s="40"/>
      <c r="D37" s="40"/>
      <c r="E37" s="46" t="s">
        <v>46</v>
      </c>
      <c r="F37" s="47">
        <v>0</v>
      </c>
      <c r="G37" s="129" t="s">
        <v>42</v>
      </c>
      <c r="H37" s="305">
        <f>ROUND((((SUM(BI98:BI105)+SUM(BI124:BI201))+SUM(BI203:BI207))),2)</f>
        <v>0</v>
      </c>
      <c r="I37" s="295"/>
      <c r="J37" s="295"/>
      <c r="K37" s="40"/>
      <c r="L37" s="40"/>
      <c r="M37" s="305">
        <v>0</v>
      </c>
      <c r="N37" s="295"/>
      <c r="O37" s="295"/>
      <c r="P37" s="295"/>
      <c r="Q37" s="40"/>
      <c r="R37" s="41"/>
    </row>
    <row r="38" spans="2:18" s="1" customFormat="1" ht="6.9" customHeight="1">
      <c r="B38" s="39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1"/>
    </row>
    <row r="39" spans="2:18" s="1" customFormat="1" ht="25.35" customHeight="1">
      <c r="B39" s="39"/>
      <c r="C39" s="125"/>
      <c r="D39" s="130" t="s">
        <v>47</v>
      </c>
      <c r="E39" s="79"/>
      <c r="F39" s="79"/>
      <c r="G39" s="131" t="s">
        <v>48</v>
      </c>
      <c r="H39" s="132" t="s">
        <v>49</v>
      </c>
      <c r="I39" s="79"/>
      <c r="J39" s="79"/>
      <c r="K39" s="79"/>
      <c r="L39" s="306">
        <f>SUM(M31:M37)</f>
        <v>0</v>
      </c>
      <c r="M39" s="306"/>
      <c r="N39" s="306"/>
      <c r="O39" s="306"/>
      <c r="P39" s="307"/>
      <c r="Q39" s="125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ht="30" customHeight="1">
      <c r="B79" s="26"/>
      <c r="C79" s="34" t="s">
        <v>127</v>
      </c>
      <c r="D79" s="30"/>
      <c r="E79" s="30"/>
      <c r="F79" s="296" t="s">
        <v>231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30"/>
      <c r="R79" s="27"/>
    </row>
    <row r="80" spans="2:18" s="1" customFormat="1" ht="36.9" customHeight="1">
      <c r="B80" s="39"/>
      <c r="C80" s="73" t="s">
        <v>129</v>
      </c>
      <c r="D80" s="40"/>
      <c r="E80" s="40"/>
      <c r="F80" s="242" t="str">
        <f>F8</f>
        <v>SO 102 - Lesní cesta délka 315 m</v>
      </c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40"/>
      <c r="R80" s="41"/>
    </row>
    <row r="81" spans="2:18" s="1" customFormat="1" ht="6.9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1"/>
    </row>
    <row r="82" spans="2:18" s="1" customFormat="1" ht="18" customHeight="1">
      <c r="B82" s="39"/>
      <c r="C82" s="34" t="s">
        <v>23</v>
      </c>
      <c r="D82" s="40"/>
      <c r="E82" s="40"/>
      <c r="F82" s="32" t="str">
        <f>F10</f>
        <v xml:space="preserve"> </v>
      </c>
      <c r="G82" s="40"/>
      <c r="H82" s="40"/>
      <c r="I82" s="40"/>
      <c r="J82" s="40"/>
      <c r="K82" s="34" t="s">
        <v>25</v>
      </c>
      <c r="L82" s="40"/>
      <c r="M82" s="298" t="str">
        <f>IF(O10="","",O10)</f>
        <v>13. 10. 2016</v>
      </c>
      <c r="N82" s="298"/>
      <c r="O82" s="298"/>
      <c r="P82" s="298"/>
      <c r="Q82" s="40"/>
      <c r="R82" s="41"/>
    </row>
    <row r="83" spans="2:18" s="1" customFormat="1" ht="6.9" customHeight="1"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1"/>
    </row>
    <row r="84" spans="2:18" s="1" customFormat="1" ht="13.2">
      <c r="B84" s="39"/>
      <c r="C84" s="34" t="s">
        <v>27</v>
      </c>
      <c r="D84" s="40"/>
      <c r="E84" s="40"/>
      <c r="F84" s="32" t="str">
        <f>E13</f>
        <v xml:space="preserve"> </v>
      </c>
      <c r="G84" s="40"/>
      <c r="H84" s="40"/>
      <c r="I84" s="40"/>
      <c r="J84" s="40"/>
      <c r="K84" s="34" t="s">
        <v>33</v>
      </c>
      <c r="L84" s="40"/>
      <c r="M84" s="260" t="str">
        <f>E19</f>
        <v xml:space="preserve"> </v>
      </c>
      <c r="N84" s="260"/>
      <c r="O84" s="260"/>
      <c r="P84" s="260"/>
      <c r="Q84" s="260"/>
      <c r="R84" s="41"/>
    </row>
    <row r="85" spans="2:18" s="1" customFormat="1" ht="14.4" customHeight="1">
      <c r="B85" s="39"/>
      <c r="C85" s="34" t="s">
        <v>31</v>
      </c>
      <c r="D85" s="40"/>
      <c r="E85" s="40"/>
      <c r="F85" s="32" t="str">
        <f>IF(E16="","",E16)</f>
        <v>Vyplň údaj</v>
      </c>
      <c r="G85" s="40"/>
      <c r="H85" s="40"/>
      <c r="I85" s="40"/>
      <c r="J85" s="40"/>
      <c r="K85" s="34" t="s">
        <v>35</v>
      </c>
      <c r="L85" s="40"/>
      <c r="M85" s="260" t="str">
        <f>E22</f>
        <v xml:space="preserve"> </v>
      </c>
      <c r="N85" s="260"/>
      <c r="O85" s="260"/>
      <c r="P85" s="260"/>
      <c r="Q85" s="260"/>
      <c r="R85" s="41"/>
    </row>
    <row r="86" spans="2:18" s="1" customFormat="1" ht="10.35" customHeight="1"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1"/>
    </row>
    <row r="87" spans="2:18" s="1" customFormat="1" ht="29.25" customHeight="1">
      <c r="B87" s="39"/>
      <c r="C87" s="300" t="s">
        <v>133</v>
      </c>
      <c r="D87" s="301"/>
      <c r="E87" s="301"/>
      <c r="F87" s="301"/>
      <c r="G87" s="301"/>
      <c r="H87" s="125"/>
      <c r="I87" s="125"/>
      <c r="J87" s="125"/>
      <c r="K87" s="125"/>
      <c r="L87" s="125"/>
      <c r="M87" s="125"/>
      <c r="N87" s="300" t="s">
        <v>134</v>
      </c>
      <c r="O87" s="301"/>
      <c r="P87" s="301"/>
      <c r="Q87" s="301"/>
      <c r="R87" s="41"/>
    </row>
    <row r="88" spans="2:18" s="1" customFormat="1" ht="10.35" customHeight="1"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1"/>
    </row>
    <row r="89" spans="2:47" s="1" customFormat="1" ht="29.25" customHeight="1">
      <c r="B89" s="39"/>
      <c r="C89" s="133" t="s">
        <v>135</v>
      </c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220">
        <f>N124</f>
        <v>0</v>
      </c>
      <c r="O89" s="302"/>
      <c r="P89" s="302"/>
      <c r="Q89" s="302"/>
      <c r="R89" s="41"/>
      <c r="AU89" s="22" t="s">
        <v>136</v>
      </c>
    </row>
    <row r="90" spans="2:18" s="7" customFormat="1" ht="24.9" customHeight="1">
      <c r="B90" s="134"/>
      <c r="C90" s="135"/>
      <c r="D90" s="136" t="s">
        <v>137</v>
      </c>
      <c r="E90" s="135"/>
      <c r="F90" s="135"/>
      <c r="G90" s="135"/>
      <c r="H90" s="135"/>
      <c r="I90" s="135"/>
      <c r="J90" s="135"/>
      <c r="K90" s="135"/>
      <c r="L90" s="135"/>
      <c r="M90" s="135"/>
      <c r="N90" s="293">
        <f>N125</f>
        <v>0</v>
      </c>
      <c r="O90" s="303"/>
      <c r="P90" s="303"/>
      <c r="Q90" s="303"/>
      <c r="R90" s="137"/>
    </row>
    <row r="91" spans="2:18" s="8" customFormat="1" ht="19.95" customHeight="1">
      <c r="B91" s="138"/>
      <c r="C91" s="103"/>
      <c r="D91" s="114" t="s">
        <v>138</v>
      </c>
      <c r="E91" s="103"/>
      <c r="F91" s="103"/>
      <c r="G91" s="103"/>
      <c r="H91" s="103"/>
      <c r="I91" s="103"/>
      <c r="J91" s="103"/>
      <c r="K91" s="103"/>
      <c r="L91" s="103"/>
      <c r="M91" s="103"/>
      <c r="N91" s="227">
        <f>N126</f>
        <v>0</v>
      </c>
      <c r="O91" s="228"/>
      <c r="P91" s="228"/>
      <c r="Q91" s="228"/>
      <c r="R91" s="139"/>
    </row>
    <row r="92" spans="2:18" s="8" customFormat="1" ht="19.95" customHeight="1">
      <c r="B92" s="138"/>
      <c r="C92" s="103"/>
      <c r="D92" s="114" t="s">
        <v>233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7">
        <f>N143</f>
        <v>0</v>
      </c>
      <c r="O92" s="228"/>
      <c r="P92" s="228"/>
      <c r="Q92" s="228"/>
      <c r="R92" s="139"/>
    </row>
    <row r="93" spans="2:18" s="8" customFormat="1" ht="19.95" customHeight="1">
      <c r="B93" s="138"/>
      <c r="C93" s="103"/>
      <c r="D93" s="114" t="s">
        <v>234</v>
      </c>
      <c r="E93" s="103"/>
      <c r="F93" s="103"/>
      <c r="G93" s="103"/>
      <c r="H93" s="103"/>
      <c r="I93" s="103"/>
      <c r="J93" s="103"/>
      <c r="K93" s="103"/>
      <c r="L93" s="103"/>
      <c r="M93" s="103"/>
      <c r="N93" s="227">
        <f>N152</f>
        <v>0</v>
      </c>
      <c r="O93" s="228"/>
      <c r="P93" s="228"/>
      <c r="Q93" s="228"/>
      <c r="R93" s="139"/>
    </row>
    <row r="94" spans="2:18" s="8" customFormat="1" ht="19.95" customHeight="1">
      <c r="B94" s="138"/>
      <c r="C94" s="103"/>
      <c r="D94" s="114" t="s">
        <v>235</v>
      </c>
      <c r="E94" s="103"/>
      <c r="F94" s="103"/>
      <c r="G94" s="103"/>
      <c r="H94" s="103"/>
      <c r="I94" s="103"/>
      <c r="J94" s="103"/>
      <c r="K94" s="103"/>
      <c r="L94" s="103"/>
      <c r="M94" s="103"/>
      <c r="N94" s="227">
        <f>N172</f>
        <v>0</v>
      </c>
      <c r="O94" s="228"/>
      <c r="P94" s="228"/>
      <c r="Q94" s="228"/>
      <c r="R94" s="139"/>
    </row>
    <row r="95" spans="2:18" s="8" customFormat="1" ht="19.95" customHeight="1">
      <c r="B95" s="138"/>
      <c r="C95" s="103"/>
      <c r="D95" s="114" t="s">
        <v>214</v>
      </c>
      <c r="E95" s="103"/>
      <c r="F95" s="103"/>
      <c r="G95" s="103"/>
      <c r="H95" s="103"/>
      <c r="I95" s="103"/>
      <c r="J95" s="103"/>
      <c r="K95" s="103"/>
      <c r="L95" s="103"/>
      <c r="M95" s="103"/>
      <c r="N95" s="227">
        <f>N200</f>
        <v>0</v>
      </c>
      <c r="O95" s="228"/>
      <c r="P95" s="228"/>
      <c r="Q95" s="228"/>
      <c r="R95" s="139"/>
    </row>
    <row r="96" spans="2:18" s="7" customFormat="1" ht="21.75" customHeight="1">
      <c r="B96" s="134"/>
      <c r="C96" s="135"/>
      <c r="D96" s="136" t="s">
        <v>140</v>
      </c>
      <c r="E96" s="135"/>
      <c r="F96" s="135"/>
      <c r="G96" s="135"/>
      <c r="H96" s="135"/>
      <c r="I96" s="135"/>
      <c r="J96" s="135"/>
      <c r="K96" s="135"/>
      <c r="L96" s="135"/>
      <c r="M96" s="135"/>
      <c r="N96" s="292">
        <f>N202</f>
        <v>0</v>
      </c>
      <c r="O96" s="303"/>
      <c r="P96" s="303"/>
      <c r="Q96" s="303"/>
      <c r="R96" s="137"/>
    </row>
    <row r="97" spans="2:18" s="1" customFormat="1" ht="21.75" customHeight="1"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1"/>
    </row>
    <row r="98" spans="2:21" s="1" customFormat="1" ht="29.25" customHeight="1">
      <c r="B98" s="39"/>
      <c r="C98" s="133" t="s">
        <v>141</v>
      </c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302">
        <f>ROUND(N99+N100+N101+N102+N103+N104,2)</f>
        <v>0</v>
      </c>
      <c r="O98" s="304"/>
      <c r="P98" s="304"/>
      <c r="Q98" s="304"/>
      <c r="R98" s="41"/>
      <c r="T98" s="140"/>
      <c r="U98" s="141" t="s">
        <v>40</v>
      </c>
    </row>
    <row r="99" spans="2:65" s="1" customFormat="1" ht="18" customHeight="1">
      <c r="B99" s="142"/>
      <c r="C99" s="143"/>
      <c r="D99" s="224" t="s">
        <v>142</v>
      </c>
      <c r="E99" s="299"/>
      <c r="F99" s="299"/>
      <c r="G99" s="299"/>
      <c r="H99" s="299"/>
      <c r="I99" s="143"/>
      <c r="J99" s="143"/>
      <c r="K99" s="143"/>
      <c r="L99" s="143"/>
      <c r="M99" s="143"/>
      <c r="N99" s="226">
        <f>ROUND(N89*T99,2)</f>
        <v>0</v>
      </c>
      <c r="O99" s="294"/>
      <c r="P99" s="294"/>
      <c r="Q99" s="294"/>
      <c r="R99" s="145"/>
      <c r="S99" s="143"/>
      <c r="T99" s="146"/>
      <c r="U99" s="147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110</v>
      </c>
      <c r="AZ99" s="148"/>
      <c r="BA99" s="148"/>
      <c r="BB99" s="148"/>
      <c r="BC99" s="148"/>
      <c r="BD99" s="148"/>
      <c r="BE99" s="150">
        <f aca="true" t="shared" si="0" ref="BE99:BE104">IF(U99="základní",N99,0)</f>
        <v>0</v>
      </c>
      <c r="BF99" s="150">
        <f aca="true" t="shared" si="1" ref="BF99:BF104">IF(U99="snížená",N99,0)</f>
        <v>0</v>
      </c>
      <c r="BG99" s="150">
        <f aca="true" t="shared" si="2" ref="BG99:BG104">IF(U99="zákl. přenesená",N99,0)</f>
        <v>0</v>
      </c>
      <c r="BH99" s="150">
        <f aca="true" t="shared" si="3" ref="BH99:BH104">IF(U99="sníž. přenesená",N99,0)</f>
        <v>0</v>
      </c>
      <c r="BI99" s="150">
        <f aca="true" t="shared" si="4" ref="BI99:BI104">IF(U99="nulová",N99,0)</f>
        <v>0</v>
      </c>
      <c r="BJ99" s="149" t="s">
        <v>83</v>
      </c>
      <c r="BK99" s="148"/>
      <c r="BL99" s="148"/>
      <c r="BM99" s="148"/>
    </row>
    <row r="100" spans="2:65" s="1" customFormat="1" ht="18" customHeight="1">
      <c r="B100" s="142"/>
      <c r="C100" s="143"/>
      <c r="D100" s="224" t="s">
        <v>143</v>
      </c>
      <c r="E100" s="299"/>
      <c r="F100" s="299"/>
      <c r="G100" s="299"/>
      <c r="H100" s="299"/>
      <c r="I100" s="143"/>
      <c r="J100" s="143"/>
      <c r="K100" s="143"/>
      <c r="L100" s="143"/>
      <c r="M100" s="143"/>
      <c r="N100" s="226">
        <f>ROUND(N89*T100,2)</f>
        <v>0</v>
      </c>
      <c r="O100" s="294"/>
      <c r="P100" s="294"/>
      <c r="Q100" s="294"/>
      <c r="R100" s="145"/>
      <c r="S100" s="143"/>
      <c r="T100" s="146"/>
      <c r="U100" s="147" t="s">
        <v>41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110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83</v>
      </c>
      <c r="BK100" s="148"/>
      <c r="BL100" s="148"/>
      <c r="BM100" s="148"/>
    </row>
    <row r="101" spans="2:65" s="1" customFormat="1" ht="18" customHeight="1">
      <c r="B101" s="142"/>
      <c r="C101" s="143"/>
      <c r="D101" s="224" t="s">
        <v>144</v>
      </c>
      <c r="E101" s="299"/>
      <c r="F101" s="299"/>
      <c r="G101" s="299"/>
      <c r="H101" s="299"/>
      <c r="I101" s="143"/>
      <c r="J101" s="143"/>
      <c r="K101" s="143"/>
      <c r="L101" s="143"/>
      <c r="M101" s="143"/>
      <c r="N101" s="226">
        <f>ROUND(N89*T101,2)</f>
        <v>0</v>
      </c>
      <c r="O101" s="294"/>
      <c r="P101" s="294"/>
      <c r="Q101" s="294"/>
      <c r="R101" s="145"/>
      <c r="S101" s="143"/>
      <c r="T101" s="146"/>
      <c r="U101" s="147" t="s">
        <v>41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110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83</v>
      </c>
      <c r="BK101" s="148"/>
      <c r="BL101" s="148"/>
      <c r="BM101" s="148"/>
    </row>
    <row r="102" spans="2:65" s="1" customFormat="1" ht="18" customHeight="1">
      <c r="B102" s="142"/>
      <c r="C102" s="143"/>
      <c r="D102" s="224" t="s">
        <v>145</v>
      </c>
      <c r="E102" s="299"/>
      <c r="F102" s="299"/>
      <c r="G102" s="299"/>
      <c r="H102" s="299"/>
      <c r="I102" s="143"/>
      <c r="J102" s="143"/>
      <c r="K102" s="143"/>
      <c r="L102" s="143"/>
      <c r="M102" s="143"/>
      <c r="N102" s="226">
        <f>ROUND(N89*T102,2)</f>
        <v>0</v>
      </c>
      <c r="O102" s="294"/>
      <c r="P102" s="294"/>
      <c r="Q102" s="294"/>
      <c r="R102" s="145"/>
      <c r="S102" s="143"/>
      <c r="T102" s="146"/>
      <c r="U102" s="147" t="s">
        <v>41</v>
      </c>
      <c r="V102" s="148"/>
      <c r="W102" s="148"/>
      <c r="X102" s="148"/>
      <c r="Y102" s="148"/>
      <c r="Z102" s="148"/>
      <c r="AA102" s="148"/>
      <c r="AB102" s="148"/>
      <c r="AC102" s="148"/>
      <c r="AD102" s="148"/>
      <c r="AE102" s="148"/>
      <c r="AF102" s="148"/>
      <c r="AG102" s="148"/>
      <c r="AH102" s="148"/>
      <c r="AI102" s="148"/>
      <c r="AJ102" s="148"/>
      <c r="AK102" s="148"/>
      <c r="AL102" s="148"/>
      <c r="AM102" s="148"/>
      <c r="AN102" s="148"/>
      <c r="AO102" s="148"/>
      <c r="AP102" s="148"/>
      <c r="AQ102" s="148"/>
      <c r="AR102" s="148"/>
      <c r="AS102" s="148"/>
      <c r="AT102" s="148"/>
      <c r="AU102" s="148"/>
      <c r="AV102" s="148"/>
      <c r="AW102" s="148"/>
      <c r="AX102" s="148"/>
      <c r="AY102" s="149" t="s">
        <v>110</v>
      </c>
      <c r="AZ102" s="148"/>
      <c r="BA102" s="148"/>
      <c r="BB102" s="148"/>
      <c r="BC102" s="148"/>
      <c r="BD102" s="148"/>
      <c r="BE102" s="150">
        <f t="shared" si="0"/>
        <v>0</v>
      </c>
      <c r="BF102" s="150">
        <f t="shared" si="1"/>
        <v>0</v>
      </c>
      <c r="BG102" s="150">
        <f t="shared" si="2"/>
        <v>0</v>
      </c>
      <c r="BH102" s="150">
        <f t="shared" si="3"/>
        <v>0</v>
      </c>
      <c r="BI102" s="150">
        <f t="shared" si="4"/>
        <v>0</v>
      </c>
      <c r="BJ102" s="149" t="s">
        <v>83</v>
      </c>
      <c r="BK102" s="148"/>
      <c r="BL102" s="148"/>
      <c r="BM102" s="148"/>
    </row>
    <row r="103" spans="2:65" s="1" customFormat="1" ht="18" customHeight="1">
      <c r="B103" s="142"/>
      <c r="C103" s="143"/>
      <c r="D103" s="224" t="s">
        <v>146</v>
      </c>
      <c r="E103" s="299"/>
      <c r="F103" s="299"/>
      <c r="G103" s="299"/>
      <c r="H103" s="299"/>
      <c r="I103" s="143"/>
      <c r="J103" s="143"/>
      <c r="K103" s="143"/>
      <c r="L103" s="143"/>
      <c r="M103" s="143"/>
      <c r="N103" s="226">
        <f>ROUND(N89*T103,2)</f>
        <v>0</v>
      </c>
      <c r="O103" s="294"/>
      <c r="P103" s="294"/>
      <c r="Q103" s="294"/>
      <c r="R103" s="145"/>
      <c r="S103" s="143"/>
      <c r="T103" s="146"/>
      <c r="U103" s="147" t="s">
        <v>41</v>
      </c>
      <c r="V103" s="148"/>
      <c r="W103" s="148"/>
      <c r="X103" s="148"/>
      <c r="Y103" s="148"/>
      <c r="Z103" s="148"/>
      <c r="AA103" s="148"/>
      <c r="AB103" s="148"/>
      <c r="AC103" s="148"/>
      <c r="AD103" s="148"/>
      <c r="AE103" s="148"/>
      <c r="AF103" s="148"/>
      <c r="AG103" s="148"/>
      <c r="AH103" s="148"/>
      <c r="AI103" s="148"/>
      <c r="AJ103" s="148"/>
      <c r="AK103" s="148"/>
      <c r="AL103" s="148"/>
      <c r="AM103" s="148"/>
      <c r="AN103" s="148"/>
      <c r="AO103" s="148"/>
      <c r="AP103" s="148"/>
      <c r="AQ103" s="148"/>
      <c r="AR103" s="148"/>
      <c r="AS103" s="148"/>
      <c r="AT103" s="148"/>
      <c r="AU103" s="148"/>
      <c r="AV103" s="148"/>
      <c r="AW103" s="148"/>
      <c r="AX103" s="148"/>
      <c r="AY103" s="149" t="s">
        <v>110</v>
      </c>
      <c r="AZ103" s="148"/>
      <c r="BA103" s="148"/>
      <c r="BB103" s="148"/>
      <c r="BC103" s="148"/>
      <c r="BD103" s="148"/>
      <c r="BE103" s="150">
        <f t="shared" si="0"/>
        <v>0</v>
      </c>
      <c r="BF103" s="150">
        <f t="shared" si="1"/>
        <v>0</v>
      </c>
      <c r="BG103" s="150">
        <f t="shared" si="2"/>
        <v>0</v>
      </c>
      <c r="BH103" s="150">
        <f t="shared" si="3"/>
        <v>0</v>
      </c>
      <c r="BI103" s="150">
        <f t="shared" si="4"/>
        <v>0</v>
      </c>
      <c r="BJ103" s="149" t="s">
        <v>83</v>
      </c>
      <c r="BK103" s="148"/>
      <c r="BL103" s="148"/>
      <c r="BM103" s="148"/>
    </row>
    <row r="104" spans="2:65" s="1" customFormat="1" ht="18" customHeight="1">
      <c r="B104" s="142"/>
      <c r="C104" s="143"/>
      <c r="D104" s="144" t="s">
        <v>147</v>
      </c>
      <c r="E104" s="143"/>
      <c r="F104" s="143"/>
      <c r="G104" s="143"/>
      <c r="H104" s="143"/>
      <c r="I104" s="143"/>
      <c r="J104" s="143"/>
      <c r="K104" s="143"/>
      <c r="L104" s="143"/>
      <c r="M104" s="143"/>
      <c r="N104" s="226">
        <f>ROUND(N89*T104,2)</f>
        <v>0</v>
      </c>
      <c r="O104" s="294"/>
      <c r="P104" s="294"/>
      <c r="Q104" s="294"/>
      <c r="R104" s="145"/>
      <c r="S104" s="143"/>
      <c r="T104" s="151"/>
      <c r="U104" s="152" t="s">
        <v>41</v>
      </c>
      <c r="V104" s="148"/>
      <c r="W104" s="148"/>
      <c r="X104" s="148"/>
      <c r="Y104" s="148"/>
      <c r="Z104" s="148"/>
      <c r="AA104" s="148"/>
      <c r="AB104" s="148"/>
      <c r="AC104" s="148"/>
      <c r="AD104" s="148"/>
      <c r="AE104" s="148"/>
      <c r="AF104" s="148"/>
      <c r="AG104" s="148"/>
      <c r="AH104" s="148"/>
      <c r="AI104" s="148"/>
      <c r="AJ104" s="148"/>
      <c r="AK104" s="148"/>
      <c r="AL104" s="148"/>
      <c r="AM104" s="148"/>
      <c r="AN104" s="148"/>
      <c r="AO104" s="148"/>
      <c r="AP104" s="148"/>
      <c r="AQ104" s="148"/>
      <c r="AR104" s="148"/>
      <c r="AS104" s="148"/>
      <c r="AT104" s="148"/>
      <c r="AU104" s="148"/>
      <c r="AV104" s="148"/>
      <c r="AW104" s="148"/>
      <c r="AX104" s="148"/>
      <c r="AY104" s="149" t="s">
        <v>148</v>
      </c>
      <c r="AZ104" s="148"/>
      <c r="BA104" s="148"/>
      <c r="BB104" s="148"/>
      <c r="BC104" s="148"/>
      <c r="BD104" s="148"/>
      <c r="BE104" s="150">
        <f t="shared" si="0"/>
        <v>0</v>
      </c>
      <c r="BF104" s="150">
        <f t="shared" si="1"/>
        <v>0</v>
      </c>
      <c r="BG104" s="150">
        <f t="shared" si="2"/>
        <v>0</v>
      </c>
      <c r="BH104" s="150">
        <f t="shared" si="3"/>
        <v>0</v>
      </c>
      <c r="BI104" s="150">
        <f t="shared" si="4"/>
        <v>0</v>
      </c>
      <c r="BJ104" s="149" t="s">
        <v>83</v>
      </c>
      <c r="BK104" s="148"/>
      <c r="BL104" s="148"/>
      <c r="BM104" s="148"/>
    </row>
    <row r="105" spans="2:18" s="1" customFormat="1" ht="13.5"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1"/>
    </row>
    <row r="106" spans="2:18" s="1" customFormat="1" ht="29.25" customHeight="1">
      <c r="B106" s="39"/>
      <c r="C106" s="124" t="s">
        <v>120</v>
      </c>
      <c r="D106" s="125"/>
      <c r="E106" s="125"/>
      <c r="F106" s="125"/>
      <c r="G106" s="125"/>
      <c r="H106" s="125"/>
      <c r="I106" s="125"/>
      <c r="J106" s="125"/>
      <c r="K106" s="125"/>
      <c r="L106" s="221">
        <f>ROUND(SUM(N89+N98),2)</f>
        <v>0</v>
      </c>
      <c r="M106" s="221"/>
      <c r="N106" s="221"/>
      <c r="O106" s="221"/>
      <c r="P106" s="221"/>
      <c r="Q106" s="221"/>
      <c r="R106" s="41"/>
    </row>
    <row r="107" spans="2:18" s="1" customFormat="1" ht="6.9" customHeight="1">
      <c r="B107" s="63"/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5"/>
    </row>
    <row r="111" spans="2:18" s="1" customFormat="1" ht="6.9" customHeight="1">
      <c r="B111" s="66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8"/>
    </row>
    <row r="112" spans="2:18" s="1" customFormat="1" ht="36.9" customHeight="1">
      <c r="B112" s="39"/>
      <c r="C112" s="240" t="s">
        <v>149</v>
      </c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41"/>
    </row>
    <row r="113" spans="2:18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30" customHeight="1">
      <c r="B114" s="39"/>
      <c r="C114" s="34" t="s">
        <v>19</v>
      </c>
      <c r="D114" s="40"/>
      <c r="E114" s="40"/>
      <c r="F114" s="296" t="str">
        <f>F6</f>
        <v>Lesní cesta - část Tulinka</v>
      </c>
      <c r="G114" s="297"/>
      <c r="H114" s="297"/>
      <c r="I114" s="297"/>
      <c r="J114" s="297"/>
      <c r="K114" s="297"/>
      <c r="L114" s="297"/>
      <c r="M114" s="297"/>
      <c r="N114" s="297"/>
      <c r="O114" s="297"/>
      <c r="P114" s="297"/>
      <c r="Q114" s="40"/>
      <c r="R114" s="41"/>
    </row>
    <row r="115" spans="2:18" ht="30" customHeight="1">
      <c r="B115" s="26"/>
      <c r="C115" s="34" t="s">
        <v>127</v>
      </c>
      <c r="D115" s="30"/>
      <c r="E115" s="30"/>
      <c r="F115" s="296" t="s">
        <v>231</v>
      </c>
      <c r="G115" s="261"/>
      <c r="H115" s="261"/>
      <c r="I115" s="261"/>
      <c r="J115" s="261"/>
      <c r="K115" s="261"/>
      <c r="L115" s="261"/>
      <c r="M115" s="261"/>
      <c r="N115" s="261"/>
      <c r="O115" s="261"/>
      <c r="P115" s="261"/>
      <c r="Q115" s="30"/>
      <c r="R115" s="27"/>
    </row>
    <row r="116" spans="2:18" s="1" customFormat="1" ht="36.9" customHeight="1">
      <c r="B116" s="39"/>
      <c r="C116" s="73" t="s">
        <v>129</v>
      </c>
      <c r="D116" s="40"/>
      <c r="E116" s="40"/>
      <c r="F116" s="242" t="str">
        <f>F8</f>
        <v>SO 102 - Lesní cesta délka 315 m</v>
      </c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40"/>
      <c r="R116" s="41"/>
    </row>
    <row r="117" spans="2:18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18" customHeight="1">
      <c r="B118" s="39"/>
      <c r="C118" s="34" t="s">
        <v>23</v>
      </c>
      <c r="D118" s="40"/>
      <c r="E118" s="40"/>
      <c r="F118" s="32" t="str">
        <f>F10</f>
        <v xml:space="preserve"> </v>
      </c>
      <c r="G118" s="40"/>
      <c r="H118" s="40"/>
      <c r="I118" s="40"/>
      <c r="J118" s="40"/>
      <c r="K118" s="34" t="s">
        <v>25</v>
      </c>
      <c r="L118" s="40"/>
      <c r="M118" s="298" t="str">
        <f>IF(O10="","",O10)</f>
        <v>13. 10. 2016</v>
      </c>
      <c r="N118" s="298"/>
      <c r="O118" s="298"/>
      <c r="P118" s="298"/>
      <c r="Q118" s="40"/>
      <c r="R118" s="41"/>
    </row>
    <row r="119" spans="2:18" s="1" customFormat="1" ht="6.9" customHeight="1"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1"/>
    </row>
    <row r="120" spans="2:18" s="1" customFormat="1" ht="13.2">
      <c r="B120" s="39"/>
      <c r="C120" s="34" t="s">
        <v>27</v>
      </c>
      <c r="D120" s="40"/>
      <c r="E120" s="40"/>
      <c r="F120" s="32" t="str">
        <f>E13</f>
        <v xml:space="preserve"> </v>
      </c>
      <c r="G120" s="40"/>
      <c r="H120" s="40"/>
      <c r="I120" s="40"/>
      <c r="J120" s="40"/>
      <c r="K120" s="34" t="s">
        <v>33</v>
      </c>
      <c r="L120" s="40"/>
      <c r="M120" s="260" t="str">
        <f>E19</f>
        <v xml:space="preserve"> </v>
      </c>
      <c r="N120" s="260"/>
      <c r="O120" s="260"/>
      <c r="P120" s="260"/>
      <c r="Q120" s="260"/>
      <c r="R120" s="41"/>
    </row>
    <row r="121" spans="2:18" s="1" customFormat="1" ht="14.4" customHeight="1">
      <c r="B121" s="39"/>
      <c r="C121" s="34" t="s">
        <v>31</v>
      </c>
      <c r="D121" s="40"/>
      <c r="E121" s="40"/>
      <c r="F121" s="32" t="str">
        <f>IF(E16="","",E16)</f>
        <v>Vyplň údaj</v>
      </c>
      <c r="G121" s="40"/>
      <c r="H121" s="40"/>
      <c r="I121" s="40"/>
      <c r="J121" s="40"/>
      <c r="K121" s="34" t="s">
        <v>35</v>
      </c>
      <c r="L121" s="40"/>
      <c r="M121" s="260" t="str">
        <f>E22</f>
        <v xml:space="preserve"> </v>
      </c>
      <c r="N121" s="260"/>
      <c r="O121" s="260"/>
      <c r="P121" s="260"/>
      <c r="Q121" s="260"/>
      <c r="R121" s="41"/>
    </row>
    <row r="122" spans="2:18" s="1" customFormat="1" ht="10.35" customHeight="1">
      <c r="B122" s="39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1"/>
    </row>
    <row r="123" spans="2:27" s="9" customFormat="1" ht="29.25" customHeight="1">
      <c r="B123" s="153"/>
      <c r="C123" s="154" t="s">
        <v>150</v>
      </c>
      <c r="D123" s="155" t="s">
        <v>151</v>
      </c>
      <c r="E123" s="155" t="s">
        <v>58</v>
      </c>
      <c r="F123" s="287" t="s">
        <v>152</v>
      </c>
      <c r="G123" s="287"/>
      <c r="H123" s="287"/>
      <c r="I123" s="287"/>
      <c r="J123" s="155" t="s">
        <v>153</v>
      </c>
      <c r="K123" s="155" t="s">
        <v>154</v>
      </c>
      <c r="L123" s="288" t="s">
        <v>155</v>
      </c>
      <c r="M123" s="288"/>
      <c r="N123" s="287" t="s">
        <v>134</v>
      </c>
      <c r="O123" s="287"/>
      <c r="P123" s="287"/>
      <c r="Q123" s="289"/>
      <c r="R123" s="156"/>
      <c r="T123" s="80" t="s">
        <v>156</v>
      </c>
      <c r="U123" s="81" t="s">
        <v>40</v>
      </c>
      <c r="V123" s="81" t="s">
        <v>157</v>
      </c>
      <c r="W123" s="81" t="s">
        <v>158</v>
      </c>
      <c r="X123" s="81" t="s">
        <v>159</v>
      </c>
      <c r="Y123" s="81" t="s">
        <v>160</v>
      </c>
      <c r="Z123" s="81" t="s">
        <v>161</v>
      </c>
      <c r="AA123" s="82" t="s">
        <v>162</v>
      </c>
    </row>
    <row r="124" spans="2:63" s="1" customFormat="1" ht="29.25" customHeight="1">
      <c r="B124" s="39"/>
      <c r="C124" s="84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290">
        <f>BK124</f>
        <v>0</v>
      </c>
      <c r="O124" s="291"/>
      <c r="P124" s="291"/>
      <c r="Q124" s="291"/>
      <c r="R124" s="41"/>
      <c r="T124" s="83"/>
      <c r="U124" s="55"/>
      <c r="V124" s="55"/>
      <c r="W124" s="157">
        <f>W125+W202</f>
        <v>0</v>
      </c>
      <c r="X124" s="55"/>
      <c r="Y124" s="157">
        <f>Y125+Y202</f>
        <v>41.89932440000001</v>
      </c>
      <c r="Z124" s="55"/>
      <c r="AA124" s="158">
        <f>AA125+AA202</f>
        <v>0</v>
      </c>
      <c r="AT124" s="22" t="s">
        <v>75</v>
      </c>
      <c r="AU124" s="22" t="s">
        <v>136</v>
      </c>
      <c r="BK124" s="159">
        <f>BK125+BK202</f>
        <v>0</v>
      </c>
    </row>
    <row r="125" spans="2:63" s="10" customFormat="1" ht="37.35" customHeight="1">
      <c r="B125" s="160"/>
      <c r="C125" s="161"/>
      <c r="D125" s="162" t="s">
        <v>137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292">
        <f>BK125</f>
        <v>0</v>
      </c>
      <c r="O125" s="293"/>
      <c r="P125" s="293"/>
      <c r="Q125" s="293"/>
      <c r="R125" s="163"/>
      <c r="T125" s="164"/>
      <c r="U125" s="161"/>
      <c r="V125" s="161"/>
      <c r="W125" s="165">
        <f>W126+W143+W152+W172+W200</f>
        <v>0</v>
      </c>
      <c r="X125" s="161"/>
      <c r="Y125" s="165">
        <f>Y126+Y143+Y152+Y172+Y200</f>
        <v>41.89932440000001</v>
      </c>
      <c r="Z125" s="161"/>
      <c r="AA125" s="166">
        <f>AA126+AA143+AA152+AA172+AA200</f>
        <v>0</v>
      </c>
      <c r="AR125" s="167" t="s">
        <v>83</v>
      </c>
      <c r="AT125" s="168" t="s">
        <v>75</v>
      </c>
      <c r="AU125" s="168" t="s">
        <v>76</v>
      </c>
      <c r="AY125" s="167" t="s">
        <v>163</v>
      </c>
      <c r="BK125" s="169">
        <f>BK126+BK143+BK152+BK172+BK200</f>
        <v>0</v>
      </c>
    </row>
    <row r="126" spans="2:63" s="10" customFormat="1" ht="19.95" customHeight="1">
      <c r="B126" s="160"/>
      <c r="C126" s="161"/>
      <c r="D126" s="170" t="s">
        <v>138</v>
      </c>
      <c r="E126" s="170"/>
      <c r="F126" s="170"/>
      <c r="G126" s="170"/>
      <c r="H126" s="170"/>
      <c r="I126" s="170"/>
      <c r="J126" s="170"/>
      <c r="K126" s="170"/>
      <c r="L126" s="170"/>
      <c r="M126" s="170"/>
      <c r="N126" s="285">
        <f>BK126</f>
        <v>0</v>
      </c>
      <c r="O126" s="286"/>
      <c r="P126" s="286"/>
      <c r="Q126" s="286"/>
      <c r="R126" s="163"/>
      <c r="T126" s="164"/>
      <c r="U126" s="161"/>
      <c r="V126" s="161"/>
      <c r="W126" s="165">
        <f>SUM(W127:W142)</f>
        <v>0</v>
      </c>
      <c r="X126" s="161"/>
      <c r="Y126" s="165">
        <f>SUM(Y127:Y142)</f>
        <v>0</v>
      </c>
      <c r="Z126" s="161"/>
      <c r="AA126" s="166">
        <f>SUM(AA127:AA142)</f>
        <v>0</v>
      </c>
      <c r="AR126" s="167" t="s">
        <v>83</v>
      </c>
      <c r="AT126" s="168" t="s">
        <v>75</v>
      </c>
      <c r="AU126" s="168" t="s">
        <v>83</v>
      </c>
      <c r="AY126" s="167" t="s">
        <v>163</v>
      </c>
      <c r="BK126" s="169">
        <f>SUM(BK127:BK142)</f>
        <v>0</v>
      </c>
    </row>
    <row r="127" spans="2:65" s="1" customFormat="1" ht="28.8" customHeight="1">
      <c r="B127" s="142"/>
      <c r="C127" s="171" t="s">
        <v>83</v>
      </c>
      <c r="D127" s="171" t="s">
        <v>164</v>
      </c>
      <c r="E127" s="172" t="s">
        <v>236</v>
      </c>
      <c r="F127" s="277" t="s">
        <v>237</v>
      </c>
      <c r="G127" s="277"/>
      <c r="H127" s="277"/>
      <c r="I127" s="277"/>
      <c r="J127" s="173" t="s">
        <v>176</v>
      </c>
      <c r="K127" s="174">
        <v>2.4</v>
      </c>
      <c r="L127" s="271">
        <v>0</v>
      </c>
      <c r="M127" s="271"/>
      <c r="N127" s="278">
        <f>ROUND(L127*K127,2)</f>
        <v>0</v>
      </c>
      <c r="O127" s="278"/>
      <c r="P127" s="278"/>
      <c r="Q127" s="278"/>
      <c r="R127" s="145"/>
      <c r="T127" s="175" t="s">
        <v>5</v>
      </c>
      <c r="U127" s="48" t="s">
        <v>41</v>
      </c>
      <c r="V127" s="40"/>
      <c r="W127" s="176">
        <f>V127*K127</f>
        <v>0</v>
      </c>
      <c r="X127" s="176">
        <v>0</v>
      </c>
      <c r="Y127" s="176">
        <f>X127*K127</f>
        <v>0</v>
      </c>
      <c r="Z127" s="176">
        <v>0</v>
      </c>
      <c r="AA127" s="177">
        <f>Z127*K127</f>
        <v>0</v>
      </c>
      <c r="AR127" s="22" t="s">
        <v>168</v>
      </c>
      <c r="AT127" s="22" t="s">
        <v>164</v>
      </c>
      <c r="AU127" s="22" t="s">
        <v>88</v>
      </c>
      <c r="AY127" s="22" t="s">
        <v>163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22" t="s">
        <v>83</v>
      </c>
      <c r="BK127" s="118">
        <f>ROUND(L127*K127,2)</f>
        <v>0</v>
      </c>
      <c r="BL127" s="22" t="s">
        <v>168</v>
      </c>
      <c r="BM127" s="22" t="s">
        <v>328</v>
      </c>
    </row>
    <row r="128" spans="2:51" s="11" customFormat="1" ht="20.4" customHeight="1">
      <c r="B128" s="178"/>
      <c r="C128" s="179"/>
      <c r="D128" s="179"/>
      <c r="E128" s="180" t="s">
        <v>5</v>
      </c>
      <c r="F128" s="281" t="s">
        <v>239</v>
      </c>
      <c r="G128" s="282"/>
      <c r="H128" s="282"/>
      <c r="I128" s="282"/>
      <c r="J128" s="179"/>
      <c r="K128" s="181" t="s">
        <v>5</v>
      </c>
      <c r="L128" s="179"/>
      <c r="M128" s="179"/>
      <c r="N128" s="179"/>
      <c r="O128" s="179"/>
      <c r="P128" s="179"/>
      <c r="Q128" s="179"/>
      <c r="R128" s="182"/>
      <c r="T128" s="183"/>
      <c r="U128" s="179"/>
      <c r="V128" s="179"/>
      <c r="W128" s="179"/>
      <c r="X128" s="179"/>
      <c r="Y128" s="179"/>
      <c r="Z128" s="179"/>
      <c r="AA128" s="184"/>
      <c r="AT128" s="185" t="s">
        <v>171</v>
      </c>
      <c r="AU128" s="185" t="s">
        <v>88</v>
      </c>
      <c r="AV128" s="11" t="s">
        <v>83</v>
      </c>
      <c r="AW128" s="11" t="s">
        <v>34</v>
      </c>
      <c r="AX128" s="11" t="s">
        <v>76</v>
      </c>
      <c r="AY128" s="185" t="s">
        <v>163</v>
      </c>
    </row>
    <row r="129" spans="2:51" s="12" customFormat="1" ht="20.4" customHeight="1">
      <c r="B129" s="186"/>
      <c r="C129" s="187"/>
      <c r="D129" s="187"/>
      <c r="E129" s="188" t="s">
        <v>5</v>
      </c>
      <c r="F129" s="283" t="s">
        <v>329</v>
      </c>
      <c r="G129" s="284"/>
      <c r="H129" s="284"/>
      <c r="I129" s="284"/>
      <c r="J129" s="187"/>
      <c r="K129" s="189">
        <v>0.96</v>
      </c>
      <c r="L129" s="187"/>
      <c r="M129" s="187"/>
      <c r="N129" s="187"/>
      <c r="O129" s="187"/>
      <c r="P129" s="187"/>
      <c r="Q129" s="187"/>
      <c r="R129" s="190"/>
      <c r="T129" s="191"/>
      <c r="U129" s="187"/>
      <c r="V129" s="187"/>
      <c r="W129" s="187"/>
      <c r="X129" s="187"/>
      <c r="Y129" s="187"/>
      <c r="Z129" s="187"/>
      <c r="AA129" s="192"/>
      <c r="AT129" s="193" t="s">
        <v>171</v>
      </c>
      <c r="AU129" s="193" t="s">
        <v>88</v>
      </c>
      <c r="AV129" s="12" t="s">
        <v>88</v>
      </c>
      <c r="AW129" s="12" t="s">
        <v>34</v>
      </c>
      <c r="AX129" s="12" t="s">
        <v>76</v>
      </c>
      <c r="AY129" s="193" t="s">
        <v>163</v>
      </c>
    </row>
    <row r="130" spans="2:51" s="11" customFormat="1" ht="28.8" customHeight="1">
      <c r="B130" s="178"/>
      <c r="C130" s="179"/>
      <c r="D130" s="179"/>
      <c r="E130" s="180" t="s">
        <v>5</v>
      </c>
      <c r="F130" s="317" t="s">
        <v>241</v>
      </c>
      <c r="G130" s="318"/>
      <c r="H130" s="318"/>
      <c r="I130" s="318"/>
      <c r="J130" s="179"/>
      <c r="K130" s="181" t="s">
        <v>5</v>
      </c>
      <c r="L130" s="179"/>
      <c r="M130" s="179"/>
      <c r="N130" s="179"/>
      <c r="O130" s="179"/>
      <c r="P130" s="179"/>
      <c r="Q130" s="179"/>
      <c r="R130" s="182"/>
      <c r="T130" s="183"/>
      <c r="U130" s="179"/>
      <c r="V130" s="179"/>
      <c r="W130" s="179"/>
      <c r="X130" s="179"/>
      <c r="Y130" s="179"/>
      <c r="Z130" s="179"/>
      <c r="AA130" s="184"/>
      <c r="AT130" s="185" t="s">
        <v>171</v>
      </c>
      <c r="AU130" s="185" t="s">
        <v>88</v>
      </c>
      <c r="AV130" s="11" t="s">
        <v>83</v>
      </c>
      <c r="AW130" s="11" t="s">
        <v>34</v>
      </c>
      <c r="AX130" s="11" t="s">
        <v>76</v>
      </c>
      <c r="AY130" s="185" t="s">
        <v>163</v>
      </c>
    </row>
    <row r="131" spans="2:51" s="12" customFormat="1" ht="20.4" customHeight="1">
      <c r="B131" s="186"/>
      <c r="C131" s="187"/>
      <c r="D131" s="187"/>
      <c r="E131" s="188" t="s">
        <v>5</v>
      </c>
      <c r="F131" s="283" t="s">
        <v>330</v>
      </c>
      <c r="G131" s="284"/>
      <c r="H131" s="284"/>
      <c r="I131" s="284"/>
      <c r="J131" s="187"/>
      <c r="K131" s="189">
        <v>1.44</v>
      </c>
      <c r="L131" s="187"/>
      <c r="M131" s="187"/>
      <c r="N131" s="187"/>
      <c r="O131" s="187"/>
      <c r="P131" s="187"/>
      <c r="Q131" s="187"/>
      <c r="R131" s="190"/>
      <c r="T131" s="191"/>
      <c r="U131" s="187"/>
      <c r="V131" s="187"/>
      <c r="W131" s="187"/>
      <c r="X131" s="187"/>
      <c r="Y131" s="187"/>
      <c r="Z131" s="187"/>
      <c r="AA131" s="192"/>
      <c r="AT131" s="193" t="s">
        <v>171</v>
      </c>
      <c r="AU131" s="193" t="s">
        <v>88</v>
      </c>
      <c r="AV131" s="12" t="s">
        <v>88</v>
      </c>
      <c r="AW131" s="12" t="s">
        <v>34</v>
      </c>
      <c r="AX131" s="12" t="s">
        <v>76</v>
      </c>
      <c r="AY131" s="193" t="s">
        <v>163</v>
      </c>
    </row>
    <row r="132" spans="2:51" s="13" customFormat="1" ht="20.4" customHeight="1">
      <c r="B132" s="194"/>
      <c r="C132" s="195"/>
      <c r="D132" s="195"/>
      <c r="E132" s="196" t="s">
        <v>5</v>
      </c>
      <c r="F132" s="275" t="s">
        <v>173</v>
      </c>
      <c r="G132" s="276"/>
      <c r="H132" s="276"/>
      <c r="I132" s="276"/>
      <c r="J132" s="195"/>
      <c r="K132" s="197">
        <v>2.4</v>
      </c>
      <c r="L132" s="195"/>
      <c r="M132" s="195"/>
      <c r="N132" s="195"/>
      <c r="O132" s="195"/>
      <c r="P132" s="195"/>
      <c r="Q132" s="195"/>
      <c r="R132" s="198"/>
      <c r="T132" s="199"/>
      <c r="U132" s="195"/>
      <c r="V132" s="195"/>
      <c r="W132" s="195"/>
      <c r="X132" s="195"/>
      <c r="Y132" s="195"/>
      <c r="Z132" s="195"/>
      <c r="AA132" s="200"/>
      <c r="AT132" s="201" t="s">
        <v>171</v>
      </c>
      <c r="AU132" s="201" t="s">
        <v>88</v>
      </c>
      <c r="AV132" s="13" t="s">
        <v>168</v>
      </c>
      <c r="AW132" s="13" t="s">
        <v>34</v>
      </c>
      <c r="AX132" s="13" t="s">
        <v>83</v>
      </c>
      <c r="AY132" s="201" t="s">
        <v>163</v>
      </c>
    </row>
    <row r="133" spans="2:65" s="1" customFormat="1" ht="28.8" customHeight="1">
      <c r="B133" s="142"/>
      <c r="C133" s="171" t="s">
        <v>88</v>
      </c>
      <c r="D133" s="171" t="s">
        <v>164</v>
      </c>
      <c r="E133" s="172" t="s">
        <v>243</v>
      </c>
      <c r="F133" s="277" t="s">
        <v>244</v>
      </c>
      <c r="G133" s="277"/>
      <c r="H133" s="277"/>
      <c r="I133" s="277"/>
      <c r="J133" s="173" t="s">
        <v>176</v>
      </c>
      <c r="K133" s="174">
        <v>1.2</v>
      </c>
      <c r="L133" s="271">
        <v>0</v>
      </c>
      <c r="M133" s="271"/>
      <c r="N133" s="278">
        <f>ROUND(L133*K133,2)</f>
        <v>0</v>
      </c>
      <c r="O133" s="278"/>
      <c r="P133" s="278"/>
      <c r="Q133" s="278"/>
      <c r="R133" s="145"/>
      <c r="T133" s="175" t="s">
        <v>5</v>
      </c>
      <c r="U133" s="48" t="s">
        <v>41</v>
      </c>
      <c r="V133" s="40"/>
      <c r="W133" s="176">
        <f>V133*K133</f>
        <v>0</v>
      </c>
      <c r="X133" s="176">
        <v>0</v>
      </c>
      <c r="Y133" s="176">
        <f>X133*K133</f>
        <v>0</v>
      </c>
      <c r="Z133" s="176">
        <v>0</v>
      </c>
      <c r="AA133" s="177">
        <f>Z133*K133</f>
        <v>0</v>
      </c>
      <c r="AR133" s="22" t="s">
        <v>168</v>
      </c>
      <c r="AT133" s="22" t="s">
        <v>164</v>
      </c>
      <c r="AU133" s="22" t="s">
        <v>88</v>
      </c>
      <c r="AY133" s="22" t="s">
        <v>163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2" t="s">
        <v>83</v>
      </c>
      <c r="BK133" s="118">
        <f>ROUND(L133*K133,2)</f>
        <v>0</v>
      </c>
      <c r="BL133" s="22" t="s">
        <v>168</v>
      </c>
      <c r="BM133" s="22" t="s">
        <v>331</v>
      </c>
    </row>
    <row r="134" spans="2:51" s="12" customFormat="1" ht="20.4" customHeight="1">
      <c r="B134" s="186"/>
      <c r="C134" s="187"/>
      <c r="D134" s="187"/>
      <c r="E134" s="188" t="s">
        <v>5</v>
      </c>
      <c r="F134" s="273" t="s">
        <v>332</v>
      </c>
      <c r="G134" s="274"/>
      <c r="H134" s="274"/>
      <c r="I134" s="274"/>
      <c r="J134" s="187"/>
      <c r="K134" s="189">
        <v>1.2</v>
      </c>
      <c r="L134" s="187"/>
      <c r="M134" s="187"/>
      <c r="N134" s="187"/>
      <c r="O134" s="187"/>
      <c r="P134" s="187"/>
      <c r="Q134" s="187"/>
      <c r="R134" s="190"/>
      <c r="T134" s="191"/>
      <c r="U134" s="187"/>
      <c r="V134" s="187"/>
      <c r="W134" s="187"/>
      <c r="X134" s="187"/>
      <c r="Y134" s="187"/>
      <c r="Z134" s="187"/>
      <c r="AA134" s="192"/>
      <c r="AT134" s="193" t="s">
        <v>171</v>
      </c>
      <c r="AU134" s="193" t="s">
        <v>88</v>
      </c>
      <c r="AV134" s="12" t="s">
        <v>88</v>
      </c>
      <c r="AW134" s="12" t="s">
        <v>34</v>
      </c>
      <c r="AX134" s="12" t="s">
        <v>76</v>
      </c>
      <c r="AY134" s="193" t="s">
        <v>163</v>
      </c>
    </row>
    <row r="135" spans="2:51" s="13" customFormat="1" ht="20.4" customHeight="1">
      <c r="B135" s="194"/>
      <c r="C135" s="195"/>
      <c r="D135" s="195"/>
      <c r="E135" s="196" t="s">
        <v>5</v>
      </c>
      <c r="F135" s="275" t="s">
        <v>173</v>
      </c>
      <c r="G135" s="276"/>
      <c r="H135" s="276"/>
      <c r="I135" s="276"/>
      <c r="J135" s="195"/>
      <c r="K135" s="197">
        <v>1.2</v>
      </c>
      <c r="L135" s="195"/>
      <c r="M135" s="195"/>
      <c r="N135" s="195"/>
      <c r="O135" s="195"/>
      <c r="P135" s="195"/>
      <c r="Q135" s="195"/>
      <c r="R135" s="198"/>
      <c r="T135" s="199"/>
      <c r="U135" s="195"/>
      <c r="V135" s="195"/>
      <c r="W135" s="195"/>
      <c r="X135" s="195"/>
      <c r="Y135" s="195"/>
      <c r="Z135" s="195"/>
      <c r="AA135" s="200"/>
      <c r="AT135" s="201" t="s">
        <v>171</v>
      </c>
      <c r="AU135" s="201" t="s">
        <v>88</v>
      </c>
      <c r="AV135" s="13" t="s">
        <v>168</v>
      </c>
      <c r="AW135" s="13" t="s">
        <v>34</v>
      </c>
      <c r="AX135" s="13" t="s">
        <v>83</v>
      </c>
      <c r="AY135" s="201" t="s">
        <v>163</v>
      </c>
    </row>
    <row r="136" spans="2:65" s="1" customFormat="1" ht="28.8" customHeight="1">
      <c r="B136" s="142"/>
      <c r="C136" s="171" t="s">
        <v>107</v>
      </c>
      <c r="D136" s="171" t="s">
        <v>164</v>
      </c>
      <c r="E136" s="172" t="s">
        <v>184</v>
      </c>
      <c r="F136" s="277" t="s">
        <v>185</v>
      </c>
      <c r="G136" s="277"/>
      <c r="H136" s="277"/>
      <c r="I136" s="277"/>
      <c r="J136" s="173" t="s">
        <v>176</v>
      </c>
      <c r="K136" s="174">
        <v>2.4</v>
      </c>
      <c r="L136" s="271">
        <v>0</v>
      </c>
      <c r="M136" s="271"/>
      <c r="N136" s="278">
        <f>ROUND(L136*K136,2)</f>
        <v>0</v>
      </c>
      <c r="O136" s="278"/>
      <c r="P136" s="278"/>
      <c r="Q136" s="278"/>
      <c r="R136" s="145"/>
      <c r="T136" s="175" t="s">
        <v>5</v>
      </c>
      <c r="U136" s="48" t="s">
        <v>41</v>
      </c>
      <c r="V136" s="40"/>
      <c r="W136" s="176">
        <f>V136*K136</f>
        <v>0</v>
      </c>
      <c r="X136" s="176">
        <v>0</v>
      </c>
      <c r="Y136" s="176">
        <f>X136*K136</f>
        <v>0</v>
      </c>
      <c r="Z136" s="176">
        <v>0</v>
      </c>
      <c r="AA136" s="177">
        <f>Z136*K136</f>
        <v>0</v>
      </c>
      <c r="AR136" s="22" t="s">
        <v>168</v>
      </c>
      <c r="AT136" s="22" t="s">
        <v>164</v>
      </c>
      <c r="AU136" s="22" t="s">
        <v>88</v>
      </c>
      <c r="AY136" s="22" t="s">
        <v>163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22" t="s">
        <v>83</v>
      </c>
      <c r="BK136" s="118">
        <f>ROUND(L136*K136,2)</f>
        <v>0</v>
      </c>
      <c r="BL136" s="22" t="s">
        <v>168</v>
      </c>
      <c r="BM136" s="22" t="s">
        <v>333</v>
      </c>
    </row>
    <row r="137" spans="2:51" s="11" customFormat="1" ht="28.8" customHeight="1">
      <c r="B137" s="178"/>
      <c r="C137" s="179"/>
      <c r="D137" s="179"/>
      <c r="E137" s="180" t="s">
        <v>5</v>
      </c>
      <c r="F137" s="281" t="s">
        <v>187</v>
      </c>
      <c r="G137" s="282"/>
      <c r="H137" s="282"/>
      <c r="I137" s="282"/>
      <c r="J137" s="179"/>
      <c r="K137" s="181" t="s">
        <v>5</v>
      </c>
      <c r="L137" s="179"/>
      <c r="M137" s="179"/>
      <c r="N137" s="179"/>
      <c r="O137" s="179"/>
      <c r="P137" s="179"/>
      <c r="Q137" s="179"/>
      <c r="R137" s="182"/>
      <c r="T137" s="183"/>
      <c r="U137" s="179"/>
      <c r="V137" s="179"/>
      <c r="W137" s="179"/>
      <c r="X137" s="179"/>
      <c r="Y137" s="179"/>
      <c r="Z137" s="179"/>
      <c r="AA137" s="184"/>
      <c r="AT137" s="185" t="s">
        <v>171</v>
      </c>
      <c r="AU137" s="185" t="s">
        <v>88</v>
      </c>
      <c r="AV137" s="11" t="s">
        <v>83</v>
      </c>
      <c r="AW137" s="11" t="s">
        <v>34</v>
      </c>
      <c r="AX137" s="11" t="s">
        <v>76</v>
      </c>
      <c r="AY137" s="185" t="s">
        <v>163</v>
      </c>
    </row>
    <row r="138" spans="2:51" s="12" customFormat="1" ht="20.4" customHeight="1">
      <c r="B138" s="186"/>
      <c r="C138" s="187"/>
      <c r="D138" s="187"/>
      <c r="E138" s="188" t="s">
        <v>5</v>
      </c>
      <c r="F138" s="283" t="s">
        <v>334</v>
      </c>
      <c r="G138" s="284"/>
      <c r="H138" s="284"/>
      <c r="I138" s="284"/>
      <c r="J138" s="187"/>
      <c r="K138" s="189">
        <v>2.4</v>
      </c>
      <c r="L138" s="187"/>
      <c r="M138" s="187"/>
      <c r="N138" s="187"/>
      <c r="O138" s="187"/>
      <c r="P138" s="187"/>
      <c r="Q138" s="187"/>
      <c r="R138" s="190"/>
      <c r="T138" s="191"/>
      <c r="U138" s="187"/>
      <c r="V138" s="187"/>
      <c r="W138" s="187"/>
      <c r="X138" s="187"/>
      <c r="Y138" s="187"/>
      <c r="Z138" s="187"/>
      <c r="AA138" s="192"/>
      <c r="AT138" s="193" t="s">
        <v>171</v>
      </c>
      <c r="AU138" s="193" t="s">
        <v>88</v>
      </c>
      <c r="AV138" s="12" t="s">
        <v>88</v>
      </c>
      <c r="AW138" s="12" t="s">
        <v>34</v>
      </c>
      <c r="AX138" s="12" t="s">
        <v>76</v>
      </c>
      <c r="AY138" s="193" t="s">
        <v>163</v>
      </c>
    </row>
    <row r="139" spans="2:51" s="13" customFormat="1" ht="20.4" customHeight="1">
      <c r="B139" s="194"/>
      <c r="C139" s="195"/>
      <c r="D139" s="195"/>
      <c r="E139" s="196" t="s">
        <v>5</v>
      </c>
      <c r="F139" s="275" t="s">
        <v>173</v>
      </c>
      <c r="G139" s="276"/>
      <c r="H139" s="276"/>
      <c r="I139" s="276"/>
      <c r="J139" s="195"/>
      <c r="K139" s="197">
        <v>2.4</v>
      </c>
      <c r="L139" s="195"/>
      <c r="M139" s="195"/>
      <c r="N139" s="195"/>
      <c r="O139" s="195"/>
      <c r="P139" s="195"/>
      <c r="Q139" s="195"/>
      <c r="R139" s="198"/>
      <c r="T139" s="199"/>
      <c r="U139" s="195"/>
      <c r="V139" s="195"/>
      <c r="W139" s="195"/>
      <c r="X139" s="195"/>
      <c r="Y139" s="195"/>
      <c r="Z139" s="195"/>
      <c r="AA139" s="200"/>
      <c r="AT139" s="201" t="s">
        <v>171</v>
      </c>
      <c r="AU139" s="201" t="s">
        <v>88</v>
      </c>
      <c r="AV139" s="13" t="s">
        <v>168</v>
      </c>
      <c r="AW139" s="13" t="s">
        <v>34</v>
      </c>
      <c r="AX139" s="13" t="s">
        <v>83</v>
      </c>
      <c r="AY139" s="201" t="s">
        <v>163</v>
      </c>
    </row>
    <row r="140" spans="2:65" s="1" customFormat="1" ht="28.8" customHeight="1">
      <c r="B140" s="142"/>
      <c r="C140" s="171" t="s">
        <v>168</v>
      </c>
      <c r="D140" s="171" t="s">
        <v>164</v>
      </c>
      <c r="E140" s="172" t="s">
        <v>190</v>
      </c>
      <c r="F140" s="277" t="s">
        <v>191</v>
      </c>
      <c r="G140" s="277"/>
      <c r="H140" s="277"/>
      <c r="I140" s="277"/>
      <c r="J140" s="173" t="s">
        <v>192</v>
      </c>
      <c r="K140" s="174">
        <v>4.32</v>
      </c>
      <c r="L140" s="271">
        <v>0</v>
      </c>
      <c r="M140" s="271"/>
      <c r="N140" s="278">
        <f>ROUND(L140*K140,2)</f>
        <v>0</v>
      </c>
      <c r="O140" s="278"/>
      <c r="P140" s="278"/>
      <c r="Q140" s="278"/>
      <c r="R140" s="145"/>
      <c r="T140" s="175" t="s">
        <v>5</v>
      </c>
      <c r="U140" s="48" t="s">
        <v>41</v>
      </c>
      <c r="V140" s="40"/>
      <c r="W140" s="176">
        <f>V140*K140</f>
        <v>0</v>
      </c>
      <c r="X140" s="176">
        <v>0</v>
      </c>
      <c r="Y140" s="176">
        <f>X140*K140</f>
        <v>0</v>
      </c>
      <c r="Z140" s="176">
        <v>0</v>
      </c>
      <c r="AA140" s="177">
        <f>Z140*K140</f>
        <v>0</v>
      </c>
      <c r="AR140" s="22" t="s">
        <v>168</v>
      </c>
      <c r="AT140" s="22" t="s">
        <v>164</v>
      </c>
      <c r="AU140" s="22" t="s">
        <v>88</v>
      </c>
      <c r="AY140" s="22" t="s">
        <v>163</v>
      </c>
      <c r="BE140" s="118">
        <f>IF(U140="základní",N140,0)</f>
        <v>0</v>
      </c>
      <c r="BF140" s="118">
        <f>IF(U140="snížená",N140,0)</f>
        <v>0</v>
      </c>
      <c r="BG140" s="118">
        <f>IF(U140="zákl. přenesená",N140,0)</f>
        <v>0</v>
      </c>
      <c r="BH140" s="118">
        <f>IF(U140="sníž. přenesená",N140,0)</f>
        <v>0</v>
      </c>
      <c r="BI140" s="118">
        <f>IF(U140="nulová",N140,0)</f>
        <v>0</v>
      </c>
      <c r="BJ140" s="22" t="s">
        <v>83</v>
      </c>
      <c r="BK140" s="118">
        <f>ROUND(L140*K140,2)</f>
        <v>0</v>
      </c>
      <c r="BL140" s="22" t="s">
        <v>168</v>
      </c>
      <c r="BM140" s="22" t="s">
        <v>335</v>
      </c>
    </row>
    <row r="141" spans="2:51" s="12" customFormat="1" ht="20.4" customHeight="1">
      <c r="B141" s="186"/>
      <c r="C141" s="187"/>
      <c r="D141" s="187"/>
      <c r="E141" s="188" t="s">
        <v>5</v>
      </c>
      <c r="F141" s="273" t="s">
        <v>336</v>
      </c>
      <c r="G141" s="274"/>
      <c r="H141" s="274"/>
      <c r="I141" s="274"/>
      <c r="J141" s="187"/>
      <c r="K141" s="189">
        <v>4.32</v>
      </c>
      <c r="L141" s="187"/>
      <c r="M141" s="187"/>
      <c r="N141" s="187"/>
      <c r="O141" s="187"/>
      <c r="P141" s="187"/>
      <c r="Q141" s="187"/>
      <c r="R141" s="190"/>
      <c r="T141" s="191"/>
      <c r="U141" s="187"/>
      <c r="V141" s="187"/>
      <c r="W141" s="187"/>
      <c r="X141" s="187"/>
      <c r="Y141" s="187"/>
      <c r="Z141" s="187"/>
      <c r="AA141" s="192"/>
      <c r="AT141" s="193" t="s">
        <v>171</v>
      </c>
      <c r="AU141" s="193" t="s">
        <v>88</v>
      </c>
      <c r="AV141" s="12" t="s">
        <v>88</v>
      </c>
      <c r="AW141" s="12" t="s">
        <v>34</v>
      </c>
      <c r="AX141" s="12" t="s">
        <v>76</v>
      </c>
      <c r="AY141" s="193" t="s">
        <v>163</v>
      </c>
    </row>
    <row r="142" spans="2:51" s="13" customFormat="1" ht="20.4" customHeight="1">
      <c r="B142" s="194"/>
      <c r="C142" s="195"/>
      <c r="D142" s="195"/>
      <c r="E142" s="196" t="s">
        <v>5</v>
      </c>
      <c r="F142" s="275" t="s">
        <v>173</v>
      </c>
      <c r="G142" s="276"/>
      <c r="H142" s="276"/>
      <c r="I142" s="276"/>
      <c r="J142" s="195"/>
      <c r="K142" s="197">
        <v>4.32</v>
      </c>
      <c r="L142" s="195"/>
      <c r="M142" s="195"/>
      <c r="N142" s="195"/>
      <c r="O142" s="195"/>
      <c r="P142" s="195"/>
      <c r="Q142" s="195"/>
      <c r="R142" s="198"/>
      <c r="T142" s="199"/>
      <c r="U142" s="195"/>
      <c r="V142" s="195"/>
      <c r="W142" s="195"/>
      <c r="X142" s="195"/>
      <c r="Y142" s="195"/>
      <c r="Z142" s="195"/>
      <c r="AA142" s="200"/>
      <c r="AT142" s="201" t="s">
        <v>171</v>
      </c>
      <c r="AU142" s="201" t="s">
        <v>88</v>
      </c>
      <c r="AV142" s="13" t="s">
        <v>168</v>
      </c>
      <c r="AW142" s="13" t="s">
        <v>34</v>
      </c>
      <c r="AX142" s="13" t="s">
        <v>83</v>
      </c>
      <c r="AY142" s="201" t="s">
        <v>163</v>
      </c>
    </row>
    <row r="143" spans="2:63" s="10" customFormat="1" ht="29.85" customHeight="1">
      <c r="B143" s="160"/>
      <c r="C143" s="161"/>
      <c r="D143" s="170" t="s">
        <v>233</v>
      </c>
      <c r="E143" s="170"/>
      <c r="F143" s="170"/>
      <c r="G143" s="170"/>
      <c r="H143" s="170"/>
      <c r="I143" s="170"/>
      <c r="J143" s="170"/>
      <c r="K143" s="170"/>
      <c r="L143" s="170"/>
      <c r="M143" s="170"/>
      <c r="N143" s="285">
        <f>BK143</f>
        <v>0</v>
      </c>
      <c r="O143" s="286"/>
      <c r="P143" s="286"/>
      <c r="Q143" s="286"/>
      <c r="R143" s="163"/>
      <c r="T143" s="164"/>
      <c r="U143" s="161"/>
      <c r="V143" s="161"/>
      <c r="W143" s="165">
        <f>SUM(W144:W151)</f>
        <v>0</v>
      </c>
      <c r="X143" s="161"/>
      <c r="Y143" s="165">
        <f>SUM(Y144:Y151)</f>
        <v>0</v>
      </c>
      <c r="Z143" s="161"/>
      <c r="AA143" s="166">
        <f>SUM(AA144:AA151)</f>
        <v>0</v>
      </c>
      <c r="AR143" s="167" t="s">
        <v>83</v>
      </c>
      <c r="AT143" s="168" t="s">
        <v>75</v>
      </c>
      <c r="AU143" s="168" t="s">
        <v>83</v>
      </c>
      <c r="AY143" s="167" t="s">
        <v>163</v>
      </c>
      <c r="BK143" s="169">
        <f>SUM(BK144:BK151)</f>
        <v>0</v>
      </c>
    </row>
    <row r="144" spans="2:65" s="1" customFormat="1" ht="40.2" customHeight="1">
      <c r="B144" s="142"/>
      <c r="C144" s="171" t="s">
        <v>189</v>
      </c>
      <c r="D144" s="171" t="s">
        <v>164</v>
      </c>
      <c r="E144" s="172" t="s">
        <v>251</v>
      </c>
      <c r="F144" s="277" t="s">
        <v>252</v>
      </c>
      <c r="G144" s="277"/>
      <c r="H144" s="277"/>
      <c r="I144" s="277"/>
      <c r="J144" s="173" t="s">
        <v>167</v>
      </c>
      <c r="K144" s="174">
        <v>8</v>
      </c>
      <c r="L144" s="271">
        <v>0</v>
      </c>
      <c r="M144" s="271"/>
      <c r="N144" s="278">
        <f>ROUND(L144*K144,2)</f>
        <v>0</v>
      </c>
      <c r="O144" s="278"/>
      <c r="P144" s="278"/>
      <c r="Q144" s="278"/>
      <c r="R144" s="145"/>
      <c r="T144" s="175" t="s">
        <v>5</v>
      </c>
      <c r="U144" s="48" t="s">
        <v>41</v>
      </c>
      <c r="V144" s="40"/>
      <c r="W144" s="176">
        <f>V144*K144</f>
        <v>0</v>
      </c>
      <c r="X144" s="176">
        <v>0</v>
      </c>
      <c r="Y144" s="176">
        <f>X144*K144</f>
        <v>0</v>
      </c>
      <c r="Z144" s="176">
        <v>0</v>
      </c>
      <c r="AA144" s="177">
        <f>Z144*K144</f>
        <v>0</v>
      </c>
      <c r="AR144" s="22" t="s">
        <v>168</v>
      </c>
      <c r="AT144" s="22" t="s">
        <v>164</v>
      </c>
      <c r="AU144" s="22" t="s">
        <v>88</v>
      </c>
      <c r="AY144" s="22" t="s">
        <v>163</v>
      </c>
      <c r="BE144" s="118">
        <f>IF(U144="základní",N144,0)</f>
        <v>0</v>
      </c>
      <c r="BF144" s="118">
        <f>IF(U144="snížená",N144,0)</f>
        <v>0</v>
      </c>
      <c r="BG144" s="118">
        <f>IF(U144="zákl. přenesená",N144,0)</f>
        <v>0</v>
      </c>
      <c r="BH144" s="118">
        <f>IF(U144="sníž. přenesená",N144,0)</f>
        <v>0</v>
      </c>
      <c r="BI144" s="118">
        <f>IF(U144="nulová",N144,0)</f>
        <v>0</v>
      </c>
      <c r="BJ144" s="22" t="s">
        <v>83</v>
      </c>
      <c r="BK144" s="118">
        <f>ROUND(L144*K144,2)</f>
        <v>0</v>
      </c>
      <c r="BL144" s="22" t="s">
        <v>168</v>
      </c>
      <c r="BM144" s="22" t="s">
        <v>337</v>
      </c>
    </row>
    <row r="145" spans="2:51" s="11" customFormat="1" ht="20.4" customHeight="1">
      <c r="B145" s="178"/>
      <c r="C145" s="179"/>
      <c r="D145" s="179"/>
      <c r="E145" s="180" t="s">
        <v>5</v>
      </c>
      <c r="F145" s="281" t="s">
        <v>254</v>
      </c>
      <c r="G145" s="282"/>
      <c r="H145" s="282"/>
      <c r="I145" s="282"/>
      <c r="J145" s="179"/>
      <c r="K145" s="181" t="s">
        <v>5</v>
      </c>
      <c r="L145" s="179"/>
      <c r="M145" s="179"/>
      <c r="N145" s="179"/>
      <c r="O145" s="179"/>
      <c r="P145" s="179"/>
      <c r="Q145" s="179"/>
      <c r="R145" s="182"/>
      <c r="T145" s="183"/>
      <c r="U145" s="179"/>
      <c r="V145" s="179"/>
      <c r="W145" s="179"/>
      <c r="X145" s="179"/>
      <c r="Y145" s="179"/>
      <c r="Z145" s="179"/>
      <c r="AA145" s="184"/>
      <c r="AT145" s="185" t="s">
        <v>171</v>
      </c>
      <c r="AU145" s="185" t="s">
        <v>88</v>
      </c>
      <c r="AV145" s="11" t="s">
        <v>83</v>
      </c>
      <c r="AW145" s="11" t="s">
        <v>34</v>
      </c>
      <c r="AX145" s="11" t="s">
        <v>76</v>
      </c>
      <c r="AY145" s="185" t="s">
        <v>163</v>
      </c>
    </row>
    <row r="146" spans="2:51" s="12" customFormat="1" ht="20.4" customHeight="1">
      <c r="B146" s="186"/>
      <c r="C146" s="187"/>
      <c r="D146" s="187"/>
      <c r="E146" s="188" t="s">
        <v>5</v>
      </c>
      <c r="F146" s="283" t="s">
        <v>338</v>
      </c>
      <c r="G146" s="284"/>
      <c r="H146" s="284"/>
      <c r="I146" s="284"/>
      <c r="J146" s="187"/>
      <c r="K146" s="189">
        <v>3.2</v>
      </c>
      <c r="L146" s="187"/>
      <c r="M146" s="187"/>
      <c r="N146" s="187"/>
      <c r="O146" s="187"/>
      <c r="P146" s="187"/>
      <c r="Q146" s="187"/>
      <c r="R146" s="190"/>
      <c r="T146" s="191"/>
      <c r="U146" s="187"/>
      <c r="V146" s="187"/>
      <c r="W146" s="187"/>
      <c r="X146" s="187"/>
      <c r="Y146" s="187"/>
      <c r="Z146" s="187"/>
      <c r="AA146" s="192"/>
      <c r="AT146" s="193" t="s">
        <v>171</v>
      </c>
      <c r="AU146" s="193" t="s">
        <v>88</v>
      </c>
      <c r="AV146" s="12" t="s">
        <v>88</v>
      </c>
      <c r="AW146" s="12" t="s">
        <v>34</v>
      </c>
      <c r="AX146" s="12" t="s">
        <v>76</v>
      </c>
      <c r="AY146" s="193" t="s">
        <v>163</v>
      </c>
    </row>
    <row r="147" spans="2:51" s="14" customFormat="1" ht="20.4" customHeight="1">
      <c r="B147" s="208"/>
      <c r="C147" s="209"/>
      <c r="D147" s="209"/>
      <c r="E147" s="210" t="s">
        <v>5</v>
      </c>
      <c r="F147" s="315" t="s">
        <v>256</v>
      </c>
      <c r="G147" s="316"/>
      <c r="H147" s="316"/>
      <c r="I147" s="316"/>
      <c r="J147" s="209"/>
      <c r="K147" s="211">
        <v>3.2</v>
      </c>
      <c r="L147" s="209"/>
      <c r="M147" s="209"/>
      <c r="N147" s="209"/>
      <c r="O147" s="209"/>
      <c r="P147" s="209"/>
      <c r="Q147" s="209"/>
      <c r="R147" s="212"/>
      <c r="T147" s="213"/>
      <c r="U147" s="209"/>
      <c r="V147" s="209"/>
      <c r="W147" s="209"/>
      <c r="X147" s="209"/>
      <c r="Y147" s="209"/>
      <c r="Z147" s="209"/>
      <c r="AA147" s="214"/>
      <c r="AT147" s="215" t="s">
        <v>171</v>
      </c>
      <c r="AU147" s="215" t="s">
        <v>88</v>
      </c>
      <c r="AV147" s="14" t="s">
        <v>107</v>
      </c>
      <c r="AW147" s="14" t="s">
        <v>34</v>
      </c>
      <c r="AX147" s="14" t="s">
        <v>76</v>
      </c>
      <c r="AY147" s="215" t="s">
        <v>163</v>
      </c>
    </row>
    <row r="148" spans="2:51" s="11" customFormat="1" ht="28.8" customHeight="1">
      <c r="B148" s="178"/>
      <c r="C148" s="179"/>
      <c r="D148" s="179"/>
      <c r="E148" s="180" t="s">
        <v>5</v>
      </c>
      <c r="F148" s="317" t="s">
        <v>241</v>
      </c>
      <c r="G148" s="318"/>
      <c r="H148" s="318"/>
      <c r="I148" s="318"/>
      <c r="J148" s="179"/>
      <c r="K148" s="181" t="s">
        <v>5</v>
      </c>
      <c r="L148" s="179"/>
      <c r="M148" s="179"/>
      <c r="N148" s="179"/>
      <c r="O148" s="179"/>
      <c r="P148" s="179"/>
      <c r="Q148" s="179"/>
      <c r="R148" s="182"/>
      <c r="T148" s="183"/>
      <c r="U148" s="179"/>
      <c r="V148" s="179"/>
      <c r="W148" s="179"/>
      <c r="X148" s="179"/>
      <c r="Y148" s="179"/>
      <c r="Z148" s="179"/>
      <c r="AA148" s="184"/>
      <c r="AT148" s="185" t="s">
        <v>171</v>
      </c>
      <c r="AU148" s="185" t="s">
        <v>88</v>
      </c>
      <c r="AV148" s="11" t="s">
        <v>83</v>
      </c>
      <c r="AW148" s="11" t="s">
        <v>34</v>
      </c>
      <c r="AX148" s="11" t="s">
        <v>76</v>
      </c>
      <c r="AY148" s="185" t="s">
        <v>163</v>
      </c>
    </row>
    <row r="149" spans="2:51" s="12" customFormat="1" ht="20.4" customHeight="1">
      <c r="B149" s="186"/>
      <c r="C149" s="187"/>
      <c r="D149" s="187"/>
      <c r="E149" s="188" t="s">
        <v>5</v>
      </c>
      <c r="F149" s="283" t="s">
        <v>339</v>
      </c>
      <c r="G149" s="284"/>
      <c r="H149" s="284"/>
      <c r="I149" s="284"/>
      <c r="J149" s="187"/>
      <c r="K149" s="189">
        <v>4.8</v>
      </c>
      <c r="L149" s="187"/>
      <c r="M149" s="187"/>
      <c r="N149" s="187"/>
      <c r="O149" s="187"/>
      <c r="P149" s="187"/>
      <c r="Q149" s="187"/>
      <c r="R149" s="190"/>
      <c r="T149" s="191"/>
      <c r="U149" s="187"/>
      <c r="V149" s="187"/>
      <c r="W149" s="187"/>
      <c r="X149" s="187"/>
      <c r="Y149" s="187"/>
      <c r="Z149" s="187"/>
      <c r="AA149" s="192"/>
      <c r="AT149" s="193" t="s">
        <v>171</v>
      </c>
      <c r="AU149" s="193" t="s">
        <v>88</v>
      </c>
      <c r="AV149" s="12" t="s">
        <v>88</v>
      </c>
      <c r="AW149" s="12" t="s">
        <v>34</v>
      </c>
      <c r="AX149" s="12" t="s">
        <v>76</v>
      </c>
      <c r="AY149" s="193" t="s">
        <v>163</v>
      </c>
    </row>
    <row r="150" spans="2:51" s="14" customFormat="1" ht="20.4" customHeight="1">
      <c r="B150" s="208"/>
      <c r="C150" s="209"/>
      <c r="D150" s="209"/>
      <c r="E150" s="210" t="s">
        <v>5</v>
      </c>
      <c r="F150" s="315" t="s">
        <v>256</v>
      </c>
      <c r="G150" s="316"/>
      <c r="H150" s="316"/>
      <c r="I150" s="316"/>
      <c r="J150" s="209"/>
      <c r="K150" s="211">
        <v>4.8</v>
      </c>
      <c r="L150" s="209"/>
      <c r="M150" s="209"/>
      <c r="N150" s="209"/>
      <c r="O150" s="209"/>
      <c r="P150" s="209"/>
      <c r="Q150" s="209"/>
      <c r="R150" s="212"/>
      <c r="T150" s="213"/>
      <c r="U150" s="209"/>
      <c r="V150" s="209"/>
      <c r="W150" s="209"/>
      <c r="X150" s="209"/>
      <c r="Y150" s="209"/>
      <c r="Z150" s="209"/>
      <c r="AA150" s="214"/>
      <c r="AT150" s="215" t="s">
        <v>171</v>
      </c>
      <c r="AU150" s="215" t="s">
        <v>88</v>
      </c>
      <c r="AV150" s="14" t="s">
        <v>107</v>
      </c>
      <c r="AW150" s="14" t="s">
        <v>34</v>
      </c>
      <c r="AX150" s="14" t="s">
        <v>76</v>
      </c>
      <c r="AY150" s="215" t="s">
        <v>163</v>
      </c>
    </row>
    <row r="151" spans="2:51" s="13" customFormat="1" ht="20.4" customHeight="1">
      <c r="B151" s="194"/>
      <c r="C151" s="195"/>
      <c r="D151" s="195"/>
      <c r="E151" s="196" t="s">
        <v>5</v>
      </c>
      <c r="F151" s="275" t="s">
        <v>173</v>
      </c>
      <c r="G151" s="276"/>
      <c r="H151" s="276"/>
      <c r="I151" s="276"/>
      <c r="J151" s="195"/>
      <c r="K151" s="197">
        <v>8</v>
      </c>
      <c r="L151" s="195"/>
      <c r="M151" s="195"/>
      <c r="N151" s="195"/>
      <c r="O151" s="195"/>
      <c r="P151" s="195"/>
      <c r="Q151" s="195"/>
      <c r="R151" s="198"/>
      <c r="T151" s="199"/>
      <c r="U151" s="195"/>
      <c r="V151" s="195"/>
      <c r="W151" s="195"/>
      <c r="X151" s="195"/>
      <c r="Y151" s="195"/>
      <c r="Z151" s="195"/>
      <c r="AA151" s="200"/>
      <c r="AT151" s="201" t="s">
        <v>171</v>
      </c>
      <c r="AU151" s="201" t="s">
        <v>88</v>
      </c>
      <c r="AV151" s="13" t="s">
        <v>168</v>
      </c>
      <c r="AW151" s="13" t="s">
        <v>34</v>
      </c>
      <c r="AX151" s="13" t="s">
        <v>83</v>
      </c>
      <c r="AY151" s="201" t="s">
        <v>163</v>
      </c>
    </row>
    <row r="152" spans="2:63" s="10" customFormat="1" ht="29.85" customHeight="1">
      <c r="B152" s="160"/>
      <c r="C152" s="161"/>
      <c r="D152" s="170" t="s">
        <v>234</v>
      </c>
      <c r="E152" s="170"/>
      <c r="F152" s="170"/>
      <c r="G152" s="170"/>
      <c r="H152" s="170"/>
      <c r="I152" s="170"/>
      <c r="J152" s="170"/>
      <c r="K152" s="170"/>
      <c r="L152" s="170"/>
      <c r="M152" s="170"/>
      <c r="N152" s="285">
        <f>BK152</f>
        <v>0</v>
      </c>
      <c r="O152" s="286"/>
      <c r="P152" s="286"/>
      <c r="Q152" s="286"/>
      <c r="R152" s="163"/>
      <c r="T152" s="164"/>
      <c r="U152" s="161"/>
      <c r="V152" s="161"/>
      <c r="W152" s="165">
        <f>SUM(W153:W171)</f>
        <v>0</v>
      </c>
      <c r="X152" s="161"/>
      <c r="Y152" s="165">
        <f>SUM(Y153:Y171)</f>
        <v>36.78255000000001</v>
      </c>
      <c r="Z152" s="161"/>
      <c r="AA152" s="166">
        <f>SUM(AA153:AA171)</f>
        <v>0</v>
      </c>
      <c r="AR152" s="167" t="s">
        <v>83</v>
      </c>
      <c r="AT152" s="168" t="s">
        <v>75</v>
      </c>
      <c r="AU152" s="168" t="s">
        <v>83</v>
      </c>
      <c r="AY152" s="167" t="s">
        <v>163</v>
      </c>
      <c r="BK152" s="169">
        <f>SUM(BK153:BK171)</f>
        <v>0</v>
      </c>
    </row>
    <row r="153" spans="2:65" s="1" customFormat="1" ht="40.2" customHeight="1">
      <c r="B153" s="142"/>
      <c r="C153" s="171" t="s">
        <v>195</v>
      </c>
      <c r="D153" s="171" t="s">
        <v>164</v>
      </c>
      <c r="E153" s="172" t="s">
        <v>258</v>
      </c>
      <c r="F153" s="277" t="s">
        <v>259</v>
      </c>
      <c r="G153" s="277"/>
      <c r="H153" s="277"/>
      <c r="I153" s="277"/>
      <c r="J153" s="173" t="s">
        <v>167</v>
      </c>
      <c r="K153" s="174">
        <v>945</v>
      </c>
      <c r="L153" s="271">
        <v>0</v>
      </c>
      <c r="M153" s="271"/>
      <c r="N153" s="278">
        <f>ROUND(L153*K153,2)</f>
        <v>0</v>
      </c>
      <c r="O153" s="278"/>
      <c r="P153" s="278"/>
      <c r="Q153" s="278"/>
      <c r="R153" s="145"/>
      <c r="T153" s="175" t="s">
        <v>5</v>
      </c>
      <c r="U153" s="48" t="s">
        <v>41</v>
      </c>
      <c r="V153" s="40"/>
      <c r="W153" s="176">
        <f>V153*K153</f>
        <v>0</v>
      </c>
      <c r="X153" s="176">
        <v>0</v>
      </c>
      <c r="Y153" s="176">
        <f>X153*K153</f>
        <v>0</v>
      </c>
      <c r="Z153" s="176">
        <v>0</v>
      </c>
      <c r="AA153" s="177">
        <f>Z153*K153</f>
        <v>0</v>
      </c>
      <c r="AR153" s="22" t="s">
        <v>168</v>
      </c>
      <c r="AT153" s="22" t="s">
        <v>164</v>
      </c>
      <c r="AU153" s="22" t="s">
        <v>88</v>
      </c>
      <c r="AY153" s="22" t="s">
        <v>163</v>
      </c>
      <c r="BE153" s="118">
        <f>IF(U153="základní",N153,0)</f>
        <v>0</v>
      </c>
      <c r="BF153" s="118">
        <f>IF(U153="snížená",N153,0)</f>
        <v>0</v>
      </c>
      <c r="BG153" s="118">
        <f>IF(U153="zákl. přenesená",N153,0)</f>
        <v>0</v>
      </c>
      <c r="BH153" s="118">
        <f>IF(U153="sníž. přenesená",N153,0)</f>
        <v>0</v>
      </c>
      <c r="BI153" s="118">
        <f>IF(U153="nulová",N153,0)</f>
        <v>0</v>
      </c>
      <c r="BJ153" s="22" t="s">
        <v>83</v>
      </c>
      <c r="BK153" s="118">
        <f>ROUND(L153*K153,2)</f>
        <v>0</v>
      </c>
      <c r="BL153" s="22" t="s">
        <v>168</v>
      </c>
      <c r="BM153" s="22" t="s">
        <v>340</v>
      </c>
    </row>
    <row r="154" spans="2:51" s="11" customFormat="1" ht="20.4" customHeight="1">
      <c r="B154" s="178"/>
      <c r="C154" s="179"/>
      <c r="D154" s="179"/>
      <c r="E154" s="180" t="s">
        <v>5</v>
      </c>
      <c r="F154" s="281" t="s">
        <v>261</v>
      </c>
      <c r="G154" s="282"/>
      <c r="H154" s="282"/>
      <c r="I154" s="282"/>
      <c r="J154" s="179"/>
      <c r="K154" s="181" t="s">
        <v>5</v>
      </c>
      <c r="L154" s="179"/>
      <c r="M154" s="179"/>
      <c r="N154" s="179"/>
      <c r="O154" s="179"/>
      <c r="P154" s="179"/>
      <c r="Q154" s="179"/>
      <c r="R154" s="182"/>
      <c r="T154" s="183"/>
      <c r="U154" s="179"/>
      <c r="V154" s="179"/>
      <c r="W154" s="179"/>
      <c r="X154" s="179"/>
      <c r="Y154" s="179"/>
      <c r="Z154" s="179"/>
      <c r="AA154" s="184"/>
      <c r="AT154" s="185" t="s">
        <v>171</v>
      </c>
      <c r="AU154" s="185" t="s">
        <v>88</v>
      </c>
      <c r="AV154" s="11" t="s">
        <v>83</v>
      </c>
      <c r="AW154" s="11" t="s">
        <v>34</v>
      </c>
      <c r="AX154" s="11" t="s">
        <v>76</v>
      </c>
      <c r="AY154" s="185" t="s">
        <v>163</v>
      </c>
    </row>
    <row r="155" spans="2:51" s="12" customFormat="1" ht="20.4" customHeight="1">
      <c r="B155" s="186"/>
      <c r="C155" s="187"/>
      <c r="D155" s="187"/>
      <c r="E155" s="188" t="s">
        <v>5</v>
      </c>
      <c r="F155" s="283" t="s">
        <v>341</v>
      </c>
      <c r="G155" s="284"/>
      <c r="H155" s="284"/>
      <c r="I155" s="284"/>
      <c r="J155" s="187"/>
      <c r="K155" s="189">
        <v>945</v>
      </c>
      <c r="L155" s="187"/>
      <c r="M155" s="187"/>
      <c r="N155" s="187"/>
      <c r="O155" s="187"/>
      <c r="P155" s="187"/>
      <c r="Q155" s="187"/>
      <c r="R155" s="190"/>
      <c r="T155" s="191"/>
      <c r="U155" s="187"/>
      <c r="V155" s="187"/>
      <c r="W155" s="187"/>
      <c r="X155" s="187"/>
      <c r="Y155" s="187"/>
      <c r="Z155" s="187"/>
      <c r="AA155" s="192"/>
      <c r="AT155" s="193" t="s">
        <v>171</v>
      </c>
      <c r="AU155" s="193" t="s">
        <v>88</v>
      </c>
      <c r="AV155" s="12" t="s">
        <v>88</v>
      </c>
      <c r="AW155" s="12" t="s">
        <v>34</v>
      </c>
      <c r="AX155" s="12" t="s">
        <v>76</v>
      </c>
      <c r="AY155" s="193" t="s">
        <v>163</v>
      </c>
    </row>
    <row r="156" spans="2:51" s="13" customFormat="1" ht="20.4" customHeight="1">
      <c r="B156" s="194"/>
      <c r="C156" s="195"/>
      <c r="D156" s="195"/>
      <c r="E156" s="196" t="s">
        <v>5</v>
      </c>
      <c r="F156" s="275" t="s">
        <v>173</v>
      </c>
      <c r="G156" s="276"/>
      <c r="H156" s="276"/>
      <c r="I156" s="276"/>
      <c r="J156" s="195"/>
      <c r="K156" s="197">
        <v>945</v>
      </c>
      <c r="L156" s="195"/>
      <c r="M156" s="195"/>
      <c r="N156" s="195"/>
      <c r="O156" s="195"/>
      <c r="P156" s="195"/>
      <c r="Q156" s="195"/>
      <c r="R156" s="198"/>
      <c r="T156" s="199"/>
      <c r="U156" s="195"/>
      <c r="V156" s="195"/>
      <c r="W156" s="195"/>
      <c r="X156" s="195"/>
      <c r="Y156" s="195"/>
      <c r="Z156" s="195"/>
      <c r="AA156" s="200"/>
      <c r="AT156" s="201" t="s">
        <v>171</v>
      </c>
      <c r="AU156" s="201" t="s">
        <v>88</v>
      </c>
      <c r="AV156" s="13" t="s">
        <v>168</v>
      </c>
      <c r="AW156" s="13" t="s">
        <v>34</v>
      </c>
      <c r="AX156" s="13" t="s">
        <v>83</v>
      </c>
      <c r="AY156" s="201" t="s">
        <v>163</v>
      </c>
    </row>
    <row r="157" spans="2:65" s="1" customFormat="1" ht="20.4" customHeight="1">
      <c r="B157" s="142"/>
      <c r="C157" s="171" t="s">
        <v>201</v>
      </c>
      <c r="D157" s="171" t="s">
        <v>164</v>
      </c>
      <c r="E157" s="172" t="s">
        <v>263</v>
      </c>
      <c r="F157" s="277" t="s">
        <v>264</v>
      </c>
      <c r="G157" s="277"/>
      <c r="H157" s="277"/>
      <c r="I157" s="277"/>
      <c r="J157" s="173" t="s">
        <v>167</v>
      </c>
      <c r="K157" s="174">
        <v>157.5</v>
      </c>
      <c r="L157" s="271">
        <v>0</v>
      </c>
      <c r="M157" s="271"/>
      <c r="N157" s="278">
        <f>ROUND(L157*K157,2)</f>
        <v>0</v>
      </c>
      <c r="O157" s="278"/>
      <c r="P157" s="278"/>
      <c r="Q157" s="278"/>
      <c r="R157" s="145"/>
      <c r="T157" s="175" t="s">
        <v>5</v>
      </c>
      <c r="U157" s="48" t="s">
        <v>41</v>
      </c>
      <c r="V157" s="40"/>
      <c r="W157" s="176">
        <f>V157*K157</f>
        <v>0</v>
      </c>
      <c r="X157" s="176">
        <v>0.18776</v>
      </c>
      <c r="Y157" s="176">
        <f>X157*K157</f>
        <v>29.572200000000002</v>
      </c>
      <c r="Z157" s="176">
        <v>0</v>
      </c>
      <c r="AA157" s="177">
        <f>Z157*K157</f>
        <v>0</v>
      </c>
      <c r="AR157" s="22" t="s">
        <v>168</v>
      </c>
      <c r="AT157" s="22" t="s">
        <v>164</v>
      </c>
      <c r="AU157" s="22" t="s">
        <v>88</v>
      </c>
      <c r="AY157" s="22" t="s">
        <v>163</v>
      </c>
      <c r="BE157" s="118">
        <f>IF(U157="základní",N157,0)</f>
        <v>0</v>
      </c>
      <c r="BF157" s="118">
        <f>IF(U157="snížená",N157,0)</f>
        <v>0</v>
      </c>
      <c r="BG157" s="118">
        <f>IF(U157="zákl. přenesená",N157,0)</f>
        <v>0</v>
      </c>
      <c r="BH157" s="118">
        <f>IF(U157="sníž. přenesená",N157,0)</f>
        <v>0</v>
      </c>
      <c r="BI157" s="118">
        <f>IF(U157="nulová",N157,0)</f>
        <v>0</v>
      </c>
      <c r="BJ157" s="22" t="s">
        <v>83</v>
      </c>
      <c r="BK157" s="118">
        <f>ROUND(L157*K157,2)</f>
        <v>0</v>
      </c>
      <c r="BL157" s="22" t="s">
        <v>168</v>
      </c>
      <c r="BM157" s="22" t="s">
        <v>342</v>
      </c>
    </row>
    <row r="158" spans="2:51" s="12" customFormat="1" ht="20.4" customHeight="1">
      <c r="B158" s="186"/>
      <c r="C158" s="187"/>
      <c r="D158" s="187"/>
      <c r="E158" s="188" t="s">
        <v>5</v>
      </c>
      <c r="F158" s="273" t="s">
        <v>343</v>
      </c>
      <c r="G158" s="274"/>
      <c r="H158" s="274"/>
      <c r="I158" s="274"/>
      <c r="J158" s="187"/>
      <c r="K158" s="189">
        <v>157.5</v>
      </c>
      <c r="L158" s="187"/>
      <c r="M158" s="187"/>
      <c r="N158" s="187"/>
      <c r="O158" s="187"/>
      <c r="P158" s="187"/>
      <c r="Q158" s="187"/>
      <c r="R158" s="190"/>
      <c r="T158" s="191"/>
      <c r="U158" s="187"/>
      <c r="V158" s="187"/>
      <c r="W158" s="187"/>
      <c r="X158" s="187"/>
      <c r="Y158" s="187"/>
      <c r="Z158" s="187"/>
      <c r="AA158" s="192"/>
      <c r="AT158" s="193" t="s">
        <v>171</v>
      </c>
      <c r="AU158" s="193" t="s">
        <v>88</v>
      </c>
      <c r="AV158" s="12" t="s">
        <v>88</v>
      </c>
      <c r="AW158" s="12" t="s">
        <v>34</v>
      </c>
      <c r="AX158" s="12" t="s">
        <v>76</v>
      </c>
      <c r="AY158" s="193" t="s">
        <v>163</v>
      </c>
    </row>
    <row r="159" spans="2:51" s="13" customFormat="1" ht="20.4" customHeight="1">
      <c r="B159" s="194"/>
      <c r="C159" s="195"/>
      <c r="D159" s="195"/>
      <c r="E159" s="196" t="s">
        <v>5</v>
      </c>
      <c r="F159" s="275" t="s">
        <v>173</v>
      </c>
      <c r="G159" s="276"/>
      <c r="H159" s="276"/>
      <c r="I159" s="276"/>
      <c r="J159" s="195"/>
      <c r="K159" s="197">
        <v>157.5</v>
      </c>
      <c r="L159" s="195"/>
      <c r="M159" s="195"/>
      <c r="N159" s="195"/>
      <c r="O159" s="195"/>
      <c r="P159" s="195"/>
      <c r="Q159" s="195"/>
      <c r="R159" s="198"/>
      <c r="T159" s="199"/>
      <c r="U159" s="195"/>
      <c r="V159" s="195"/>
      <c r="W159" s="195"/>
      <c r="X159" s="195"/>
      <c r="Y159" s="195"/>
      <c r="Z159" s="195"/>
      <c r="AA159" s="200"/>
      <c r="AT159" s="201" t="s">
        <v>171</v>
      </c>
      <c r="AU159" s="201" t="s">
        <v>88</v>
      </c>
      <c r="AV159" s="13" t="s">
        <v>168</v>
      </c>
      <c r="AW159" s="13" t="s">
        <v>34</v>
      </c>
      <c r="AX159" s="13" t="s">
        <v>83</v>
      </c>
      <c r="AY159" s="201" t="s">
        <v>163</v>
      </c>
    </row>
    <row r="160" spans="2:65" s="1" customFormat="1" ht="28.8" customHeight="1">
      <c r="B160" s="142"/>
      <c r="C160" s="171" t="s">
        <v>206</v>
      </c>
      <c r="D160" s="171" t="s">
        <v>164</v>
      </c>
      <c r="E160" s="172" t="s">
        <v>267</v>
      </c>
      <c r="F160" s="277" t="s">
        <v>268</v>
      </c>
      <c r="G160" s="277"/>
      <c r="H160" s="277"/>
      <c r="I160" s="277"/>
      <c r="J160" s="173" t="s">
        <v>167</v>
      </c>
      <c r="K160" s="174">
        <v>945</v>
      </c>
      <c r="L160" s="271">
        <v>0</v>
      </c>
      <c r="M160" s="271"/>
      <c r="N160" s="278">
        <f>ROUND(L160*K160,2)</f>
        <v>0</v>
      </c>
      <c r="O160" s="278"/>
      <c r="P160" s="278"/>
      <c r="Q160" s="278"/>
      <c r="R160" s="145"/>
      <c r="T160" s="175" t="s">
        <v>5</v>
      </c>
      <c r="U160" s="48" t="s">
        <v>41</v>
      </c>
      <c r="V160" s="40"/>
      <c r="W160" s="176">
        <f>V160*K160</f>
        <v>0</v>
      </c>
      <c r="X160" s="176">
        <v>0.00702</v>
      </c>
      <c r="Y160" s="176">
        <f>X160*K160</f>
        <v>6.633900000000001</v>
      </c>
      <c r="Z160" s="176">
        <v>0</v>
      </c>
      <c r="AA160" s="177">
        <f>Z160*K160</f>
        <v>0</v>
      </c>
      <c r="AR160" s="22" t="s">
        <v>168</v>
      </c>
      <c r="AT160" s="22" t="s">
        <v>164</v>
      </c>
      <c r="AU160" s="22" t="s">
        <v>88</v>
      </c>
      <c r="AY160" s="22" t="s">
        <v>163</v>
      </c>
      <c r="BE160" s="118">
        <f>IF(U160="základní",N160,0)</f>
        <v>0</v>
      </c>
      <c r="BF160" s="118">
        <f>IF(U160="snížená",N160,0)</f>
        <v>0</v>
      </c>
      <c r="BG160" s="118">
        <f>IF(U160="zákl. přenesená",N160,0)</f>
        <v>0</v>
      </c>
      <c r="BH160" s="118">
        <f>IF(U160="sníž. přenesená",N160,0)</f>
        <v>0</v>
      </c>
      <c r="BI160" s="118">
        <f>IF(U160="nulová",N160,0)</f>
        <v>0</v>
      </c>
      <c r="BJ160" s="22" t="s">
        <v>83</v>
      </c>
      <c r="BK160" s="118">
        <f>ROUND(L160*K160,2)</f>
        <v>0</v>
      </c>
      <c r="BL160" s="22" t="s">
        <v>168</v>
      </c>
      <c r="BM160" s="22" t="s">
        <v>344</v>
      </c>
    </row>
    <row r="161" spans="2:51" s="11" customFormat="1" ht="20.4" customHeight="1">
      <c r="B161" s="178"/>
      <c r="C161" s="179"/>
      <c r="D161" s="179"/>
      <c r="E161" s="180" t="s">
        <v>5</v>
      </c>
      <c r="F161" s="281" t="s">
        <v>270</v>
      </c>
      <c r="G161" s="282"/>
      <c r="H161" s="282"/>
      <c r="I161" s="282"/>
      <c r="J161" s="179"/>
      <c r="K161" s="181" t="s">
        <v>5</v>
      </c>
      <c r="L161" s="179"/>
      <c r="M161" s="179"/>
      <c r="N161" s="179"/>
      <c r="O161" s="179"/>
      <c r="P161" s="179"/>
      <c r="Q161" s="179"/>
      <c r="R161" s="182"/>
      <c r="T161" s="183"/>
      <c r="U161" s="179"/>
      <c r="V161" s="179"/>
      <c r="W161" s="179"/>
      <c r="X161" s="179"/>
      <c r="Y161" s="179"/>
      <c r="Z161" s="179"/>
      <c r="AA161" s="184"/>
      <c r="AT161" s="185" t="s">
        <v>171</v>
      </c>
      <c r="AU161" s="185" t="s">
        <v>88</v>
      </c>
      <c r="AV161" s="11" t="s">
        <v>83</v>
      </c>
      <c r="AW161" s="11" t="s">
        <v>34</v>
      </c>
      <c r="AX161" s="11" t="s">
        <v>76</v>
      </c>
      <c r="AY161" s="185" t="s">
        <v>163</v>
      </c>
    </row>
    <row r="162" spans="2:51" s="12" customFormat="1" ht="20.4" customHeight="1">
      <c r="B162" s="186"/>
      <c r="C162" s="187"/>
      <c r="D162" s="187"/>
      <c r="E162" s="188" t="s">
        <v>5</v>
      </c>
      <c r="F162" s="283" t="s">
        <v>341</v>
      </c>
      <c r="G162" s="284"/>
      <c r="H162" s="284"/>
      <c r="I162" s="284"/>
      <c r="J162" s="187"/>
      <c r="K162" s="189">
        <v>945</v>
      </c>
      <c r="L162" s="187"/>
      <c r="M162" s="187"/>
      <c r="N162" s="187"/>
      <c r="O162" s="187"/>
      <c r="P162" s="187"/>
      <c r="Q162" s="187"/>
      <c r="R162" s="190"/>
      <c r="T162" s="191"/>
      <c r="U162" s="187"/>
      <c r="V162" s="187"/>
      <c r="W162" s="187"/>
      <c r="X162" s="187"/>
      <c r="Y162" s="187"/>
      <c r="Z162" s="187"/>
      <c r="AA162" s="192"/>
      <c r="AT162" s="193" t="s">
        <v>171</v>
      </c>
      <c r="AU162" s="193" t="s">
        <v>88</v>
      </c>
      <c r="AV162" s="12" t="s">
        <v>88</v>
      </c>
      <c r="AW162" s="12" t="s">
        <v>34</v>
      </c>
      <c r="AX162" s="12" t="s">
        <v>76</v>
      </c>
      <c r="AY162" s="193" t="s">
        <v>163</v>
      </c>
    </row>
    <row r="163" spans="2:51" s="13" customFormat="1" ht="20.4" customHeight="1">
      <c r="B163" s="194"/>
      <c r="C163" s="195"/>
      <c r="D163" s="195"/>
      <c r="E163" s="196" t="s">
        <v>5</v>
      </c>
      <c r="F163" s="275" t="s">
        <v>173</v>
      </c>
      <c r="G163" s="276"/>
      <c r="H163" s="276"/>
      <c r="I163" s="276"/>
      <c r="J163" s="195"/>
      <c r="K163" s="197">
        <v>945</v>
      </c>
      <c r="L163" s="195"/>
      <c r="M163" s="195"/>
      <c r="N163" s="195"/>
      <c r="O163" s="195"/>
      <c r="P163" s="195"/>
      <c r="Q163" s="195"/>
      <c r="R163" s="198"/>
      <c r="T163" s="199"/>
      <c r="U163" s="195"/>
      <c r="V163" s="195"/>
      <c r="W163" s="195"/>
      <c r="X163" s="195"/>
      <c r="Y163" s="195"/>
      <c r="Z163" s="195"/>
      <c r="AA163" s="200"/>
      <c r="AT163" s="201" t="s">
        <v>171</v>
      </c>
      <c r="AU163" s="201" t="s">
        <v>88</v>
      </c>
      <c r="AV163" s="13" t="s">
        <v>168</v>
      </c>
      <c r="AW163" s="13" t="s">
        <v>34</v>
      </c>
      <c r="AX163" s="13" t="s">
        <v>83</v>
      </c>
      <c r="AY163" s="201" t="s">
        <v>163</v>
      </c>
    </row>
    <row r="164" spans="2:65" s="1" customFormat="1" ht="28.8" customHeight="1">
      <c r="B164" s="142"/>
      <c r="C164" s="171" t="s">
        <v>271</v>
      </c>
      <c r="D164" s="171" t="s">
        <v>164</v>
      </c>
      <c r="E164" s="172" t="s">
        <v>272</v>
      </c>
      <c r="F164" s="277" t="s">
        <v>273</v>
      </c>
      <c r="G164" s="277"/>
      <c r="H164" s="277"/>
      <c r="I164" s="277"/>
      <c r="J164" s="173" t="s">
        <v>167</v>
      </c>
      <c r="K164" s="174">
        <v>945</v>
      </c>
      <c r="L164" s="271">
        <v>0</v>
      </c>
      <c r="M164" s="271"/>
      <c r="N164" s="278">
        <f>ROUND(L164*K164,2)</f>
        <v>0</v>
      </c>
      <c r="O164" s="278"/>
      <c r="P164" s="278"/>
      <c r="Q164" s="278"/>
      <c r="R164" s="145"/>
      <c r="T164" s="175" t="s">
        <v>5</v>
      </c>
      <c r="U164" s="48" t="s">
        <v>41</v>
      </c>
      <c r="V164" s="40"/>
      <c r="W164" s="176">
        <f>V164*K164</f>
        <v>0</v>
      </c>
      <c r="X164" s="176">
        <v>0.00061</v>
      </c>
      <c r="Y164" s="176">
        <f>X164*K164</f>
        <v>0.57645</v>
      </c>
      <c r="Z164" s="176">
        <v>0</v>
      </c>
      <c r="AA164" s="177">
        <f>Z164*K164</f>
        <v>0</v>
      </c>
      <c r="AR164" s="22" t="s">
        <v>168</v>
      </c>
      <c r="AT164" s="22" t="s">
        <v>164</v>
      </c>
      <c r="AU164" s="22" t="s">
        <v>88</v>
      </c>
      <c r="AY164" s="22" t="s">
        <v>163</v>
      </c>
      <c r="BE164" s="118">
        <f>IF(U164="základní",N164,0)</f>
        <v>0</v>
      </c>
      <c r="BF164" s="118">
        <f>IF(U164="snížená",N164,0)</f>
        <v>0</v>
      </c>
      <c r="BG164" s="118">
        <f>IF(U164="zákl. přenesená",N164,0)</f>
        <v>0</v>
      </c>
      <c r="BH164" s="118">
        <f>IF(U164="sníž. přenesená",N164,0)</f>
        <v>0</v>
      </c>
      <c r="BI164" s="118">
        <f>IF(U164="nulová",N164,0)</f>
        <v>0</v>
      </c>
      <c r="BJ164" s="22" t="s">
        <v>83</v>
      </c>
      <c r="BK164" s="118">
        <f>ROUND(L164*K164,2)</f>
        <v>0</v>
      </c>
      <c r="BL164" s="22" t="s">
        <v>168</v>
      </c>
      <c r="BM164" s="22" t="s">
        <v>345</v>
      </c>
    </row>
    <row r="165" spans="2:51" s="11" customFormat="1" ht="20.4" customHeight="1">
      <c r="B165" s="178"/>
      <c r="C165" s="179"/>
      <c r="D165" s="179"/>
      <c r="E165" s="180" t="s">
        <v>5</v>
      </c>
      <c r="F165" s="281" t="s">
        <v>270</v>
      </c>
      <c r="G165" s="282"/>
      <c r="H165" s="282"/>
      <c r="I165" s="282"/>
      <c r="J165" s="179"/>
      <c r="K165" s="181" t="s">
        <v>5</v>
      </c>
      <c r="L165" s="179"/>
      <c r="M165" s="179"/>
      <c r="N165" s="179"/>
      <c r="O165" s="179"/>
      <c r="P165" s="179"/>
      <c r="Q165" s="179"/>
      <c r="R165" s="182"/>
      <c r="T165" s="183"/>
      <c r="U165" s="179"/>
      <c r="V165" s="179"/>
      <c r="W165" s="179"/>
      <c r="X165" s="179"/>
      <c r="Y165" s="179"/>
      <c r="Z165" s="179"/>
      <c r="AA165" s="184"/>
      <c r="AT165" s="185" t="s">
        <v>171</v>
      </c>
      <c r="AU165" s="185" t="s">
        <v>88</v>
      </c>
      <c r="AV165" s="11" t="s">
        <v>83</v>
      </c>
      <c r="AW165" s="11" t="s">
        <v>34</v>
      </c>
      <c r="AX165" s="11" t="s">
        <v>76</v>
      </c>
      <c r="AY165" s="185" t="s">
        <v>163</v>
      </c>
    </row>
    <row r="166" spans="2:51" s="12" customFormat="1" ht="20.4" customHeight="1">
      <c r="B166" s="186"/>
      <c r="C166" s="187"/>
      <c r="D166" s="187"/>
      <c r="E166" s="188" t="s">
        <v>5</v>
      </c>
      <c r="F166" s="283" t="s">
        <v>341</v>
      </c>
      <c r="G166" s="284"/>
      <c r="H166" s="284"/>
      <c r="I166" s="284"/>
      <c r="J166" s="187"/>
      <c r="K166" s="189">
        <v>945</v>
      </c>
      <c r="L166" s="187"/>
      <c r="M166" s="187"/>
      <c r="N166" s="187"/>
      <c r="O166" s="187"/>
      <c r="P166" s="187"/>
      <c r="Q166" s="187"/>
      <c r="R166" s="190"/>
      <c r="T166" s="191"/>
      <c r="U166" s="187"/>
      <c r="V166" s="187"/>
      <c r="W166" s="187"/>
      <c r="X166" s="187"/>
      <c r="Y166" s="187"/>
      <c r="Z166" s="187"/>
      <c r="AA166" s="192"/>
      <c r="AT166" s="193" t="s">
        <v>171</v>
      </c>
      <c r="AU166" s="193" t="s">
        <v>88</v>
      </c>
      <c r="AV166" s="12" t="s">
        <v>88</v>
      </c>
      <c r="AW166" s="12" t="s">
        <v>34</v>
      </c>
      <c r="AX166" s="12" t="s">
        <v>76</v>
      </c>
      <c r="AY166" s="193" t="s">
        <v>163</v>
      </c>
    </row>
    <row r="167" spans="2:51" s="13" customFormat="1" ht="20.4" customHeight="1">
      <c r="B167" s="194"/>
      <c r="C167" s="195"/>
      <c r="D167" s="195"/>
      <c r="E167" s="196" t="s">
        <v>5</v>
      </c>
      <c r="F167" s="275" t="s">
        <v>173</v>
      </c>
      <c r="G167" s="276"/>
      <c r="H167" s="276"/>
      <c r="I167" s="276"/>
      <c r="J167" s="195"/>
      <c r="K167" s="197">
        <v>945</v>
      </c>
      <c r="L167" s="195"/>
      <c r="M167" s="195"/>
      <c r="N167" s="195"/>
      <c r="O167" s="195"/>
      <c r="P167" s="195"/>
      <c r="Q167" s="195"/>
      <c r="R167" s="198"/>
      <c r="T167" s="199"/>
      <c r="U167" s="195"/>
      <c r="V167" s="195"/>
      <c r="W167" s="195"/>
      <c r="X167" s="195"/>
      <c r="Y167" s="195"/>
      <c r="Z167" s="195"/>
      <c r="AA167" s="200"/>
      <c r="AT167" s="201" t="s">
        <v>171</v>
      </c>
      <c r="AU167" s="201" t="s">
        <v>88</v>
      </c>
      <c r="AV167" s="13" t="s">
        <v>168</v>
      </c>
      <c r="AW167" s="13" t="s">
        <v>34</v>
      </c>
      <c r="AX167" s="13" t="s">
        <v>83</v>
      </c>
      <c r="AY167" s="201" t="s">
        <v>163</v>
      </c>
    </row>
    <row r="168" spans="2:65" s="1" customFormat="1" ht="40.2" customHeight="1">
      <c r="B168" s="142"/>
      <c r="C168" s="171" t="s">
        <v>275</v>
      </c>
      <c r="D168" s="171" t="s">
        <v>164</v>
      </c>
      <c r="E168" s="172" t="s">
        <v>276</v>
      </c>
      <c r="F168" s="277" t="s">
        <v>277</v>
      </c>
      <c r="G168" s="277"/>
      <c r="H168" s="277"/>
      <c r="I168" s="277"/>
      <c r="J168" s="173" t="s">
        <v>167</v>
      </c>
      <c r="K168" s="174">
        <v>945</v>
      </c>
      <c r="L168" s="271">
        <v>0</v>
      </c>
      <c r="M168" s="271"/>
      <c r="N168" s="278">
        <f>ROUND(L168*K168,2)</f>
        <v>0</v>
      </c>
      <c r="O168" s="278"/>
      <c r="P168" s="278"/>
      <c r="Q168" s="278"/>
      <c r="R168" s="145"/>
      <c r="T168" s="175" t="s">
        <v>5</v>
      </c>
      <c r="U168" s="48" t="s">
        <v>41</v>
      </c>
      <c r="V168" s="40"/>
      <c r="W168" s="176">
        <f>V168*K168</f>
        <v>0</v>
      </c>
      <c r="X168" s="176">
        <v>0</v>
      </c>
      <c r="Y168" s="176">
        <f>X168*K168</f>
        <v>0</v>
      </c>
      <c r="Z168" s="176">
        <v>0</v>
      </c>
      <c r="AA168" s="177">
        <f>Z168*K168</f>
        <v>0</v>
      </c>
      <c r="AR168" s="22" t="s">
        <v>168</v>
      </c>
      <c r="AT168" s="22" t="s">
        <v>164</v>
      </c>
      <c r="AU168" s="22" t="s">
        <v>88</v>
      </c>
      <c r="AY168" s="22" t="s">
        <v>163</v>
      </c>
      <c r="BE168" s="118">
        <f>IF(U168="základní",N168,0)</f>
        <v>0</v>
      </c>
      <c r="BF168" s="118">
        <f>IF(U168="snížená",N168,0)</f>
        <v>0</v>
      </c>
      <c r="BG168" s="118">
        <f>IF(U168="zákl. přenesená",N168,0)</f>
        <v>0</v>
      </c>
      <c r="BH168" s="118">
        <f>IF(U168="sníž. přenesená",N168,0)</f>
        <v>0</v>
      </c>
      <c r="BI168" s="118">
        <f>IF(U168="nulová",N168,0)</f>
        <v>0</v>
      </c>
      <c r="BJ168" s="22" t="s">
        <v>83</v>
      </c>
      <c r="BK168" s="118">
        <f>ROUND(L168*K168,2)</f>
        <v>0</v>
      </c>
      <c r="BL168" s="22" t="s">
        <v>168</v>
      </c>
      <c r="BM168" s="22" t="s">
        <v>346</v>
      </c>
    </row>
    <row r="169" spans="2:51" s="11" customFormat="1" ht="20.4" customHeight="1">
      <c r="B169" s="178"/>
      <c r="C169" s="179"/>
      <c r="D169" s="179"/>
      <c r="E169" s="180" t="s">
        <v>5</v>
      </c>
      <c r="F169" s="281" t="s">
        <v>261</v>
      </c>
      <c r="G169" s="282"/>
      <c r="H169" s="282"/>
      <c r="I169" s="282"/>
      <c r="J169" s="179"/>
      <c r="K169" s="181" t="s">
        <v>5</v>
      </c>
      <c r="L169" s="179"/>
      <c r="M169" s="179"/>
      <c r="N169" s="179"/>
      <c r="O169" s="179"/>
      <c r="P169" s="179"/>
      <c r="Q169" s="179"/>
      <c r="R169" s="182"/>
      <c r="T169" s="183"/>
      <c r="U169" s="179"/>
      <c r="V169" s="179"/>
      <c r="W169" s="179"/>
      <c r="X169" s="179"/>
      <c r="Y169" s="179"/>
      <c r="Z169" s="179"/>
      <c r="AA169" s="184"/>
      <c r="AT169" s="185" t="s">
        <v>171</v>
      </c>
      <c r="AU169" s="185" t="s">
        <v>88</v>
      </c>
      <c r="AV169" s="11" t="s">
        <v>83</v>
      </c>
      <c r="AW169" s="11" t="s">
        <v>34</v>
      </c>
      <c r="AX169" s="11" t="s">
        <v>76</v>
      </c>
      <c r="AY169" s="185" t="s">
        <v>163</v>
      </c>
    </row>
    <row r="170" spans="2:51" s="12" customFormat="1" ht="20.4" customHeight="1">
      <c r="B170" s="186"/>
      <c r="C170" s="187"/>
      <c r="D170" s="187"/>
      <c r="E170" s="188" t="s">
        <v>5</v>
      </c>
      <c r="F170" s="283" t="s">
        <v>341</v>
      </c>
      <c r="G170" s="284"/>
      <c r="H170" s="284"/>
      <c r="I170" s="284"/>
      <c r="J170" s="187"/>
      <c r="K170" s="189">
        <v>945</v>
      </c>
      <c r="L170" s="187"/>
      <c r="M170" s="187"/>
      <c r="N170" s="187"/>
      <c r="O170" s="187"/>
      <c r="P170" s="187"/>
      <c r="Q170" s="187"/>
      <c r="R170" s="190"/>
      <c r="T170" s="191"/>
      <c r="U170" s="187"/>
      <c r="V170" s="187"/>
      <c r="W170" s="187"/>
      <c r="X170" s="187"/>
      <c r="Y170" s="187"/>
      <c r="Z170" s="187"/>
      <c r="AA170" s="192"/>
      <c r="AT170" s="193" t="s">
        <v>171</v>
      </c>
      <c r="AU170" s="193" t="s">
        <v>88</v>
      </c>
      <c r="AV170" s="12" t="s">
        <v>88</v>
      </c>
      <c r="AW170" s="12" t="s">
        <v>34</v>
      </c>
      <c r="AX170" s="12" t="s">
        <v>76</v>
      </c>
      <c r="AY170" s="193" t="s">
        <v>163</v>
      </c>
    </row>
    <row r="171" spans="2:51" s="13" customFormat="1" ht="20.4" customHeight="1">
      <c r="B171" s="194"/>
      <c r="C171" s="195"/>
      <c r="D171" s="195"/>
      <c r="E171" s="196" t="s">
        <v>5</v>
      </c>
      <c r="F171" s="275" t="s">
        <v>173</v>
      </c>
      <c r="G171" s="276"/>
      <c r="H171" s="276"/>
      <c r="I171" s="276"/>
      <c r="J171" s="195"/>
      <c r="K171" s="197">
        <v>945</v>
      </c>
      <c r="L171" s="195"/>
      <c r="M171" s="195"/>
      <c r="N171" s="195"/>
      <c r="O171" s="195"/>
      <c r="P171" s="195"/>
      <c r="Q171" s="195"/>
      <c r="R171" s="198"/>
      <c r="T171" s="199"/>
      <c r="U171" s="195"/>
      <c r="V171" s="195"/>
      <c r="W171" s="195"/>
      <c r="X171" s="195"/>
      <c r="Y171" s="195"/>
      <c r="Z171" s="195"/>
      <c r="AA171" s="200"/>
      <c r="AT171" s="201" t="s">
        <v>171</v>
      </c>
      <c r="AU171" s="201" t="s">
        <v>88</v>
      </c>
      <c r="AV171" s="13" t="s">
        <v>168</v>
      </c>
      <c r="AW171" s="13" t="s">
        <v>34</v>
      </c>
      <c r="AX171" s="13" t="s">
        <v>83</v>
      </c>
      <c r="AY171" s="201" t="s">
        <v>163</v>
      </c>
    </row>
    <row r="172" spans="2:63" s="10" customFormat="1" ht="29.85" customHeight="1">
      <c r="B172" s="160"/>
      <c r="C172" s="161"/>
      <c r="D172" s="170" t="s">
        <v>235</v>
      </c>
      <c r="E172" s="170"/>
      <c r="F172" s="170"/>
      <c r="G172" s="170"/>
      <c r="H172" s="170"/>
      <c r="I172" s="170"/>
      <c r="J172" s="170"/>
      <c r="K172" s="170"/>
      <c r="L172" s="170"/>
      <c r="M172" s="170"/>
      <c r="N172" s="285">
        <f>BK172</f>
        <v>0</v>
      </c>
      <c r="O172" s="286"/>
      <c r="P172" s="286"/>
      <c r="Q172" s="286"/>
      <c r="R172" s="163"/>
      <c r="T172" s="164"/>
      <c r="U172" s="161"/>
      <c r="V172" s="161"/>
      <c r="W172" s="165">
        <f>SUM(W173:W199)</f>
        <v>0</v>
      </c>
      <c r="X172" s="161"/>
      <c r="Y172" s="165">
        <f>SUM(Y173:Y199)</f>
        <v>5.116774400000001</v>
      </c>
      <c r="Z172" s="161"/>
      <c r="AA172" s="166">
        <f>SUM(AA173:AA199)</f>
        <v>0</v>
      </c>
      <c r="AR172" s="167" t="s">
        <v>83</v>
      </c>
      <c r="AT172" s="168" t="s">
        <v>75</v>
      </c>
      <c r="AU172" s="168" t="s">
        <v>83</v>
      </c>
      <c r="AY172" s="167" t="s">
        <v>163</v>
      </c>
      <c r="BK172" s="169">
        <f>SUM(BK173:BK199)</f>
        <v>0</v>
      </c>
    </row>
    <row r="173" spans="2:65" s="1" customFormat="1" ht="28.8" customHeight="1">
      <c r="B173" s="142"/>
      <c r="C173" s="171" t="s">
        <v>279</v>
      </c>
      <c r="D173" s="171" t="s">
        <v>164</v>
      </c>
      <c r="E173" s="172" t="s">
        <v>285</v>
      </c>
      <c r="F173" s="277" t="s">
        <v>286</v>
      </c>
      <c r="G173" s="277"/>
      <c r="H173" s="277"/>
      <c r="I173" s="277"/>
      <c r="J173" s="173" t="s">
        <v>282</v>
      </c>
      <c r="K173" s="174">
        <v>16</v>
      </c>
      <c r="L173" s="271">
        <v>0</v>
      </c>
      <c r="M173" s="271"/>
      <c r="N173" s="278">
        <f>ROUND(L173*K173,2)</f>
        <v>0</v>
      </c>
      <c r="O173" s="278"/>
      <c r="P173" s="278"/>
      <c r="Q173" s="278"/>
      <c r="R173" s="145"/>
      <c r="T173" s="175" t="s">
        <v>5</v>
      </c>
      <c r="U173" s="48" t="s">
        <v>41</v>
      </c>
      <c r="V173" s="40"/>
      <c r="W173" s="176">
        <f>V173*K173</f>
        <v>0</v>
      </c>
      <c r="X173" s="176">
        <v>0.08978</v>
      </c>
      <c r="Y173" s="176">
        <f>X173*K173</f>
        <v>1.43648</v>
      </c>
      <c r="Z173" s="176">
        <v>0</v>
      </c>
      <c r="AA173" s="177">
        <f>Z173*K173</f>
        <v>0</v>
      </c>
      <c r="AR173" s="22" t="s">
        <v>168</v>
      </c>
      <c r="AT173" s="22" t="s">
        <v>164</v>
      </c>
      <c r="AU173" s="22" t="s">
        <v>88</v>
      </c>
      <c r="AY173" s="22" t="s">
        <v>163</v>
      </c>
      <c r="BE173" s="118">
        <f>IF(U173="základní",N173,0)</f>
        <v>0</v>
      </c>
      <c r="BF173" s="118">
        <f>IF(U173="snížená",N173,0)</f>
        <v>0</v>
      </c>
      <c r="BG173" s="118">
        <f>IF(U173="zákl. přenesená",N173,0)</f>
        <v>0</v>
      </c>
      <c r="BH173" s="118">
        <f>IF(U173="sníž. přenesená",N173,0)</f>
        <v>0</v>
      </c>
      <c r="BI173" s="118">
        <f>IF(U173="nulová",N173,0)</f>
        <v>0</v>
      </c>
      <c r="BJ173" s="22" t="s">
        <v>83</v>
      </c>
      <c r="BK173" s="118">
        <f>ROUND(L173*K173,2)</f>
        <v>0</v>
      </c>
      <c r="BL173" s="22" t="s">
        <v>168</v>
      </c>
      <c r="BM173" s="22" t="s">
        <v>347</v>
      </c>
    </row>
    <row r="174" spans="2:51" s="11" customFormat="1" ht="20.4" customHeight="1">
      <c r="B174" s="178"/>
      <c r="C174" s="179"/>
      <c r="D174" s="179"/>
      <c r="E174" s="180" t="s">
        <v>5</v>
      </c>
      <c r="F174" s="281" t="s">
        <v>288</v>
      </c>
      <c r="G174" s="282"/>
      <c r="H174" s="282"/>
      <c r="I174" s="282"/>
      <c r="J174" s="179"/>
      <c r="K174" s="181" t="s">
        <v>5</v>
      </c>
      <c r="L174" s="179"/>
      <c r="M174" s="179"/>
      <c r="N174" s="179"/>
      <c r="O174" s="179"/>
      <c r="P174" s="179"/>
      <c r="Q174" s="179"/>
      <c r="R174" s="182"/>
      <c r="T174" s="183"/>
      <c r="U174" s="179"/>
      <c r="V174" s="179"/>
      <c r="W174" s="179"/>
      <c r="X174" s="179"/>
      <c r="Y174" s="179"/>
      <c r="Z174" s="179"/>
      <c r="AA174" s="184"/>
      <c r="AT174" s="185" t="s">
        <v>171</v>
      </c>
      <c r="AU174" s="185" t="s">
        <v>88</v>
      </c>
      <c r="AV174" s="11" t="s">
        <v>83</v>
      </c>
      <c r="AW174" s="11" t="s">
        <v>34</v>
      </c>
      <c r="AX174" s="11" t="s">
        <v>76</v>
      </c>
      <c r="AY174" s="185" t="s">
        <v>163</v>
      </c>
    </row>
    <row r="175" spans="2:51" s="12" customFormat="1" ht="20.4" customHeight="1">
      <c r="B175" s="186"/>
      <c r="C175" s="187"/>
      <c r="D175" s="187"/>
      <c r="E175" s="188" t="s">
        <v>5</v>
      </c>
      <c r="F175" s="283" t="s">
        <v>307</v>
      </c>
      <c r="G175" s="284"/>
      <c r="H175" s="284"/>
      <c r="I175" s="284"/>
      <c r="J175" s="187"/>
      <c r="K175" s="189">
        <v>16</v>
      </c>
      <c r="L175" s="187"/>
      <c r="M175" s="187"/>
      <c r="N175" s="187"/>
      <c r="O175" s="187"/>
      <c r="P175" s="187"/>
      <c r="Q175" s="187"/>
      <c r="R175" s="190"/>
      <c r="T175" s="191"/>
      <c r="U175" s="187"/>
      <c r="V175" s="187"/>
      <c r="W175" s="187"/>
      <c r="X175" s="187"/>
      <c r="Y175" s="187"/>
      <c r="Z175" s="187"/>
      <c r="AA175" s="192"/>
      <c r="AT175" s="193" t="s">
        <v>171</v>
      </c>
      <c r="AU175" s="193" t="s">
        <v>88</v>
      </c>
      <c r="AV175" s="12" t="s">
        <v>88</v>
      </c>
      <c r="AW175" s="12" t="s">
        <v>34</v>
      </c>
      <c r="AX175" s="12" t="s">
        <v>76</v>
      </c>
      <c r="AY175" s="193" t="s">
        <v>163</v>
      </c>
    </row>
    <row r="176" spans="2:51" s="13" customFormat="1" ht="20.4" customHeight="1">
      <c r="B176" s="194"/>
      <c r="C176" s="195"/>
      <c r="D176" s="195"/>
      <c r="E176" s="196" t="s">
        <v>5</v>
      </c>
      <c r="F176" s="275" t="s">
        <v>173</v>
      </c>
      <c r="G176" s="276"/>
      <c r="H176" s="276"/>
      <c r="I176" s="276"/>
      <c r="J176" s="195"/>
      <c r="K176" s="197">
        <v>16</v>
      </c>
      <c r="L176" s="195"/>
      <c r="M176" s="195"/>
      <c r="N176" s="195"/>
      <c r="O176" s="195"/>
      <c r="P176" s="195"/>
      <c r="Q176" s="195"/>
      <c r="R176" s="198"/>
      <c r="T176" s="199"/>
      <c r="U176" s="195"/>
      <c r="V176" s="195"/>
      <c r="W176" s="195"/>
      <c r="X176" s="195"/>
      <c r="Y176" s="195"/>
      <c r="Z176" s="195"/>
      <c r="AA176" s="200"/>
      <c r="AT176" s="201" t="s">
        <v>171</v>
      </c>
      <c r="AU176" s="201" t="s">
        <v>88</v>
      </c>
      <c r="AV176" s="13" t="s">
        <v>168</v>
      </c>
      <c r="AW176" s="13" t="s">
        <v>34</v>
      </c>
      <c r="AX176" s="13" t="s">
        <v>83</v>
      </c>
      <c r="AY176" s="201" t="s">
        <v>163</v>
      </c>
    </row>
    <row r="177" spans="2:65" s="1" customFormat="1" ht="28.8" customHeight="1">
      <c r="B177" s="142"/>
      <c r="C177" s="216" t="s">
        <v>284</v>
      </c>
      <c r="D177" s="216" t="s">
        <v>291</v>
      </c>
      <c r="E177" s="217" t="s">
        <v>292</v>
      </c>
      <c r="F177" s="312" t="s">
        <v>293</v>
      </c>
      <c r="G177" s="312"/>
      <c r="H177" s="312"/>
      <c r="I177" s="312"/>
      <c r="J177" s="218" t="s">
        <v>192</v>
      </c>
      <c r="K177" s="219">
        <v>0.363</v>
      </c>
      <c r="L177" s="313">
        <v>0</v>
      </c>
      <c r="M177" s="313"/>
      <c r="N177" s="314">
        <f>ROUND(L177*K177,2)</f>
        <v>0</v>
      </c>
      <c r="O177" s="278"/>
      <c r="P177" s="278"/>
      <c r="Q177" s="278"/>
      <c r="R177" s="145"/>
      <c r="T177" s="175" t="s">
        <v>5</v>
      </c>
      <c r="U177" s="48" t="s">
        <v>41</v>
      </c>
      <c r="V177" s="40"/>
      <c r="W177" s="176">
        <f>V177*K177</f>
        <v>0</v>
      </c>
      <c r="X177" s="176">
        <v>1</v>
      </c>
      <c r="Y177" s="176">
        <f>X177*K177</f>
        <v>0.363</v>
      </c>
      <c r="Z177" s="176">
        <v>0</v>
      </c>
      <c r="AA177" s="177">
        <f>Z177*K177</f>
        <v>0</v>
      </c>
      <c r="AR177" s="22" t="s">
        <v>206</v>
      </c>
      <c r="AT177" s="22" t="s">
        <v>291</v>
      </c>
      <c r="AU177" s="22" t="s">
        <v>88</v>
      </c>
      <c r="AY177" s="22" t="s">
        <v>163</v>
      </c>
      <c r="BE177" s="118">
        <f>IF(U177="základní",N177,0)</f>
        <v>0</v>
      </c>
      <c r="BF177" s="118">
        <f>IF(U177="snížená",N177,0)</f>
        <v>0</v>
      </c>
      <c r="BG177" s="118">
        <f>IF(U177="zákl. přenesená",N177,0)</f>
        <v>0</v>
      </c>
      <c r="BH177" s="118">
        <f>IF(U177="sníž. přenesená",N177,0)</f>
        <v>0</v>
      </c>
      <c r="BI177" s="118">
        <f>IF(U177="nulová",N177,0)</f>
        <v>0</v>
      </c>
      <c r="BJ177" s="22" t="s">
        <v>83</v>
      </c>
      <c r="BK177" s="118">
        <f>ROUND(L177*K177,2)</f>
        <v>0</v>
      </c>
      <c r="BL177" s="22" t="s">
        <v>168</v>
      </c>
      <c r="BM177" s="22" t="s">
        <v>348</v>
      </c>
    </row>
    <row r="178" spans="2:51" s="11" customFormat="1" ht="20.4" customHeight="1">
      <c r="B178" s="178"/>
      <c r="C178" s="179"/>
      <c r="D178" s="179"/>
      <c r="E178" s="180" t="s">
        <v>5</v>
      </c>
      <c r="F178" s="281" t="s">
        <v>288</v>
      </c>
      <c r="G178" s="282"/>
      <c r="H178" s="282"/>
      <c r="I178" s="282"/>
      <c r="J178" s="179"/>
      <c r="K178" s="181" t="s">
        <v>5</v>
      </c>
      <c r="L178" s="179"/>
      <c r="M178" s="179"/>
      <c r="N178" s="179"/>
      <c r="O178" s="179"/>
      <c r="P178" s="179"/>
      <c r="Q178" s="179"/>
      <c r="R178" s="182"/>
      <c r="T178" s="183"/>
      <c r="U178" s="179"/>
      <c r="V178" s="179"/>
      <c r="W178" s="179"/>
      <c r="X178" s="179"/>
      <c r="Y178" s="179"/>
      <c r="Z178" s="179"/>
      <c r="AA178" s="184"/>
      <c r="AT178" s="185" t="s">
        <v>171</v>
      </c>
      <c r="AU178" s="185" t="s">
        <v>88</v>
      </c>
      <c r="AV178" s="11" t="s">
        <v>83</v>
      </c>
      <c r="AW178" s="11" t="s">
        <v>34</v>
      </c>
      <c r="AX178" s="11" t="s">
        <v>76</v>
      </c>
      <c r="AY178" s="185" t="s">
        <v>163</v>
      </c>
    </row>
    <row r="179" spans="2:51" s="12" customFormat="1" ht="20.4" customHeight="1">
      <c r="B179" s="186"/>
      <c r="C179" s="187"/>
      <c r="D179" s="187"/>
      <c r="E179" s="188" t="s">
        <v>5</v>
      </c>
      <c r="F179" s="283" t="s">
        <v>349</v>
      </c>
      <c r="G179" s="284"/>
      <c r="H179" s="284"/>
      <c r="I179" s="284"/>
      <c r="J179" s="187"/>
      <c r="K179" s="189">
        <v>0.363</v>
      </c>
      <c r="L179" s="187"/>
      <c r="M179" s="187"/>
      <c r="N179" s="187"/>
      <c r="O179" s="187"/>
      <c r="P179" s="187"/>
      <c r="Q179" s="187"/>
      <c r="R179" s="190"/>
      <c r="T179" s="191"/>
      <c r="U179" s="187"/>
      <c r="V179" s="187"/>
      <c r="W179" s="187"/>
      <c r="X179" s="187"/>
      <c r="Y179" s="187"/>
      <c r="Z179" s="187"/>
      <c r="AA179" s="192"/>
      <c r="AT179" s="193" t="s">
        <v>171</v>
      </c>
      <c r="AU179" s="193" t="s">
        <v>88</v>
      </c>
      <c r="AV179" s="12" t="s">
        <v>88</v>
      </c>
      <c r="AW179" s="12" t="s">
        <v>34</v>
      </c>
      <c r="AX179" s="12" t="s">
        <v>76</v>
      </c>
      <c r="AY179" s="193" t="s">
        <v>163</v>
      </c>
    </row>
    <row r="180" spans="2:51" s="13" customFormat="1" ht="20.4" customHeight="1">
      <c r="B180" s="194"/>
      <c r="C180" s="195"/>
      <c r="D180" s="195"/>
      <c r="E180" s="196" t="s">
        <v>5</v>
      </c>
      <c r="F180" s="275" t="s">
        <v>173</v>
      </c>
      <c r="G180" s="276"/>
      <c r="H180" s="276"/>
      <c r="I180" s="276"/>
      <c r="J180" s="195"/>
      <c r="K180" s="197">
        <v>0.363</v>
      </c>
      <c r="L180" s="195"/>
      <c r="M180" s="195"/>
      <c r="N180" s="195"/>
      <c r="O180" s="195"/>
      <c r="P180" s="195"/>
      <c r="Q180" s="195"/>
      <c r="R180" s="198"/>
      <c r="T180" s="199"/>
      <c r="U180" s="195"/>
      <c r="V180" s="195"/>
      <c r="W180" s="195"/>
      <c r="X180" s="195"/>
      <c r="Y180" s="195"/>
      <c r="Z180" s="195"/>
      <c r="AA180" s="200"/>
      <c r="AT180" s="201" t="s">
        <v>171</v>
      </c>
      <c r="AU180" s="201" t="s">
        <v>88</v>
      </c>
      <c r="AV180" s="13" t="s">
        <v>168</v>
      </c>
      <c r="AW180" s="13" t="s">
        <v>34</v>
      </c>
      <c r="AX180" s="13" t="s">
        <v>83</v>
      </c>
      <c r="AY180" s="201" t="s">
        <v>163</v>
      </c>
    </row>
    <row r="181" spans="2:65" s="1" customFormat="1" ht="40.2" customHeight="1">
      <c r="B181" s="142"/>
      <c r="C181" s="171" t="s">
        <v>290</v>
      </c>
      <c r="D181" s="171" t="s">
        <v>164</v>
      </c>
      <c r="E181" s="172" t="s">
        <v>297</v>
      </c>
      <c r="F181" s="277" t="s">
        <v>298</v>
      </c>
      <c r="G181" s="277"/>
      <c r="H181" s="277"/>
      <c r="I181" s="277"/>
      <c r="J181" s="173" t="s">
        <v>176</v>
      </c>
      <c r="K181" s="174">
        <v>0.16</v>
      </c>
      <c r="L181" s="271">
        <v>0</v>
      </c>
      <c r="M181" s="271"/>
      <c r="N181" s="278">
        <f>ROUND(L181*K181,2)</f>
        <v>0</v>
      </c>
      <c r="O181" s="278"/>
      <c r="P181" s="278"/>
      <c r="Q181" s="278"/>
      <c r="R181" s="145"/>
      <c r="T181" s="175" t="s">
        <v>5</v>
      </c>
      <c r="U181" s="48" t="s">
        <v>41</v>
      </c>
      <c r="V181" s="40"/>
      <c r="W181" s="176">
        <f>V181*K181</f>
        <v>0</v>
      </c>
      <c r="X181" s="176">
        <v>2.25634</v>
      </c>
      <c r="Y181" s="176">
        <f>X181*K181</f>
        <v>0.36101439999999996</v>
      </c>
      <c r="Z181" s="176">
        <v>0</v>
      </c>
      <c r="AA181" s="177">
        <f>Z181*K181</f>
        <v>0</v>
      </c>
      <c r="AR181" s="22" t="s">
        <v>168</v>
      </c>
      <c r="AT181" s="22" t="s">
        <v>164</v>
      </c>
      <c r="AU181" s="22" t="s">
        <v>88</v>
      </c>
      <c r="AY181" s="22" t="s">
        <v>163</v>
      </c>
      <c r="BE181" s="118">
        <f>IF(U181="základní",N181,0)</f>
        <v>0</v>
      </c>
      <c r="BF181" s="118">
        <f>IF(U181="snížená",N181,0)</f>
        <v>0</v>
      </c>
      <c r="BG181" s="118">
        <f>IF(U181="zákl. přenesená",N181,0)</f>
        <v>0</v>
      </c>
      <c r="BH181" s="118">
        <f>IF(U181="sníž. přenesená",N181,0)</f>
        <v>0</v>
      </c>
      <c r="BI181" s="118">
        <f>IF(U181="nulová",N181,0)</f>
        <v>0</v>
      </c>
      <c r="BJ181" s="22" t="s">
        <v>83</v>
      </c>
      <c r="BK181" s="118">
        <f>ROUND(L181*K181,2)</f>
        <v>0</v>
      </c>
      <c r="BL181" s="22" t="s">
        <v>168</v>
      </c>
      <c r="BM181" s="22" t="s">
        <v>350</v>
      </c>
    </row>
    <row r="182" spans="2:51" s="11" customFormat="1" ht="20.4" customHeight="1">
      <c r="B182" s="178"/>
      <c r="C182" s="179"/>
      <c r="D182" s="179"/>
      <c r="E182" s="180" t="s">
        <v>5</v>
      </c>
      <c r="F182" s="281" t="s">
        <v>300</v>
      </c>
      <c r="G182" s="282"/>
      <c r="H182" s="282"/>
      <c r="I182" s="282"/>
      <c r="J182" s="179"/>
      <c r="K182" s="181" t="s">
        <v>5</v>
      </c>
      <c r="L182" s="179"/>
      <c r="M182" s="179"/>
      <c r="N182" s="179"/>
      <c r="O182" s="179"/>
      <c r="P182" s="179"/>
      <c r="Q182" s="179"/>
      <c r="R182" s="182"/>
      <c r="T182" s="183"/>
      <c r="U182" s="179"/>
      <c r="V182" s="179"/>
      <c r="W182" s="179"/>
      <c r="X182" s="179"/>
      <c r="Y182" s="179"/>
      <c r="Z182" s="179"/>
      <c r="AA182" s="184"/>
      <c r="AT182" s="185" t="s">
        <v>171</v>
      </c>
      <c r="AU182" s="185" t="s">
        <v>88</v>
      </c>
      <c r="AV182" s="11" t="s">
        <v>83</v>
      </c>
      <c r="AW182" s="11" t="s">
        <v>34</v>
      </c>
      <c r="AX182" s="11" t="s">
        <v>76</v>
      </c>
      <c r="AY182" s="185" t="s">
        <v>163</v>
      </c>
    </row>
    <row r="183" spans="2:51" s="12" customFormat="1" ht="20.4" customHeight="1">
      <c r="B183" s="186"/>
      <c r="C183" s="187"/>
      <c r="D183" s="187"/>
      <c r="E183" s="188" t="s">
        <v>5</v>
      </c>
      <c r="F183" s="283" t="s">
        <v>351</v>
      </c>
      <c r="G183" s="284"/>
      <c r="H183" s="284"/>
      <c r="I183" s="284"/>
      <c r="J183" s="187"/>
      <c r="K183" s="189">
        <v>0.16</v>
      </c>
      <c r="L183" s="187"/>
      <c r="M183" s="187"/>
      <c r="N183" s="187"/>
      <c r="O183" s="187"/>
      <c r="P183" s="187"/>
      <c r="Q183" s="187"/>
      <c r="R183" s="190"/>
      <c r="T183" s="191"/>
      <c r="U183" s="187"/>
      <c r="V183" s="187"/>
      <c r="W183" s="187"/>
      <c r="X183" s="187"/>
      <c r="Y183" s="187"/>
      <c r="Z183" s="187"/>
      <c r="AA183" s="192"/>
      <c r="AT183" s="193" t="s">
        <v>171</v>
      </c>
      <c r="AU183" s="193" t="s">
        <v>88</v>
      </c>
      <c r="AV183" s="12" t="s">
        <v>88</v>
      </c>
      <c r="AW183" s="12" t="s">
        <v>34</v>
      </c>
      <c r="AX183" s="12" t="s">
        <v>76</v>
      </c>
      <c r="AY183" s="193" t="s">
        <v>163</v>
      </c>
    </row>
    <row r="184" spans="2:51" s="13" customFormat="1" ht="20.4" customHeight="1">
      <c r="B184" s="194"/>
      <c r="C184" s="195"/>
      <c r="D184" s="195"/>
      <c r="E184" s="196" t="s">
        <v>5</v>
      </c>
      <c r="F184" s="275" t="s">
        <v>173</v>
      </c>
      <c r="G184" s="276"/>
      <c r="H184" s="276"/>
      <c r="I184" s="276"/>
      <c r="J184" s="195"/>
      <c r="K184" s="197">
        <v>0.16</v>
      </c>
      <c r="L184" s="195"/>
      <c r="M184" s="195"/>
      <c r="N184" s="195"/>
      <c r="O184" s="195"/>
      <c r="P184" s="195"/>
      <c r="Q184" s="195"/>
      <c r="R184" s="198"/>
      <c r="T184" s="199"/>
      <c r="U184" s="195"/>
      <c r="V184" s="195"/>
      <c r="W184" s="195"/>
      <c r="X184" s="195"/>
      <c r="Y184" s="195"/>
      <c r="Z184" s="195"/>
      <c r="AA184" s="200"/>
      <c r="AT184" s="201" t="s">
        <v>171</v>
      </c>
      <c r="AU184" s="201" t="s">
        <v>88</v>
      </c>
      <c r="AV184" s="13" t="s">
        <v>168</v>
      </c>
      <c r="AW184" s="13" t="s">
        <v>34</v>
      </c>
      <c r="AX184" s="13" t="s">
        <v>83</v>
      </c>
      <c r="AY184" s="201" t="s">
        <v>163</v>
      </c>
    </row>
    <row r="185" spans="2:65" s="1" customFormat="1" ht="40.2" customHeight="1">
      <c r="B185" s="142"/>
      <c r="C185" s="171" t="s">
        <v>296</v>
      </c>
      <c r="D185" s="171" t="s">
        <v>164</v>
      </c>
      <c r="E185" s="172" t="s">
        <v>302</v>
      </c>
      <c r="F185" s="277" t="s">
        <v>303</v>
      </c>
      <c r="G185" s="277"/>
      <c r="H185" s="277"/>
      <c r="I185" s="277"/>
      <c r="J185" s="173" t="s">
        <v>282</v>
      </c>
      <c r="K185" s="174">
        <v>8</v>
      </c>
      <c r="L185" s="271">
        <v>0</v>
      </c>
      <c r="M185" s="271"/>
      <c r="N185" s="278">
        <f>ROUND(L185*K185,2)</f>
        <v>0</v>
      </c>
      <c r="O185" s="278"/>
      <c r="P185" s="278"/>
      <c r="Q185" s="278"/>
      <c r="R185" s="145"/>
      <c r="T185" s="175" t="s">
        <v>5</v>
      </c>
      <c r="U185" s="48" t="s">
        <v>41</v>
      </c>
      <c r="V185" s="40"/>
      <c r="W185" s="176">
        <f>V185*K185</f>
        <v>0</v>
      </c>
      <c r="X185" s="176">
        <v>0.29221</v>
      </c>
      <c r="Y185" s="176">
        <f>X185*K185</f>
        <v>2.33768</v>
      </c>
      <c r="Z185" s="176">
        <v>0</v>
      </c>
      <c r="AA185" s="177">
        <f>Z185*K185</f>
        <v>0</v>
      </c>
      <c r="AR185" s="22" t="s">
        <v>168</v>
      </c>
      <c r="AT185" s="22" t="s">
        <v>164</v>
      </c>
      <c r="AU185" s="22" t="s">
        <v>88</v>
      </c>
      <c r="AY185" s="22" t="s">
        <v>163</v>
      </c>
      <c r="BE185" s="118">
        <f>IF(U185="základní",N185,0)</f>
        <v>0</v>
      </c>
      <c r="BF185" s="118">
        <f>IF(U185="snížená",N185,0)</f>
        <v>0</v>
      </c>
      <c r="BG185" s="118">
        <f>IF(U185="zákl. přenesená",N185,0)</f>
        <v>0</v>
      </c>
      <c r="BH185" s="118">
        <f>IF(U185="sníž. přenesená",N185,0)</f>
        <v>0</v>
      </c>
      <c r="BI185" s="118">
        <f>IF(U185="nulová",N185,0)</f>
        <v>0</v>
      </c>
      <c r="BJ185" s="22" t="s">
        <v>83</v>
      </c>
      <c r="BK185" s="118">
        <f>ROUND(L185*K185,2)</f>
        <v>0</v>
      </c>
      <c r="BL185" s="22" t="s">
        <v>168</v>
      </c>
      <c r="BM185" s="22" t="s">
        <v>352</v>
      </c>
    </row>
    <row r="186" spans="2:51" s="11" customFormat="1" ht="20.4" customHeight="1">
      <c r="B186" s="178"/>
      <c r="C186" s="179"/>
      <c r="D186" s="179"/>
      <c r="E186" s="180" t="s">
        <v>5</v>
      </c>
      <c r="F186" s="281" t="s">
        <v>305</v>
      </c>
      <c r="G186" s="282"/>
      <c r="H186" s="282"/>
      <c r="I186" s="282"/>
      <c r="J186" s="179"/>
      <c r="K186" s="181" t="s">
        <v>5</v>
      </c>
      <c r="L186" s="179"/>
      <c r="M186" s="179"/>
      <c r="N186" s="179"/>
      <c r="O186" s="179"/>
      <c r="P186" s="179"/>
      <c r="Q186" s="179"/>
      <c r="R186" s="182"/>
      <c r="T186" s="183"/>
      <c r="U186" s="179"/>
      <c r="V186" s="179"/>
      <c r="W186" s="179"/>
      <c r="X186" s="179"/>
      <c r="Y186" s="179"/>
      <c r="Z186" s="179"/>
      <c r="AA186" s="184"/>
      <c r="AT186" s="185" t="s">
        <v>171</v>
      </c>
      <c r="AU186" s="185" t="s">
        <v>88</v>
      </c>
      <c r="AV186" s="11" t="s">
        <v>83</v>
      </c>
      <c r="AW186" s="11" t="s">
        <v>34</v>
      </c>
      <c r="AX186" s="11" t="s">
        <v>76</v>
      </c>
      <c r="AY186" s="185" t="s">
        <v>163</v>
      </c>
    </row>
    <row r="187" spans="2:51" s="12" customFormat="1" ht="20.4" customHeight="1">
      <c r="B187" s="186"/>
      <c r="C187" s="187"/>
      <c r="D187" s="187"/>
      <c r="E187" s="188" t="s">
        <v>5</v>
      </c>
      <c r="F187" s="283" t="s">
        <v>353</v>
      </c>
      <c r="G187" s="284"/>
      <c r="H187" s="284"/>
      <c r="I187" s="284"/>
      <c r="J187" s="187"/>
      <c r="K187" s="189">
        <v>8</v>
      </c>
      <c r="L187" s="187"/>
      <c r="M187" s="187"/>
      <c r="N187" s="187"/>
      <c r="O187" s="187"/>
      <c r="P187" s="187"/>
      <c r="Q187" s="187"/>
      <c r="R187" s="190"/>
      <c r="T187" s="191"/>
      <c r="U187" s="187"/>
      <c r="V187" s="187"/>
      <c r="W187" s="187"/>
      <c r="X187" s="187"/>
      <c r="Y187" s="187"/>
      <c r="Z187" s="187"/>
      <c r="AA187" s="192"/>
      <c r="AT187" s="193" t="s">
        <v>171</v>
      </c>
      <c r="AU187" s="193" t="s">
        <v>88</v>
      </c>
      <c r="AV187" s="12" t="s">
        <v>88</v>
      </c>
      <c r="AW187" s="12" t="s">
        <v>34</v>
      </c>
      <c r="AX187" s="12" t="s">
        <v>76</v>
      </c>
      <c r="AY187" s="193" t="s">
        <v>163</v>
      </c>
    </row>
    <row r="188" spans="2:51" s="13" customFormat="1" ht="20.4" customHeight="1">
      <c r="B188" s="194"/>
      <c r="C188" s="195"/>
      <c r="D188" s="195"/>
      <c r="E188" s="196" t="s">
        <v>5</v>
      </c>
      <c r="F188" s="275" t="s">
        <v>173</v>
      </c>
      <c r="G188" s="276"/>
      <c r="H188" s="276"/>
      <c r="I188" s="276"/>
      <c r="J188" s="195"/>
      <c r="K188" s="197">
        <v>8</v>
      </c>
      <c r="L188" s="195"/>
      <c r="M188" s="195"/>
      <c r="N188" s="195"/>
      <c r="O188" s="195"/>
      <c r="P188" s="195"/>
      <c r="Q188" s="195"/>
      <c r="R188" s="198"/>
      <c r="T188" s="199"/>
      <c r="U188" s="195"/>
      <c r="V188" s="195"/>
      <c r="W188" s="195"/>
      <c r="X188" s="195"/>
      <c r="Y188" s="195"/>
      <c r="Z188" s="195"/>
      <c r="AA188" s="200"/>
      <c r="AT188" s="201" t="s">
        <v>171</v>
      </c>
      <c r="AU188" s="201" t="s">
        <v>88</v>
      </c>
      <c r="AV188" s="13" t="s">
        <v>168</v>
      </c>
      <c r="AW188" s="13" t="s">
        <v>34</v>
      </c>
      <c r="AX188" s="13" t="s">
        <v>83</v>
      </c>
      <c r="AY188" s="201" t="s">
        <v>163</v>
      </c>
    </row>
    <row r="189" spans="2:65" s="1" customFormat="1" ht="28.8" customHeight="1">
      <c r="B189" s="142"/>
      <c r="C189" s="216" t="s">
        <v>11</v>
      </c>
      <c r="D189" s="216" t="s">
        <v>291</v>
      </c>
      <c r="E189" s="217" t="s">
        <v>308</v>
      </c>
      <c r="F189" s="312" t="s">
        <v>309</v>
      </c>
      <c r="G189" s="312"/>
      <c r="H189" s="312"/>
      <c r="I189" s="312"/>
      <c r="J189" s="218" t="s">
        <v>310</v>
      </c>
      <c r="K189" s="219">
        <v>8</v>
      </c>
      <c r="L189" s="313">
        <v>0</v>
      </c>
      <c r="M189" s="313"/>
      <c r="N189" s="314">
        <f>ROUND(L189*K189,2)</f>
        <v>0</v>
      </c>
      <c r="O189" s="278"/>
      <c r="P189" s="278"/>
      <c r="Q189" s="278"/>
      <c r="R189" s="145"/>
      <c r="T189" s="175" t="s">
        <v>5</v>
      </c>
      <c r="U189" s="48" t="s">
        <v>41</v>
      </c>
      <c r="V189" s="40"/>
      <c r="W189" s="176">
        <f>V189*K189</f>
        <v>0</v>
      </c>
      <c r="X189" s="176">
        <v>0.06</v>
      </c>
      <c r="Y189" s="176">
        <f>X189*K189</f>
        <v>0.48</v>
      </c>
      <c r="Z189" s="176">
        <v>0</v>
      </c>
      <c r="AA189" s="177">
        <f>Z189*K189</f>
        <v>0</v>
      </c>
      <c r="AR189" s="22" t="s">
        <v>206</v>
      </c>
      <c r="AT189" s="22" t="s">
        <v>291</v>
      </c>
      <c r="AU189" s="22" t="s">
        <v>88</v>
      </c>
      <c r="AY189" s="22" t="s">
        <v>163</v>
      </c>
      <c r="BE189" s="118">
        <f>IF(U189="základní",N189,0)</f>
        <v>0</v>
      </c>
      <c r="BF189" s="118">
        <f>IF(U189="snížená",N189,0)</f>
        <v>0</v>
      </c>
      <c r="BG189" s="118">
        <f>IF(U189="zákl. přenesená",N189,0)</f>
        <v>0</v>
      </c>
      <c r="BH189" s="118">
        <f>IF(U189="sníž. přenesená",N189,0)</f>
        <v>0</v>
      </c>
      <c r="BI189" s="118">
        <f>IF(U189="nulová",N189,0)</f>
        <v>0</v>
      </c>
      <c r="BJ189" s="22" t="s">
        <v>83</v>
      </c>
      <c r="BK189" s="118">
        <f>ROUND(L189*K189,2)</f>
        <v>0</v>
      </c>
      <c r="BL189" s="22" t="s">
        <v>168</v>
      </c>
      <c r="BM189" s="22" t="s">
        <v>354</v>
      </c>
    </row>
    <row r="190" spans="2:51" s="12" customFormat="1" ht="20.4" customHeight="1">
      <c r="B190" s="186"/>
      <c r="C190" s="187"/>
      <c r="D190" s="187"/>
      <c r="E190" s="188" t="s">
        <v>5</v>
      </c>
      <c r="F190" s="273" t="s">
        <v>353</v>
      </c>
      <c r="G190" s="274"/>
      <c r="H190" s="274"/>
      <c r="I190" s="274"/>
      <c r="J190" s="187"/>
      <c r="K190" s="189">
        <v>8</v>
      </c>
      <c r="L190" s="187"/>
      <c r="M190" s="187"/>
      <c r="N190" s="187"/>
      <c r="O190" s="187"/>
      <c r="P190" s="187"/>
      <c r="Q190" s="187"/>
      <c r="R190" s="190"/>
      <c r="T190" s="191"/>
      <c r="U190" s="187"/>
      <c r="V190" s="187"/>
      <c r="W190" s="187"/>
      <c r="X190" s="187"/>
      <c r="Y190" s="187"/>
      <c r="Z190" s="187"/>
      <c r="AA190" s="192"/>
      <c r="AT190" s="193" t="s">
        <v>171</v>
      </c>
      <c r="AU190" s="193" t="s">
        <v>88</v>
      </c>
      <c r="AV190" s="12" t="s">
        <v>88</v>
      </c>
      <c r="AW190" s="12" t="s">
        <v>34</v>
      </c>
      <c r="AX190" s="12" t="s">
        <v>76</v>
      </c>
      <c r="AY190" s="193" t="s">
        <v>163</v>
      </c>
    </row>
    <row r="191" spans="2:51" s="13" customFormat="1" ht="20.4" customHeight="1">
      <c r="B191" s="194"/>
      <c r="C191" s="195"/>
      <c r="D191" s="195"/>
      <c r="E191" s="196" t="s">
        <v>5</v>
      </c>
      <c r="F191" s="275" t="s">
        <v>173</v>
      </c>
      <c r="G191" s="276"/>
      <c r="H191" s="276"/>
      <c r="I191" s="276"/>
      <c r="J191" s="195"/>
      <c r="K191" s="197">
        <v>8</v>
      </c>
      <c r="L191" s="195"/>
      <c r="M191" s="195"/>
      <c r="N191" s="195"/>
      <c r="O191" s="195"/>
      <c r="P191" s="195"/>
      <c r="Q191" s="195"/>
      <c r="R191" s="198"/>
      <c r="T191" s="199"/>
      <c r="U191" s="195"/>
      <c r="V191" s="195"/>
      <c r="W191" s="195"/>
      <c r="X191" s="195"/>
      <c r="Y191" s="195"/>
      <c r="Z191" s="195"/>
      <c r="AA191" s="200"/>
      <c r="AT191" s="201" t="s">
        <v>171</v>
      </c>
      <c r="AU191" s="201" t="s">
        <v>88</v>
      </c>
      <c r="AV191" s="13" t="s">
        <v>168</v>
      </c>
      <c r="AW191" s="13" t="s">
        <v>34</v>
      </c>
      <c r="AX191" s="13" t="s">
        <v>83</v>
      </c>
      <c r="AY191" s="201" t="s">
        <v>163</v>
      </c>
    </row>
    <row r="192" spans="2:65" s="1" customFormat="1" ht="28.8" customHeight="1">
      <c r="B192" s="142"/>
      <c r="C192" s="216" t="s">
        <v>307</v>
      </c>
      <c r="D192" s="216" t="s">
        <v>291</v>
      </c>
      <c r="E192" s="217" t="s">
        <v>313</v>
      </c>
      <c r="F192" s="312" t="s">
        <v>314</v>
      </c>
      <c r="G192" s="312"/>
      <c r="H192" s="312"/>
      <c r="I192" s="312"/>
      <c r="J192" s="218" t="s">
        <v>310</v>
      </c>
      <c r="K192" s="219">
        <v>2</v>
      </c>
      <c r="L192" s="313">
        <v>0</v>
      </c>
      <c r="M192" s="313"/>
      <c r="N192" s="314">
        <f>ROUND(L192*K192,2)</f>
        <v>0</v>
      </c>
      <c r="O192" s="278"/>
      <c r="P192" s="278"/>
      <c r="Q192" s="278"/>
      <c r="R192" s="145"/>
      <c r="T192" s="175" t="s">
        <v>5</v>
      </c>
      <c r="U192" s="48" t="s">
        <v>41</v>
      </c>
      <c r="V192" s="40"/>
      <c r="W192" s="176">
        <f>V192*K192</f>
        <v>0</v>
      </c>
      <c r="X192" s="176">
        <v>0.001</v>
      </c>
      <c r="Y192" s="176">
        <f>X192*K192</f>
        <v>0.002</v>
      </c>
      <c r="Z192" s="176">
        <v>0</v>
      </c>
      <c r="AA192" s="177">
        <f>Z192*K192</f>
        <v>0</v>
      </c>
      <c r="AR192" s="22" t="s">
        <v>206</v>
      </c>
      <c r="AT192" s="22" t="s">
        <v>291</v>
      </c>
      <c r="AU192" s="22" t="s">
        <v>88</v>
      </c>
      <c r="AY192" s="22" t="s">
        <v>163</v>
      </c>
      <c r="BE192" s="118">
        <f>IF(U192="základní",N192,0)</f>
        <v>0</v>
      </c>
      <c r="BF192" s="118">
        <f>IF(U192="snížená",N192,0)</f>
        <v>0</v>
      </c>
      <c r="BG192" s="118">
        <f>IF(U192="zákl. přenesená",N192,0)</f>
        <v>0</v>
      </c>
      <c r="BH192" s="118">
        <f>IF(U192="sníž. přenesená",N192,0)</f>
        <v>0</v>
      </c>
      <c r="BI192" s="118">
        <f>IF(U192="nulová",N192,0)</f>
        <v>0</v>
      </c>
      <c r="BJ192" s="22" t="s">
        <v>83</v>
      </c>
      <c r="BK192" s="118">
        <f>ROUND(L192*K192,2)</f>
        <v>0</v>
      </c>
      <c r="BL192" s="22" t="s">
        <v>168</v>
      </c>
      <c r="BM192" s="22" t="s">
        <v>355</v>
      </c>
    </row>
    <row r="193" spans="2:51" s="12" customFormat="1" ht="20.4" customHeight="1">
      <c r="B193" s="186"/>
      <c r="C193" s="187"/>
      <c r="D193" s="187"/>
      <c r="E193" s="188" t="s">
        <v>5</v>
      </c>
      <c r="F193" s="273" t="s">
        <v>88</v>
      </c>
      <c r="G193" s="274"/>
      <c r="H193" s="274"/>
      <c r="I193" s="274"/>
      <c r="J193" s="187"/>
      <c r="K193" s="189">
        <v>2</v>
      </c>
      <c r="L193" s="187"/>
      <c r="M193" s="187"/>
      <c r="N193" s="187"/>
      <c r="O193" s="187"/>
      <c r="P193" s="187"/>
      <c r="Q193" s="187"/>
      <c r="R193" s="190"/>
      <c r="T193" s="191"/>
      <c r="U193" s="187"/>
      <c r="V193" s="187"/>
      <c r="W193" s="187"/>
      <c r="X193" s="187"/>
      <c r="Y193" s="187"/>
      <c r="Z193" s="187"/>
      <c r="AA193" s="192"/>
      <c r="AT193" s="193" t="s">
        <v>171</v>
      </c>
      <c r="AU193" s="193" t="s">
        <v>88</v>
      </c>
      <c r="AV193" s="12" t="s">
        <v>88</v>
      </c>
      <c r="AW193" s="12" t="s">
        <v>34</v>
      </c>
      <c r="AX193" s="12" t="s">
        <v>83</v>
      </c>
      <c r="AY193" s="193" t="s">
        <v>163</v>
      </c>
    </row>
    <row r="194" spans="2:65" s="1" customFormat="1" ht="28.8" customHeight="1">
      <c r="B194" s="142"/>
      <c r="C194" s="216" t="s">
        <v>312</v>
      </c>
      <c r="D194" s="216" t="s">
        <v>291</v>
      </c>
      <c r="E194" s="217" t="s">
        <v>317</v>
      </c>
      <c r="F194" s="312" t="s">
        <v>318</v>
      </c>
      <c r="G194" s="312"/>
      <c r="H194" s="312"/>
      <c r="I194" s="312"/>
      <c r="J194" s="218" t="s">
        <v>310</v>
      </c>
      <c r="K194" s="219">
        <v>2</v>
      </c>
      <c r="L194" s="313">
        <v>0</v>
      </c>
      <c r="M194" s="313"/>
      <c r="N194" s="314">
        <f>ROUND(L194*K194,2)</f>
        <v>0</v>
      </c>
      <c r="O194" s="278"/>
      <c r="P194" s="278"/>
      <c r="Q194" s="278"/>
      <c r="R194" s="145"/>
      <c r="T194" s="175" t="s">
        <v>5</v>
      </c>
      <c r="U194" s="48" t="s">
        <v>41</v>
      </c>
      <c r="V194" s="40"/>
      <c r="W194" s="176">
        <f>V194*K194</f>
        <v>0</v>
      </c>
      <c r="X194" s="176">
        <v>0.0011</v>
      </c>
      <c r="Y194" s="176">
        <f>X194*K194</f>
        <v>0.0022</v>
      </c>
      <c r="Z194" s="176">
        <v>0</v>
      </c>
      <c r="AA194" s="177">
        <f>Z194*K194</f>
        <v>0</v>
      </c>
      <c r="AR194" s="22" t="s">
        <v>206</v>
      </c>
      <c r="AT194" s="22" t="s">
        <v>291</v>
      </c>
      <c r="AU194" s="22" t="s">
        <v>88</v>
      </c>
      <c r="AY194" s="22" t="s">
        <v>163</v>
      </c>
      <c r="BE194" s="118">
        <f>IF(U194="základní",N194,0)</f>
        <v>0</v>
      </c>
      <c r="BF194" s="118">
        <f>IF(U194="snížená",N194,0)</f>
        <v>0</v>
      </c>
      <c r="BG194" s="118">
        <f>IF(U194="zákl. přenesená",N194,0)</f>
        <v>0</v>
      </c>
      <c r="BH194" s="118">
        <f>IF(U194="sníž. přenesená",N194,0)</f>
        <v>0</v>
      </c>
      <c r="BI194" s="118">
        <f>IF(U194="nulová",N194,0)</f>
        <v>0</v>
      </c>
      <c r="BJ194" s="22" t="s">
        <v>83</v>
      </c>
      <c r="BK194" s="118">
        <f>ROUND(L194*K194,2)</f>
        <v>0</v>
      </c>
      <c r="BL194" s="22" t="s">
        <v>168</v>
      </c>
      <c r="BM194" s="22" t="s">
        <v>356</v>
      </c>
    </row>
    <row r="195" spans="2:51" s="12" customFormat="1" ht="20.4" customHeight="1">
      <c r="B195" s="186"/>
      <c r="C195" s="187"/>
      <c r="D195" s="187"/>
      <c r="E195" s="188" t="s">
        <v>5</v>
      </c>
      <c r="F195" s="273" t="s">
        <v>88</v>
      </c>
      <c r="G195" s="274"/>
      <c r="H195" s="274"/>
      <c r="I195" s="274"/>
      <c r="J195" s="187"/>
      <c r="K195" s="189">
        <v>2</v>
      </c>
      <c r="L195" s="187"/>
      <c r="M195" s="187"/>
      <c r="N195" s="187"/>
      <c r="O195" s="187"/>
      <c r="P195" s="187"/>
      <c r="Q195" s="187"/>
      <c r="R195" s="190"/>
      <c r="T195" s="191"/>
      <c r="U195" s="187"/>
      <c r="V195" s="187"/>
      <c r="W195" s="187"/>
      <c r="X195" s="187"/>
      <c r="Y195" s="187"/>
      <c r="Z195" s="187"/>
      <c r="AA195" s="192"/>
      <c r="AT195" s="193" t="s">
        <v>171</v>
      </c>
      <c r="AU195" s="193" t="s">
        <v>88</v>
      </c>
      <c r="AV195" s="12" t="s">
        <v>88</v>
      </c>
      <c r="AW195" s="12" t="s">
        <v>34</v>
      </c>
      <c r="AX195" s="12" t="s">
        <v>76</v>
      </c>
      <c r="AY195" s="193" t="s">
        <v>163</v>
      </c>
    </row>
    <row r="196" spans="2:51" s="13" customFormat="1" ht="20.4" customHeight="1">
      <c r="B196" s="194"/>
      <c r="C196" s="195"/>
      <c r="D196" s="195"/>
      <c r="E196" s="196" t="s">
        <v>5</v>
      </c>
      <c r="F196" s="275" t="s">
        <v>173</v>
      </c>
      <c r="G196" s="276"/>
      <c r="H196" s="276"/>
      <c r="I196" s="276"/>
      <c r="J196" s="195"/>
      <c r="K196" s="197">
        <v>2</v>
      </c>
      <c r="L196" s="195"/>
      <c r="M196" s="195"/>
      <c r="N196" s="195"/>
      <c r="O196" s="195"/>
      <c r="P196" s="195"/>
      <c r="Q196" s="195"/>
      <c r="R196" s="198"/>
      <c r="T196" s="199"/>
      <c r="U196" s="195"/>
      <c r="V196" s="195"/>
      <c r="W196" s="195"/>
      <c r="X196" s="195"/>
      <c r="Y196" s="195"/>
      <c r="Z196" s="195"/>
      <c r="AA196" s="200"/>
      <c r="AT196" s="201" t="s">
        <v>171</v>
      </c>
      <c r="AU196" s="201" t="s">
        <v>88</v>
      </c>
      <c r="AV196" s="13" t="s">
        <v>168</v>
      </c>
      <c r="AW196" s="13" t="s">
        <v>34</v>
      </c>
      <c r="AX196" s="13" t="s">
        <v>83</v>
      </c>
      <c r="AY196" s="201" t="s">
        <v>163</v>
      </c>
    </row>
    <row r="197" spans="2:65" s="1" customFormat="1" ht="28.8" customHeight="1">
      <c r="B197" s="142"/>
      <c r="C197" s="216" t="s">
        <v>316</v>
      </c>
      <c r="D197" s="216" t="s">
        <v>291</v>
      </c>
      <c r="E197" s="217" t="s">
        <v>321</v>
      </c>
      <c r="F197" s="312" t="s">
        <v>322</v>
      </c>
      <c r="G197" s="312"/>
      <c r="H197" s="312"/>
      <c r="I197" s="312"/>
      <c r="J197" s="218" t="s">
        <v>310</v>
      </c>
      <c r="K197" s="219">
        <v>16</v>
      </c>
      <c r="L197" s="313">
        <v>0</v>
      </c>
      <c r="M197" s="313"/>
      <c r="N197" s="314">
        <f>ROUND(L197*K197,2)</f>
        <v>0</v>
      </c>
      <c r="O197" s="278"/>
      <c r="P197" s="278"/>
      <c r="Q197" s="278"/>
      <c r="R197" s="145"/>
      <c r="T197" s="175" t="s">
        <v>5</v>
      </c>
      <c r="U197" s="48" t="s">
        <v>41</v>
      </c>
      <c r="V197" s="40"/>
      <c r="W197" s="176">
        <f>V197*K197</f>
        <v>0</v>
      </c>
      <c r="X197" s="176">
        <v>0.0084</v>
      </c>
      <c r="Y197" s="176">
        <f>X197*K197</f>
        <v>0.1344</v>
      </c>
      <c r="Z197" s="176">
        <v>0</v>
      </c>
      <c r="AA197" s="177">
        <f>Z197*K197</f>
        <v>0</v>
      </c>
      <c r="AR197" s="22" t="s">
        <v>206</v>
      </c>
      <c r="AT197" s="22" t="s">
        <v>291</v>
      </c>
      <c r="AU197" s="22" t="s">
        <v>88</v>
      </c>
      <c r="AY197" s="22" t="s">
        <v>163</v>
      </c>
      <c r="BE197" s="118">
        <f>IF(U197="základní",N197,0)</f>
        <v>0</v>
      </c>
      <c r="BF197" s="118">
        <f>IF(U197="snížená",N197,0)</f>
        <v>0</v>
      </c>
      <c r="BG197" s="118">
        <f>IF(U197="zákl. přenesená",N197,0)</f>
        <v>0</v>
      </c>
      <c r="BH197" s="118">
        <f>IF(U197="sníž. přenesená",N197,0)</f>
        <v>0</v>
      </c>
      <c r="BI197" s="118">
        <f>IF(U197="nulová",N197,0)</f>
        <v>0</v>
      </c>
      <c r="BJ197" s="22" t="s">
        <v>83</v>
      </c>
      <c r="BK197" s="118">
        <f>ROUND(L197*K197,2)</f>
        <v>0</v>
      </c>
      <c r="BL197" s="22" t="s">
        <v>168</v>
      </c>
      <c r="BM197" s="22" t="s">
        <v>357</v>
      </c>
    </row>
    <row r="198" spans="2:51" s="12" customFormat="1" ht="20.4" customHeight="1">
      <c r="B198" s="186"/>
      <c r="C198" s="187"/>
      <c r="D198" s="187"/>
      <c r="E198" s="188" t="s">
        <v>5</v>
      </c>
      <c r="F198" s="273" t="s">
        <v>358</v>
      </c>
      <c r="G198" s="274"/>
      <c r="H198" s="274"/>
      <c r="I198" s="274"/>
      <c r="J198" s="187"/>
      <c r="K198" s="189">
        <v>16</v>
      </c>
      <c r="L198" s="187"/>
      <c r="M198" s="187"/>
      <c r="N198" s="187"/>
      <c r="O198" s="187"/>
      <c r="P198" s="187"/>
      <c r="Q198" s="187"/>
      <c r="R198" s="190"/>
      <c r="T198" s="191"/>
      <c r="U198" s="187"/>
      <c r="V198" s="187"/>
      <c r="W198" s="187"/>
      <c r="X198" s="187"/>
      <c r="Y198" s="187"/>
      <c r="Z198" s="187"/>
      <c r="AA198" s="192"/>
      <c r="AT198" s="193" t="s">
        <v>171</v>
      </c>
      <c r="AU198" s="193" t="s">
        <v>88</v>
      </c>
      <c r="AV198" s="12" t="s">
        <v>88</v>
      </c>
      <c r="AW198" s="12" t="s">
        <v>34</v>
      </c>
      <c r="AX198" s="12" t="s">
        <v>76</v>
      </c>
      <c r="AY198" s="193" t="s">
        <v>163</v>
      </c>
    </row>
    <row r="199" spans="2:51" s="13" customFormat="1" ht="20.4" customHeight="1">
      <c r="B199" s="194"/>
      <c r="C199" s="195"/>
      <c r="D199" s="195"/>
      <c r="E199" s="196" t="s">
        <v>5</v>
      </c>
      <c r="F199" s="275" t="s">
        <v>173</v>
      </c>
      <c r="G199" s="276"/>
      <c r="H199" s="276"/>
      <c r="I199" s="276"/>
      <c r="J199" s="195"/>
      <c r="K199" s="197">
        <v>16</v>
      </c>
      <c r="L199" s="195"/>
      <c r="M199" s="195"/>
      <c r="N199" s="195"/>
      <c r="O199" s="195"/>
      <c r="P199" s="195"/>
      <c r="Q199" s="195"/>
      <c r="R199" s="198"/>
      <c r="T199" s="199"/>
      <c r="U199" s="195"/>
      <c r="V199" s="195"/>
      <c r="W199" s="195"/>
      <c r="X199" s="195"/>
      <c r="Y199" s="195"/>
      <c r="Z199" s="195"/>
      <c r="AA199" s="200"/>
      <c r="AT199" s="201" t="s">
        <v>171</v>
      </c>
      <c r="AU199" s="201" t="s">
        <v>88</v>
      </c>
      <c r="AV199" s="13" t="s">
        <v>168</v>
      </c>
      <c r="AW199" s="13" t="s">
        <v>34</v>
      </c>
      <c r="AX199" s="13" t="s">
        <v>83</v>
      </c>
      <c r="AY199" s="201" t="s">
        <v>163</v>
      </c>
    </row>
    <row r="200" spans="2:63" s="10" customFormat="1" ht="29.85" customHeight="1">
      <c r="B200" s="160"/>
      <c r="C200" s="161"/>
      <c r="D200" s="170" t="s">
        <v>214</v>
      </c>
      <c r="E200" s="170"/>
      <c r="F200" s="170"/>
      <c r="G200" s="170"/>
      <c r="H200" s="170"/>
      <c r="I200" s="170"/>
      <c r="J200" s="170"/>
      <c r="K200" s="170"/>
      <c r="L200" s="170"/>
      <c r="M200" s="170"/>
      <c r="N200" s="285">
        <f>BK200</f>
        <v>0</v>
      </c>
      <c r="O200" s="286"/>
      <c r="P200" s="286"/>
      <c r="Q200" s="286"/>
      <c r="R200" s="163"/>
      <c r="T200" s="164"/>
      <c r="U200" s="161"/>
      <c r="V200" s="161"/>
      <c r="W200" s="165">
        <f>W201</f>
        <v>0</v>
      </c>
      <c r="X200" s="161"/>
      <c r="Y200" s="165">
        <f>Y201</f>
        <v>0</v>
      </c>
      <c r="Z200" s="161"/>
      <c r="AA200" s="166">
        <f>AA201</f>
        <v>0</v>
      </c>
      <c r="AR200" s="167" t="s">
        <v>83</v>
      </c>
      <c r="AT200" s="168" t="s">
        <v>75</v>
      </c>
      <c r="AU200" s="168" t="s">
        <v>83</v>
      </c>
      <c r="AY200" s="167" t="s">
        <v>163</v>
      </c>
      <c r="BK200" s="169">
        <f>BK201</f>
        <v>0</v>
      </c>
    </row>
    <row r="201" spans="2:65" s="1" customFormat="1" ht="40.2" customHeight="1">
      <c r="B201" s="142"/>
      <c r="C201" s="171" t="s">
        <v>320</v>
      </c>
      <c r="D201" s="171" t="s">
        <v>164</v>
      </c>
      <c r="E201" s="172" t="s">
        <v>228</v>
      </c>
      <c r="F201" s="277" t="s">
        <v>229</v>
      </c>
      <c r="G201" s="277"/>
      <c r="H201" s="277"/>
      <c r="I201" s="277"/>
      <c r="J201" s="173" t="s">
        <v>192</v>
      </c>
      <c r="K201" s="174">
        <v>41.899</v>
      </c>
      <c r="L201" s="271">
        <v>0</v>
      </c>
      <c r="M201" s="271"/>
      <c r="N201" s="278">
        <f>ROUND(L201*K201,2)</f>
        <v>0</v>
      </c>
      <c r="O201" s="278"/>
      <c r="P201" s="278"/>
      <c r="Q201" s="278"/>
      <c r="R201" s="145"/>
      <c r="T201" s="175" t="s">
        <v>5</v>
      </c>
      <c r="U201" s="48" t="s">
        <v>41</v>
      </c>
      <c r="V201" s="40"/>
      <c r="W201" s="176">
        <f>V201*K201</f>
        <v>0</v>
      </c>
      <c r="X201" s="176">
        <v>0</v>
      </c>
      <c r="Y201" s="176">
        <f>X201*K201</f>
        <v>0</v>
      </c>
      <c r="Z201" s="176">
        <v>0</v>
      </c>
      <c r="AA201" s="177">
        <f>Z201*K201</f>
        <v>0</v>
      </c>
      <c r="AR201" s="22" t="s">
        <v>168</v>
      </c>
      <c r="AT201" s="22" t="s">
        <v>164</v>
      </c>
      <c r="AU201" s="22" t="s">
        <v>88</v>
      </c>
      <c r="AY201" s="22" t="s">
        <v>163</v>
      </c>
      <c r="BE201" s="118">
        <f>IF(U201="základní",N201,0)</f>
        <v>0</v>
      </c>
      <c r="BF201" s="118">
        <f>IF(U201="snížená",N201,0)</f>
        <v>0</v>
      </c>
      <c r="BG201" s="118">
        <f>IF(U201="zákl. přenesená",N201,0)</f>
        <v>0</v>
      </c>
      <c r="BH201" s="118">
        <f>IF(U201="sníž. přenesená",N201,0)</f>
        <v>0</v>
      </c>
      <c r="BI201" s="118">
        <f>IF(U201="nulová",N201,0)</f>
        <v>0</v>
      </c>
      <c r="BJ201" s="22" t="s">
        <v>83</v>
      </c>
      <c r="BK201" s="118">
        <f>ROUND(L201*K201,2)</f>
        <v>0</v>
      </c>
      <c r="BL201" s="22" t="s">
        <v>168</v>
      </c>
      <c r="BM201" s="22" t="s">
        <v>359</v>
      </c>
    </row>
    <row r="202" spans="2:63" s="1" customFormat="1" ht="49.95" customHeight="1">
      <c r="B202" s="39"/>
      <c r="C202" s="40"/>
      <c r="D202" s="162" t="s">
        <v>210</v>
      </c>
      <c r="E202" s="40"/>
      <c r="F202" s="40"/>
      <c r="G202" s="40"/>
      <c r="H202" s="40"/>
      <c r="I202" s="40"/>
      <c r="J202" s="40"/>
      <c r="K202" s="40"/>
      <c r="L202" s="40"/>
      <c r="M202" s="40"/>
      <c r="N202" s="279">
        <f aca="true" t="shared" si="5" ref="N202:N207">BK202</f>
        <v>0</v>
      </c>
      <c r="O202" s="280"/>
      <c r="P202" s="280"/>
      <c r="Q202" s="280"/>
      <c r="R202" s="41"/>
      <c r="T202" s="202"/>
      <c r="U202" s="40"/>
      <c r="V202" s="40"/>
      <c r="W202" s="40"/>
      <c r="X202" s="40"/>
      <c r="Y202" s="40"/>
      <c r="Z202" s="40"/>
      <c r="AA202" s="78"/>
      <c r="AT202" s="22" t="s">
        <v>75</v>
      </c>
      <c r="AU202" s="22" t="s">
        <v>76</v>
      </c>
      <c r="AY202" s="22" t="s">
        <v>211</v>
      </c>
      <c r="BK202" s="118">
        <f>SUM(BK203:BK207)</f>
        <v>0</v>
      </c>
    </row>
    <row r="203" spans="2:63" s="1" customFormat="1" ht="22.35" customHeight="1">
      <c r="B203" s="39"/>
      <c r="C203" s="203" t="s">
        <v>5</v>
      </c>
      <c r="D203" s="203" t="s">
        <v>164</v>
      </c>
      <c r="E203" s="204" t="s">
        <v>5</v>
      </c>
      <c r="F203" s="270" t="s">
        <v>5</v>
      </c>
      <c r="G203" s="270"/>
      <c r="H203" s="270"/>
      <c r="I203" s="270"/>
      <c r="J203" s="205" t="s">
        <v>5</v>
      </c>
      <c r="K203" s="206"/>
      <c r="L203" s="271"/>
      <c r="M203" s="272"/>
      <c r="N203" s="272">
        <f t="shared" si="5"/>
        <v>0</v>
      </c>
      <c r="O203" s="272"/>
      <c r="P203" s="272"/>
      <c r="Q203" s="272"/>
      <c r="R203" s="41"/>
      <c r="T203" s="175" t="s">
        <v>5</v>
      </c>
      <c r="U203" s="207" t="s">
        <v>41</v>
      </c>
      <c r="V203" s="40"/>
      <c r="W203" s="40"/>
      <c r="X203" s="40"/>
      <c r="Y203" s="40"/>
      <c r="Z203" s="40"/>
      <c r="AA203" s="78"/>
      <c r="AT203" s="22" t="s">
        <v>211</v>
      </c>
      <c r="AU203" s="22" t="s">
        <v>83</v>
      </c>
      <c r="AY203" s="22" t="s">
        <v>211</v>
      </c>
      <c r="BE203" s="118">
        <f>IF(U203="základní",N203,0)</f>
        <v>0</v>
      </c>
      <c r="BF203" s="118">
        <f>IF(U203="snížená",N203,0)</f>
        <v>0</v>
      </c>
      <c r="BG203" s="118">
        <f>IF(U203="zákl. přenesená",N203,0)</f>
        <v>0</v>
      </c>
      <c r="BH203" s="118">
        <f>IF(U203="sníž. přenesená",N203,0)</f>
        <v>0</v>
      </c>
      <c r="BI203" s="118">
        <f>IF(U203="nulová",N203,0)</f>
        <v>0</v>
      </c>
      <c r="BJ203" s="22" t="s">
        <v>83</v>
      </c>
      <c r="BK203" s="118">
        <f>L203*K203</f>
        <v>0</v>
      </c>
    </row>
    <row r="204" spans="2:63" s="1" customFormat="1" ht="22.35" customHeight="1">
      <c r="B204" s="39"/>
      <c r="C204" s="203" t="s">
        <v>5</v>
      </c>
      <c r="D204" s="203" t="s">
        <v>164</v>
      </c>
      <c r="E204" s="204" t="s">
        <v>5</v>
      </c>
      <c r="F204" s="270" t="s">
        <v>5</v>
      </c>
      <c r="G204" s="270"/>
      <c r="H204" s="270"/>
      <c r="I204" s="270"/>
      <c r="J204" s="205" t="s">
        <v>5</v>
      </c>
      <c r="K204" s="206"/>
      <c r="L204" s="271"/>
      <c r="M204" s="272"/>
      <c r="N204" s="272">
        <f t="shared" si="5"/>
        <v>0</v>
      </c>
      <c r="O204" s="272"/>
      <c r="P204" s="272"/>
      <c r="Q204" s="272"/>
      <c r="R204" s="41"/>
      <c r="T204" s="175" t="s">
        <v>5</v>
      </c>
      <c r="U204" s="207" t="s">
        <v>41</v>
      </c>
      <c r="V204" s="40"/>
      <c r="W204" s="40"/>
      <c r="X204" s="40"/>
      <c r="Y204" s="40"/>
      <c r="Z204" s="40"/>
      <c r="AA204" s="78"/>
      <c r="AT204" s="22" t="s">
        <v>211</v>
      </c>
      <c r="AU204" s="22" t="s">
        <v>83</v>
      </c>
      <c r="AY204" s="22" t="s">
        <v>211</v>
      </c>
      <c r="BE204" s="118">
        <f>IF(U204="základní",N204,0)</f>
        <v>0</v>
      </c>
      <c r="BF204" s="118">
        <f>IF(U204="snížená",N204,0)</f>
        <v>0</v>
      </c>
      <c r="BG204" s="118">
        <f>IF(U204="zákl. přenesená",N204,0)</f>
        <v>0</v>
      </c>
      <c r="BH204" s="118">
        <f>IF(U204="sníž. přenesená",N204,0)</f>
        <v>0</v>
      </c>
      <c r="BI204" s="118">
        <f>IF(U204="nulová",N204,0)</f>
        <v>0</v>
      </c>
      <c r="BJ204" s="22" t="s">
        <v>83</v>
      </c>
      <c r="BK204" s="118">
        <f>L204*K204</f>
        <v>0</v>
      </c>
    </row>
    <row r="205" spans="2:63" s="1" customFormat="1" ht="22.35" customHeight="1">
      <c r="B205" s="39"/>
      <c r="C205" s="203" t="s">
        <v>5</v>
      </c>
      <c r="D205" s="203" t="s">
        <v>164</v>
      </c>
      <c r="E205" s="204" t="s">
        <v>5</v>
      </c>
      <c r="F205" s="270" t="s">
        <v>5</v>
      </c>
      <c r="G205" s="270"/>
      <c r="H205" s="270"/>
      <c r="I205" s="270"/>
      <c r="J205" s="205" t="s">
        <v>5</v>
      </c>
      <c r="K205" s="206"/>
      <c r="L205" s="271"/>
      <c r="M205" s="272"/>
      <c r="N205" s="272">
        <f t="shared" si="5"/>
        <v>0</v>
      </c>
      <c r="O205" s="272"/>
      <c r="P205" s="272"/>
      <c r="Q205" s="272"/>
      <c r="R205" s="41"/>
      <c r="T205" s="175" t="s">
        <v>5</v>
      </c>
      <c r="U205" s="207" t="s">
        <v>41</v>
      </c>
      <c r="V205" s="40"/>
      <c r="W205" s="40"/>
      <c r="X205" s="40"/>
      <c r="Y205" s="40"/>
      <c r="Z205" s="40"/>
      <c r="AA205" s="78"/>
      <c r="AT205" s="22" t="s">
        <v>211</v>
      </c>
      <c r="AU205" s="22" t="s">
        <v>83</v>
      </c>
      <c r="AY205" s="22" t="s">
        <v>211</v>
      </c>
      <c r="BE205" s="118">
        <f>IF(U205="základní",N205,0)</f>
        <v>0</v>
      </c>
      <c r="BF205" s="118">
        <f>IF(U205="snížená",N205,0)</f>
        <v>0</v>
      </c>
      <c r="BG205" s="118">
        <f>IF(U205="zákl. přenesená",N205,0)</f>
        <v>0</v>
      </c>
      <c r="BH205" s="118">
        <f>IF(U205="sníž. přenesená",N205,0)</f>
        <v>0</v>
      </c>
      <c r="BI205" s="118">
        <f>IF(U205="nulová",N205,0)</f>
        <v>0</v>
      </c>
      <c r="BJ205" s="22" t="s">
        <v>83</v>
      </c>
      <c r="BK205" s="118">
        <f>L205*K205</f>
        <v>0</v>
      </c>
    </row>
    <row r="206" spans="2:63" s="1" customFormat="1" ht="22.35" customHeight="1">
      <c r="B206" s="39"/>
      <c r="C206" s="203" t="s">
        <v>5</v>
      </c>
      <c r="D206" s="203" t="s">
        <v>164</v>
      </c>
      <c r="E206" s="204" t="s">
        <v>5</v>
      </c>
      <c r="F206" s="270" t="s">
        <v>5</v>
      </c>
      <c r="G206" s="270"/>
      <c r="H206" s="270"/>
      <c r="I206" s="270"/>
      <c r="J206" s="205" t="s">
        <v>5</v>
      </c>
      <c r="K206" s="206"/>
      <c r="L206" s="271"/>
      <c r="M206" s="272"/>
      <c r="N206" s="272">
        <f t="shared" si="5"/>
        <v>0</v>
      </c>
      <c r="O206" s="272"/>
      <c r="P206" s="272"/>
      <c r="Q206" s="272"/>
      <c r="R206" s="41"/>
      <c r="T206" s="175" t="s">
        <v>5</v>
      </c>
      <c r="U206" s="207" t="s">
        <v>41</v>
      </c>
      <c r="V206" s="40"/>
      <c r="W206" s="40"/>
      <c r="X206" s="40"/>
      <c r="Y206" s="40"/>
      <c r="Z206" s="40"/>
      <c r="AA206" s="78"/>
      <c r="AT206" s="22" t="s">
        <v>211</v>
      </c>
      <c r="AU206" s="22" t="s">
        <v>83</v>
      </c>
      <c r="AY206" s="22" t="s">
        <v>211</v>
      </c>
      <c r="BE206" s="118">
        <f>IF(U206="základní",N206,0)</f>
        <v>0</v>
      </c>
      <c r="BF206" s="118">
        <f>IF(U206="snížená",N206,0)</f>
        <v>0</v>
      </c>
      <c r="BG206" s="118">
        <f>IF(U206="zákl. přenesená",N206,0)</f>
        <v>0</v>
      </c>
      <c r="BH206" s="118">
        <f>IF(U206="sníž. přenesená",N206,0)</f>
        <v>0</v>
      </c>
      <c r="BI206" s="118">
        <f>IF(U206="nulová",N206,0)</f>
        <v>0</v>
      </c>
      <c r="BJ206" s="22" t="s">
        <v>83</v>
      </c>
      <c r="BK206" s="118">
        <f>L206*K206</f>
        <v>0</v>
      </c>
    </row>
    <row r="207" spans="2:63" s="1" customFormat="1" ht="22.35" customHeight="1">
      <c r="B207" s="39"/>
      <c r="C207" s="203" t="s">
        <v>5</v>
      </c>
      <c r="D207" s="203" t="s">
        <v>164</v>
      </c>
      <c r="E207" s="204" t="s">
        <v>5</v>
      </c>
      <c r="F207" s="270" t="s">
        <v>5</v>
      </c>
      <c r="G207" s="270"/>
      <c r="H207" s="270"/>
      <c r="I207" s="270"/>
      <c r="J207" s="205" t="s">
        <v>5</v>
      </c>
      <c r="K207" s="206"/>
      <c r="L207" s="271"/>
      <c r="M207" s="272"/>
      <c r="N207" s="272">
        <f t="shared" si="5"/>
        <v>0</v>
      </c>
      <c r="O207" s="272"/>
      <c r="P207" s="272"/>
      <c r="Q207" s="272"/>
      <c r="R207" s="41"/>
      <c r="T207" s="175" t="s">
        <v>5</v>
      </c>
      <c r="U207" s="207" t="s">
        <v>41</v>
      </c>
      <c r="V207" s="60"/>
      <c r="W207" s="60"/>
      <c r="X207" s="60"/>
      <c r="Y207" s="60"/>
      <c r="Z207" s="60"/>
      <c r="AA207" s="62"/>
      <c r="AT207" s="22" t="s">
        <v>211</v>
      </c>
      <c r="AU207" s="22" t="s">
        <v>83</v>
      </c>
      <c r="AY207" s="22" t="s">
        <v>211</v>
      </c>
      <c r="BE207" s="118">
        <f>IF(U207="základní",N207,0)</f>
        <v>0</v>
      </c>
      <c r="BF207" s="118">
        <f>IF(U207="snížená",N207,0)</f>
        <v>0</v>
      </c>
      <c r="BG207" s="118">
        <f>IF(U207="zákl. přenesená",N207,0)</f>
        <v>0</v>
      </c>
      <c r="BH207" s="118">
        <f>IF(U207="sníž. přenesená",N207,0)</f>
        <v>0</v>
      </c>
      <c r="BI207" s="118">
        <f>IF(U207="nulová",N207,0)</f>
        <v>0</v>
      </c>
      <c r="BJ207" s="22" t="s">
        <v>83</v>
      </c>
      <c r="BK207" s="118">
        <f>L207*K207</f>
        <v>0</v>
      </c>
    </row>
    <row r="208" spans="2:18" s="1" customFormat="1" ht="6.9" customHeight="1">
      <c r="B208" s="63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5"/>
    </row>
  </sheetData>
  <mergeCells count="204">
    <mergeCell ref="C2:Q2"/>
    <mergeCell ref="C4:Q4"/>
    <mergeCell ref="F6:P6"/>
    <mergeCell ref="F7:P7"/>
    <mergeCell ref="F8:P8"/>
    <mergeCell ref="O10:P10"/>
    <mergeCell ref="O12:P12"/>
    <mergeCell ref="O13:P13"/>
    <mergeCell ref="O15:P15"/>
    <mergeCell ref="E16:L16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D99:H99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104:Q104"/>
    <mergeCell ref="L106:Q106"/>
    <mergeCell ref="C112:Q112"/>
    <mergeCell ref="F114:P114"/>
    <mergeCell ref="F115:P115"/>
    <mergeCell ref="F116:P116"/>
    <mergeCell ref="M118:P118"/>
    <mergeCell ref="M120:Q120"/>
    <mergeCell ref="M121:Q121"/>
    <mergeCell ref="F123:I123"/>
    <mergeCell ref="L123:M123"/>
    <mergeCell ref="N123:Q123"/>
    <mergeCell ref="F127:I127"/>
    <mergeCell ref="L127:M127"/>
    <mergeCell ref="N127:Q127"/>
    <mergeCell ref="N124:Q124"/>
    <mergeCell ref="N125:Q125"/>
    <mergeCell ref="N126:Q126"/>
    <mergeCell ref="F128:I128"/>
    <mergeCell ref="F129:I129"/>
    <mergeCell ref="F130:I130"/>
    <mergeCell ref="F131:I131"/>
    <mergeCell ref="F132:I132"/>
    <mergeCell ref="F133:I133"/>
    <mergeCell ref="L133:M133"/>
    <mergeCell ref="N133:Q133"/>
    <mergeCell ref="F134:I134"/>
    <mergeCell ref="F135:I135"/>
    <mergeCell ref="F136:I136"/>
    <mergeCell ref="L136:M136"/>
    <mergeCell ref="N136:Q136"/>
    <mergeCell ref="F137:I137"/>
    <mergeCell ref="F138:I138"/>
    <mergeCell ref="F139:I139"/>
    <mergeCell ref="F140:I140"/>
    <mergeCell ref="L140:M140"/>
    <mergeCell ref="N140:Q140"/>
    <mergeCell ref="F141:I141"/>
    <mergeCell ref="F142:I142"/>
    <mergeCell ref="F144:I144"/>
    <mergeCell ref="L144:M144"/>
    <mergeCell ref="N144:Q144"/>
    <mergeCell ref="F145:I145"/>
    <mergeCell ref="F146:I146"/>
    <mergeCell ref="F147:I147"/>
    <mergeCell ref="F148:I148"/>
    <mergeCell ref="N143:Q143"/>
    <mergeCell ref="F149:I149"/>
    <mergeCell ref="F150:I150"/>
    <mergeCell ref="F151:I151"/>
    <mergeCell ref="F153:I153"/>
    <mergeCell ref="L153:M153"/>
    <mergeCell ref="N153:Q153"/>
    <mergeCell ref="F154:I154"/>
    <mergeCell ref="F155:I155"/>
    <mergeCell ref="F156:I156"/>
    <mergeCell ref="N152:Q152"/>
    <mergeCell ref="F157:I157"/>
    <mergeCell ref="L157:M157"/>
    <mergeCell ref="N157:Q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L164:M164"/>
    <mergeCell ref="N164:Q164"/>
    <mergeCell ref="F165:I165"/>
    <mergeCell ref="F166:I166"/>
    <mergeCell ref="F167:I167"/>
    <mergeCell ref="F168:I168"/>
    <mergeCell ref="L168:M168"/>
    <mergeCell ref="N168:Q168"/>
    <mergeCell ref="F169:I169"/>
    <mergeCell ref="F170:I170"/>
    <mergeCell ref="F171:I171"/>
    <mergeCell ref="F173:I173"/>
    <mergeCell ref="L173:M173"/>
    <mergeCell ref="N173:Q173"/>
    <mergeCell ref="F174:I174"/>
    <mergeCell ref="F175:I175"/>
    <mergeCell ref="F176:I176"/>
    <mergeCell ref="N172:Q172"/>
    <mergeCell ref="F177:I177"/>
    <mergeCell ref="L177:M177"/>
    <mergeCell ref="N177:Q177"/>
    <mergeCell ref="F178:I178"/>
    <mergeCell ref="F179:I179"/>
    <mergeCell ref="F180:I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L194:M194"/>
    <mergeCell ref="N194:Q194"/>
    <mergeCell ref="F195:I195"/>
    <mergeCell ref="F196:I196"/>
    <mergeCell ref="F197:I197"/>
    <mergeCell ref="L197:M197"/>
    <mergeCell ref="N197:Q197"/>
    <mergeCell ref="F198:I198"/>
    <mergeCell ref="F189:I189"/>
    <mergeCell ref="L189:M189"/>
    <mergeCell ref="N189:Q189"/>
    <mergeCell ref="F190:I190"/>
    <mergeCell ref="F191:I191"/>
    <mergeCell ref="F192:I192"/>
    <mergeCell ref="L192:M192"/>
    <mergeCell ref="N192:Q192"/>
    <mergeCell ref="F193:I193"/>
    <mergeCell ref="H1:K1"/>
    <mergeCell ref="S2:AC2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199:I199"/>
    <mergeCell ref="F201:I201"/>
    <mergeCell ref="L201:M201"/>
    <mergeCell ref="N201:Q201"/>
    <mergeCell ref="F203:I203"/>
    <mergeCell ref="L203:M203"/>
    <mergeCell ref="N203:Q203"/>
    <mergeCell ref="F204:I204"/>
    <mergeCell ref="L204:M204"/>
    <mergeCell ref="N204:Q204"/>
    <mergeCell ref="N200:Q200"/>
    <mergeCell ref="N202:Q202"/>
    <mergeCell ref="F194:I194"/>
  </mergeCells>
  <dataValidations count="2">
    <dataValidation type="list" allowBlank="1" showInputMessage="1" showErrorMessage="1" error="Povoleny jsou hodnoty K, M." sqref="D203:D208">
      <formula1>"K, M"</formula1>
    </dataValidation>
    <dataValidation type="list" allowBlank="1" showInputMessage="1" showErrorMessage="1" error="Povoleny jsou hodnoty základní, snížená, zákl. přenesená, sníž. přenesená, nulová." sqref="U203:U208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7" display="2) Rekapitulace rozpočtu"/>
    <hyperlink ref="L1" location="C12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3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108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ht="25.35" customHeight="1">
      <c r="B7" s="26"/>
      <c r="C7" s="30"/>
      <c r="D7" s="34" t="s">
        <v>127</v>
      </c>
      <c r="E7" s="30"/>
      <c r="F7" s="296" t="s">
        <v>231</v>
      </c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30"/>
      <c r="R7" s="27"/>
    </row>
    <row r="8" spans="2:18" ht="25.35" customHeight="1">
      <c r="B8" s="26"/>
      <c r="C8" s="30"/>
      <c r="D8" s="34" t="s">
        <v>129</v>
      </c>
      <c r="E8" s="30"/>
      <c r="F8" s="296" t="s">
        <v>360</v>
      </c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30"/>
      <c r="R8" s="27"/>
    </row>
    <row r="9" spans="2:18" s="1" customFormat="1" ht="32.85" customHeight="1">
      <c r="B9" s="39"/>
      <c r="C9" s="40"/>
      <c r="D9" s="33" t="s">
        <v>361</v>
      </c>
      <c r="E9" s="40"/>
      <c r="F9" s="262" t="s">
        <v>362</v>
      </c>
      <c r="G9" s="295"/>
      <c r="H9" s="295"/>
      <c r="I9" s="295"/>
      <c r="J9" s="295"/>
      <c r="K9" s="295"/>
      <c r="L9" s="295"/>
      <c r="M9" s="295"/>
      <c r="N9" s="295"/>
      <c r="O9" s="295"/>
      <c r="P9" s="295"/>
      <c r="Q9" s="40"/>
      <c r="R9" s="41"/>
    </row>
    <row r="10" spans="2:18" s="1" customFormat="1" ht="14.4" customHeight="1">
      <c r="B10" s="39"/>
      <c r="C10" s="40"/>
      <c r="D10" s="34" t="s">
        <v>21</v>
      </c>
      <c r="E10" s="40"/>
      <c r="F10" s="32" t="s">
        <v>5</v>
      </c>
      <c r="G10" s="40"/>
      <c r="H10" s="40"/>
      <c r="I10" s="40"/>
      <c r="J10" s="40"/>
      <c r="K10" s="40"/>
      <c r="L10" s="40"/>
      <c r="M10" s="34" t="s">
        <v>22</v>
      </c>
      <c r="N10" s="40"/>
      <c r="O10" s="32" t="s">
        <v>5</v>
      </c>
      <c r="P10" s="40"/>
      <c r="Q10" s="40"/>
      <c r="R10" s="41"/>
    </row>
    <row r="11" spans="2:18" s="1" customFormat="1" ht="14.4" customHeight="1">
      <c r="B11" s="39"/>
      <c r="C11" s="40"/>
      <c r="D11" s="34" t="s">
        <v>23</v>
      </c>
      <c r="E11" s="40"/>
      <c r="F11" s="32" t="s">
        <v>24</v>
      </c>
      <c r="G11" s="40"/>
      <c r="H11" s="40"/>
      <c r="I11" s="40"/>
      <c r="J11" s="40"/>
      <c r="K11" s="40"/>
      <c r="L11" s="40"/>
      <c r="M11" s="34" t="s">
        <v>25</v>
      </c>
      <c r="N11" s="40"/>
      <c r="O11" s="311" t="str">
        <f>'Rekapitulace stavby'!AN8</f>
        <v>13. 10. 2016</v>
      </c>
      <c r="P11" s="298"/>
      <c r="Q11" s="40"/>
      <c r="R11" s="41"/>
    </row>
    <row r="12" spans="2:18" s="1" customFormat="1" ht="10.8" customHeight="1">
      <c r="B12" s="39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</row>
    <row r="13" spans="2:18" s="1" customFormat="1" ht="14.4" customHeight="1">
      <c r="B13" s="39"/>
      <c r="C13" s="40"/>
      <c r="D13" s="34" t="s">
        <v>27</v>
      </c>
      <c r="E13" s="40"/>
      <c r="F13" s="40"/>
      <c r="G13" s="40"/>
      <c r="H13" s="40"/>
      <c r="I13" s="40"/>
      <c r="J13" s="40"/>
      <c r="K13" s="40"/>
      <c r="L13" s="40"/>
      <c r="M13" s="34" t="s">
        <v>28</v>
      </c>
      <c r="N13" s="40"/>
      <c r="O13" s="260" t="str">
        <f>IF('Rekapitulace stavby'!AN10="","",'Rekapitulace stavby'!AN10)</f>
        <v/>
      </c>
      <c r="P13" s="260"/>
      <c r="Q13" s="40"/>
      <c r="R13" s="41"/>
    </row>
    <row r="14" spans="2:18" s="1" customFormat="1" ht="18" customHeight="1">
      <c r="B14" s="39"/>
      <c r="C14" s="40"/>
      <c r="D14" s="40"/>
      <c r="E14" s="32" t="str">
        <f>IF('Rekapitulace stavby'!E11="","",'Rekapitulace stavby'!E11)</f>
        <v xml:space="preserve"> </v>
      </c>
      <c r="F14" s="40"/>
      <c r="G14" s="40"/>
      <c r="H14" s="40"/>
      <c r="I14" s="40"/>
      <c r="J14" s="40"/>
      <c r="K14" s="40"/>
      <c r="L14" s="40"/>
      <c r="M14" s="34" t="s">
        <v>30</v>
      </c>
      <c r="N14" s="40"/>
      <c r="O14" s="260" t="str">
        <f>IF('Rekapitulace stavby'!AN11="","",'Rekapitulace stavby'!AN11)</f>
        <v/>
      </c>
      <c r="P14" s="260"/>
      <c r="Q14" s="40"/>
      <c r="R14" s="41"/>
    </row>
    <row r="15" spans="2:18" s="1" customFormat="1" ht="6.9" customHeight="1">
      <c r="B15" s="39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</row>
    <row r="16" spans="2:18" s="1" customFormat="1" ht="14.4" customHeight="1">
      <c r="B16" s="39"/>
      <c r="C16" s="40"/>
      <c r="D16" s="34" t="s">
        <v>31</v>
      </c>
      <c r="E16" s="40"/>
      <c r="F16" s="40"/>
      <c r="G16" s="40"/>
      <c r="H16" s="40"/>
      <c r="I16" s="40"/>
      <c r="J16" s="40"/>
      <c r="K16" s="40"/>
      <c r="L16" s="40"/>
      <c r="M16" s="34" t="s">
        <v>28</v>
      </c>
      <c r="N16" s="40"/>
      <c r="O16" s="309" t="str">
        <f>IF('Rekapitulace stavby'!AN13="","",'Rekapitulace stavby'!AN13)</f>
        <v>Vyplň údaj</v>
      </c>
      <c r="P16" s="260"/>
      <c r="Q16" s="40"/>
      <c r="R16" s="41"/>
    </row>
    <row r="17" spans="2:18" s="1" customFormat="1" ht="18" customHeight="1">
      <c r="B17" s="39"/>
      <c r="C17" s="40"/>
      <c r="D17" s="40"/>
      <c r="E17" s="309" t="str">
        <f>IF('Rekapitulace stavby'!E14="","",'Rekapitulace stavby'!E14)</f>
        <v>Vyplň údaj</v>
      </c>
      <c r="F17" s="310"/>
      <c r="G17" s="310"/>
      <c r="H17" s="310"/>
      <c r="I17" s="310"/>
      <c r="J17" s="310"/>
      <c r="K17" s="310"/>
      <c r="L17" s="310"/>
      <c r="M17" s="34" t="s">
        <v>30</v>
      </c>
      <c r="N17" s="40"/>
      <c r="O17" s="309" t="str">
        <f>IF('Rekapitulace stavby'!AN14="","",'Rekapitulace stavby'!AN14)</f>
        <v>Vyplň údaj</v>
      </c>
      <c r="P17" s="260"/>
      <c r="Q17" s="40"/>
      <c r="R17" s="41"/>
    </row>
    <row r="18" spans="2:18" s="1" customFormat="1" ht="6.9" customHeight="1"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1"/>
    </row>
    <row r="19" spans="2:18" s="1" customFormat="1" ht="14.4" customHeight="1">
      <c r="B19" s="39"/>
      <c r="C19" s="40"/>
      <c r="D19" s="34" t="s">
        <v>33</v>
      </c>
      <c r="E19" s="40"/>
      <c r="F19" s="40"/>
      <c r="G19" s="40"/>
      <c r="H19" s="40"/>
      <c r="I19" s="40"/>
      <c r="J19" s="40"/>
      <c r="K19" s="40"/>
      <c r="L19" s="40"/>
      <c r="M19" s="34" t="s">
        <v>28</v>
      </c>
      <c r="N19" s="40"/>
      <c r="O19" s="260" t="str">
        <f>IF('Rekapitulace stavby'!AN16="","",'Rekapitulace stavby'!AN16)</f>
        <v/>
      </c>
      <c r="P19" s="260"/>
      <c r="Q19" s="40"/>
      <c r="R19" s="41"/>
    </row>
    <row r="20" spans="2:18" s="1" customFormat="1" ht="18" customHeight="1">
      <c r="B20" s="39"/>
      <c r="C20" s="40"/>
      <c r="D20" s="40"/>
      <c r="E20" s="32" t="str">
        <f>IF('Rekapitulace stavby'!E17="","",'Rekapitulace stavby'!E17)</f>
        <v xml:space="preserve"> </v>
      </c>
      <c r="F20" s="40"/>
      <c r="G20" s="40"/>
      <c r="H20" s="40"/>
      <c r="I20" s="40"/>
      <c r="J20" s="40"/>
      <c r="K20" s="40"/>
      <c r="L20" s="40"/>
      <c r="M20" s="34" t="s">
        <v>30</v>
      </c>
      <c r="N20" s="40"/>
      <c r="O20" s="260" t="str">
        <f>IF('Rekapitulace stavby'!AN17="","",'Rekapitulace stavby'!AN17)</f>
        <v/>
      </c>
      <c r="P20" s="260"/>
      <c r="Q20" s="40"/>
      <c r="R20" s="41"/>
    </row>
    <row r="21" spans="2:18" s="1" customFormat="1" ht="6.9" customHeight="1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1"/>
    </row>
    <row r="22" spans="2:18" s="1" customFormat="1" ht="14.4" customHeight="1">
      <c r="B22" s="39"/>
      <c r="C22" s="40"/>
      <c r="D22" s="34" t="s">
        <v>35</v>
      </c>
      <c r="E22" s="40"/>
      <c r="F22" s="40"/>
      <c r="G22" s="40"/>
      <c r="H22" s="40"/>
      <c r="I22" s="40"/>
      <c r="J22" s="40"/>
      <c r="K22" s="40"/>
      <c r="L22" s="40"/>
      <c r="M22" s="34" t="s">
        <v>28</v>
      </c>
      <c r="N22" s="40"/>
      <c r="O22" s="260" t="str">
        <f>IF('Rekapitulace stavby'!AN19="","",'Rekapitulace stavby'!AN19)</f>
        <v/>
      </c>
      <c r="P22" s="260"/>
      <c r="Q22" s="40"/>
      <c r="R22" s="41"/>
    </row>
    <row r="23" spans="2:18" s="1" customFormat="1" ht="18" customHeight="1">
      <c r="B23" s="39"/>
      <c r="C23" s="40"/>
      <c r="D23" s="40"/>
      <c r="E23" s="32" t="str">
        <f>IF('Rekapitulace stavby'!E20="","",'Rekapitulace stavby'!E20)</f>
        <v xml:space="preserve"> </v>
      </c>
      <c r="F23" s="40"/>
      <c r="G23" s="40"/>
      <c r="H23" s="40"/>
      <c r="I23" s="40"/>
      <c r="J23" s="40"/>
      <c r="K23" s="40"/>
      <c r="L23" s="40"/>
      <c r="M23" s="34" t="s">
        <v>30</v>
      </c>
      <c r="N23" s="40"/>
      <c r="O23" s="260" t="str">
        <f>IF('Rekapitulace stavby'!AN20="","",'Rekapitulace stavby'!AN20)</f>
        <v/>
      </c>
      <c r="P23" s="260"/>
      <c r="Q23" s="40"/>
      <c r="R23" s="41"/>
    </row>
    <row r="24" spans="2:18" s="1" customFormat="1" ht="6.9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1"/>
    </row>
    <row r="25" spans="2:18" s="1" customFormat="1" ht="14.4" customHeight="1">
      <c r="B25" s="39"/>
      <c r="C25" s="40"/>
      <c r="D25" s="34" t="s">
        <v>36</v>
      </c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20.4" customHeight="1">
      <c r="B26" s="39"/>
      <c r="C26" s="40"/>
      <c r="D26" s="40"/>
      <c r="E26" s="265" t="s">
        <v>5</v>
      </c>
      <c r="F26" s="265"/>
      <c r="G26" s="265"/>
      <c r="H26" s="265"/>
      <c r="I26" s="265"/>
      <c r="J26" s="265"/>
      <c r="K26" s="265"/>
      <c r="L26" s="265"/>
      <c r="M26" s="40"/>
      <c r="N26" s="40"/>
      <c r="O26" s="40"/>
      <c r="P26" s="40"/>
      <c r="Q26" s="40"/>
      <c r="R26" s="41"/>
    </row>
    <row r="27" spans="2:18" s="1" customFormat="1" ht="6.9" customHeight="1"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1"/>
    </row>
    <row r="28" spans="2:18" s="1" customFormat="1" ht="6.9" customHeight="1">
      <c r="B28" s="39"/>
      <c r="C28" s="40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40"/>
      <c r="R28" s="41"/>
    </row>
    <row r="29" spans="2:18" s="1" customFormat="1" ht="14.4" customHeight="1">
      <c r="B29" s="39"/>
      <c r="C29" s="40"/>
      <c r="D29" s="127" t="s">
        <v>131</v>
      </c>
      <c r="E29" s="40"/>
      <c r="F29" s="40"/>
      <c r="G29" s="40"/>
      <c r="H29" s="40"/>
      <c r="I29" s="40"/>
      <c r="J29" s="40"/>
      <c r="K29" s="40"/>
      <c r="L29" s="40"/>
      <c r="M29" s="266">
        <f>N90</f>
        <v>0</v>
      </c>
      <c r="N29" s="266"/>
      <c r="O29" s="266"/>
      <c r="P29" s="266"/>
      <c r="Q29" s="40"/>
      <c r="R29" s="41"/>
    </row>
    <row r="30" spans="2:18" s="1" customFormat="1" ht="14.4" customHeight="1">
      <c r="B30" s="39"/>
      <c r="C30" s="40"/>
      <c r="D30" s="38" t="s">
        <v>115</v>
      </c>
      <c r="E30" s="40"/>
      <c r="F30" s="40"/>
      <c r="G30" s="40"/>
      <c r="H30" s="40"/>
      <c r="I30" s="40"/>
      <c r="J30" s="40"/>
      <c r="K30" s="40"/>
      <c r="L30" s="40"/>
      <c r="M30" s="266">
        <f>N95</f>
        <v>0</v>
      </c>
      <c r="N30" s="266"/>
      <c r="O30" s="266"/>
      <c r="P30" s="266"/>
      <c r="Q30" s="40"/>
      <c r="R30" s="41"/>
    </row>
    <row r="31" spans="2:18" s="1" customFormat="1" ht="6.9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1"/>
    </row>
    <row r="32" spans="2:18" s="1" customFormat="1" ht="25.35" customHeight="1">
      <c r="B32" s="39"/>
      <c r="C32" s="40"/>
      <c r="D32" s="128" t="s">
        <v>39</v>
      </c>
      <c r="E32" s="40"/>
      <c r="F32" s="40"/>
      <c r="G32" s="40"/>
      <c r="H32" s="40"/>
      <c r="I32" s="40"/>
      <c r="J32" s="40"/>
      <c r="K32" s="40"/>
      <c r="L32" s="40"/>
      <c r="M32" s="308">
        <f>ROUND(M29+M30,2)</f>
        <v>0</v>
      </c>
      <c r="N32" s="295"/>
      <c r="O32" s="295"/>
      <c r="P32" s="295"/>
      <c r="Q32" s="40"/>
      <c r="R32" s="41"/>
    </row>
    <row r="33" spans="2:18" s="1" customFormat="1" ht="6.9" customHeight="1">
      <c r="B33" s="39"/>
      <c r="C33" s="40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40"/>
      <c r="R33" s="41"/>
    </row>
    <row r="34" spans="2:18" s="1" customFormat="1" ht="14.4" customHeight="1">
      <c r="B34" s="39"/>
      <c r="C34" s="40"/>
      <c r="D34" s="46" t="s">
        <v>40</v>
      </c>
      <c r="E34" s="46" t="s">
        <v>41</v>
      </c>
      <c r="F34" s="47">
        <v>0.21</v>
      </c>
      <c r="G34" s="129" t="s">
        <v>42</v>
      </c>
      <c r="H34" s="305">
        <f>ROUND((((SUM(BE95:BE102)+SUM(BE122:BE130))+SUM(BE132:BE136))),2)</f>
        <v>0</v>
      </c>
      <c r="I34" s="295"/>
      <c r="J34" s="295"/>
      <c r="K34" s="40"/>
      <c r="L34" s="40"/>
      <c r="M34" s="305">
        <f>ROUND(((ROUND((SUM(BE95:BE102)+SUM(BE122:BE130)),2)*F34)+SUM(BE132:BE136)*F34),2)</f>
        <v>0</v>
      </c>
      <c r="N34" s="295"/>
      <c r="O34" s="295"/>
      <c r="P34" s="295"/>
      <c r="Q34" s="40"/>
      <c r="R34" s="41"/>
    </row>
    <row r="35" spans="2:18" s="1" customFormat="1" ht="14.4" customHeight="1">
      <c r="B35" s="39"/>
      <c r="C35" s="40"/>
      <c r="D35" s="40"/>
      <c r="E35" s="46" t="s">
        <v>43</v>
      </c>
      <c r="F35" s="47">
        <v>0.15</v>
      </c>
      <c r="G35" s="129" t="s">
        <v>42</v>
      </c>
      <c r="H35" s="305">
        <f>ROUND((((SUM(BF95:BF102)+SUM(BF122:BF130))+SUM(BF132:BF136))),2)</f>
        <v>0</v>
      </c>
      <c r="I35" s="295"/>
      <c r="J35" s="295"/>
      <c r="K35" s="40"/>
      <c r="L35" s="40"/>
      <c r="M35" s="305">
        <f>ROUND(((ROUND((SUM(BF95:BF102)+SUM(BF122:BF130)),2)*F35)+SUM(BF132:BF136)*F35),2)</f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44</v>
      </c>
      <c r="F36" s="47">
        <v>0.21</v>
      </c>
      <c r="G36" s="129" t="s">
        <v>42</v>
      </c>
      <c r="H36" s="305">
        <f>ROUND((((SUM(BG95:BG102)+SUM(BG122:BG130))+SUM(BG132:BG136))),2)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14.4" customHeight="1" hidden="1">
      <c r="B37" s="39"/>
      <c r="C37" s="40"/>
      <c r="D37" s="40"/>
      <c r="E37" s="46" t="s">
        <v>45</v>
      </c>
      <c r="F37" s="47">
        <v>0.15</v>
      </c>
      <c r="G37" s="129" t="s">
        <v>42</v>
      </c>
      <c r="H37" s="305">
        <f>ROUND((((SUM(BH95:BH102)+SUM(BH122:BH130))+SUM(BH132:BH136))),2)</f>
        <v>0</v>
      </c>
      <c r="I37" s="295"/>
      <c r="J37" s="295"/>
      <c r="K37" s="40"/>
      <c r="L37" s="40"/>
      <c r="M37" s="305">
        <v>0</v>
      </c>
      <c r="N37" s="295"/>
      <c r="O37" s="295"/>
      <c r="P37" s="295"/>
      <c r="Q37" s="40"/>
      <c r="R37" s="41"/>
    </row>
    <row r="38" spans="2:18" s="1" customFormat="1" ht="14.4" customHeight="1" hidden="1">
      <c r="B38" s="39"/>
      <c r="C38" s="40"/>
      <c r="D38" s="40"/>
      <c r="E38" s="46" t="s">
        <v>46</v>
      </c>
      <c r="F38" s="47">
        <v>0</v>
      </c>
      <c r="G38" s="129" t="s">
        <v>42</v>
      </c>
      <c r="H38" s="305">
        <f>ROUND((((SUM(BI95:BI102)+SUM(BI122:BI130))+SUM(BI132:BI136))),2)</f>
        <v>0</v>
      </c>
      <c r="I38" s="295"/>
      <c r="J38" s="295"/>
      <c r="K38" s="40"/>
      <c r="L38" s="40"/>
      <c r="M38" s="305">
        <v>0</v>
      </c>
      <c r="N38" s="295"/>
      <c r="O38" s="295"/>
      <c r="P38" s="295"/>
      <c r="Q38" s="40"/>
      <c r="R38" s="41"/>
    </row>
    <row r="39" spans="2:18" s="1" customFormat="1" ht="6.9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25.35" customHeight="1">
      <c r="B40" s="39"/>
      <c r="C40" s="125"/>
      <c r="D40" s="130" t="s">
        <v>47</v>
      </c>
      <c r="E40" s="79"/>
      <c r="F40" s="79"/>
      <c r="G40" s="131" t="s">
        <v>48</v>
      </c>
      <c r="H40" s="132" t="s">
        <v>49</v>
      </c>
      <c r="I40" s="79"/>
      <c r="J40" s="79"/>
      <c r="K40" s="79"/>
      <c r="L40" s="306">
        <f>SUM(M32:M38)</f>
        <v>0</v>
      </c>
      <c r="M40" s="306"/>
      <c r="N40" s="306"/>
      <c r="O40" s="306"/>
      <c r="P40" s="307"/>
      <c r="Q40" s="125"/>
      <c r="R40" s="41"/>
    </row>
    <row r="41" spans="2:18" s="1" customFormat="1" ht="14.4" customHeight="1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</row>
    <row r="42" spans="2:18" s="1" customFormat="1" ht="14.4" customHeight="1">
      <c r="B42" s="39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1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ht="30" customHeight="1">
      <c r="B79" s="26"/>
      <c r="C79" s="34" t="s">
        <v>127</v>
      </c>
      <c r="D79" s="30"/>
      <c r="E79" s="30"/>
      <c r="F79" s="296" t="s">
        <v>231</v>
      </c>
      <c r="G79" s="261"/>
      <c r="H79" s="261"/>
      <c r="I79" s="261"/>
      <c r="J79" s="261"/>
      <c r="K79" s="261"/>
      <c r="L79" s="261"/>
      <c r="M79" s="261"/>
      <c r="N79" s="261"/>
      <c r="O79" s="261"/>
      <c r="P79" s="261"/>
      <c r="Q79" s="30"/>
      <c r="R79" s="27"/>
    </row>
    <row r="80" spans="2:18" ht="30" customHeight="1">
      <c r="B80" s="26"/>
      <c r="C80" s="34" t="s">
        <v>129</v>
      </c>
      <c r="D80" s="30"/>
      <c r="E80" s="30"/>
      <c r="F80" s="296" t="s">
        <v>360</v>
      </c>
      <c r="G80" s="261"/>
      <c r="H80" s="261"/>
      <c r="I80" s="261"/>
      <c r="J80" s="261"/>
      <c r="K80" s="261"/>
      <c r="L80" s="261"/>
      <c r="M80" s="261"/>
      <c r="N80" s="261"/>
      <c r="O80" s="261"/>
      <c r="P80" s="261"/>
      <c r="Q80" s="30"/>
      <c r="R80" s="27"/>
    </row>
    <row r="81" spans="2:18" s="1" customFormat="1" ht="36.9" customHeight="1">
      <c r="B81" s="39"/>
      <c r="C81" s="73" t="s">
        <v>361</v>
      </c>
      <c r="D81" s="40"/>
      <c r="E81" s="40"/>
      <c r="F81" s="242" t="str">
        <f>F9</f>
        <v>SO 192 - Dopravní značení dočasné DIO</v>
      </c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40"/>
      <c r="R81" s="41"/>
    </row>
    <row r="82" spans="2:18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8" customHeight="1">
      <c r="B83" s="39"/>
      <c r="C83" s="34" t="s">
        <v>23</v>
      </c>
      <c r="D83" s="40"/>
      <c r="E83" s="40"/>
      <c r="F83" s="32" t="str">
        <f>F11</f>
        <v xml:space="preserve"> </v>
      </c>
      <c r="G83" s="40"/>
      <c r="H83" s="40"/>
      <c r="I83" s="40"/>
      <c r="J83" s="40"/>
      <c r="K83" s="34" t="s">
        <v>25</v>
      </c>
      <c r="L83" s="40"/>
      <c r="M83" s="298" t="str">
        <f>IF(O11="","",O11)</f>
        <v>13. 10. 2016</v>
      </c>
      <c r="N83" s="298"/>
      <c r="O83" s="298"/>
      <c r="P83" s="298"/>
      <c r="Q83" s="40"/>
      <c r="R83" s="41"/>
    </row>
    <row r="84" spans="2:18" s="1" customFormat="1" ht="6.9" customHeight="1"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1"/>
    </row>
    <row r="85" spans="2:18" s="1" customFormat="1" ht="13.2">
      <c r="B85" s="39"/>
      <c r="C85" s="34" t="s">
        <v>27</v>
      </c>
      <c r="D85" s="40"/>
      <c r="E85" s="40"/>
      <c r="F85" s="32" t="str">
        <f>E14</f>
        <v xml:space="preserve"> </v>
      </c>
      <c r="G85" s="40"/>
      <c r="H85" s="40"/>
      <c r="I85" s="40"/>
      <c r="J85" s="40"/>
      <c r="K85" s="34" t="s">
        <v>33</v>
      </c>
      <c r="L85" s="40"/>
      <c r="M85" s="260" t="str">
        <f>E20</f>
        <v xml:space="preserve"> </v>
      </c>
      <c r="N85" s="260"/>
      <c r="O85" s="260"/>
      <c r="P85" s="260"/>
      <c r="Q85" s="260"/>
      <c r="R85" s="41"/>
    </row>
    <row r="86" spans="2:18" s="1" customFormat="1" ht="14.4" customHeight="1">
      <c r="B86" s="39"/>
      <c r="C86" s="34" t="s">
        <v>31</v>
      </c>
      <c r="D86" s="40"/>
      <c r="E86" s="40"/>
      <c r="F86" s="32" t="str">
        <f>IF(E17="","",E17)</f>
        <v>Vyplň údaj</v>
      </c>
      <c r="G86" s="40"/>
      <c r="H86" s="40"/>
      <c r="I86" s="40"/>
      <c r="J86" s="40"/>
      <c r="K86" s="34" t="s">
        <v>35</v>
      </c>
      <c r="L86" s="40"/>
      <c r="M86" s="260" t="str">
        <f>E23</f>
        <v xml:space="preserve"> </v>
      </c>
      <c r="N86" s="260"/>
      <c r="O86" s="260"/>
      <c r="P86" s="260"/>
      <c r="Q86" s="260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18" s="1" customFormat="1" ht="29.25" customHeight="1">
      <c r="B88" s="39"/>
      <c r="C88" s="300" t="s">
        <v>133</v>
      </c>
      <c r="D88" s="301"/>
      <c r="E88" s="301"/>
      <c r="F88" s="301"/>
      <c r="G88" s="301"/>
      <c r="H88" s="125"/>
      <c r="I88" s="125"/>
      <c r="J88" s="125"/>
      <c r="K88" s="125"/>
      <c r="L88" s="125"/>
      <c r="M88" s="125"/>
      <c r="N88" s="300" t="s">
        <v>134</v>
      </c>
      <c r="O88" s="301"/>
      <c r="P88" s="301"/>
      <c r="Q88" s="301"/>
      <c r="R88" s="41"/>
    </row>
    <row r="89" spans="2:18" s="1" customFormat="1" ht="10.35" customHeight="1">
      <c r="B89" s="39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1"/>
    </row>
    <row r="90" spans="2:47" s="1" customFormat="1" ht="29.25" customHeight="1">
      <c r="B90" s="39"/>
      <c r="C90" s="133" t="s">
        <v>135</v>
      </c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220">
        <f>N122</f>
        <v>0</v>
      </c>
      <c r="O90" s="302"/>
      <c r="P90" s="302"/>
      <c r="Q90" s="302"/>
      <c r="R90" s="41"/>
      <c r="AU90" s="22" t="s">
        <v>136</v>
      </c>
    </row>
    <row r="91" spans="2:18" s="7" customFormat="1" ht="24.9" customHeight="1">
      <c r="B91" s="134"/>
      <c r="C91" s="135"/>
      <c r="D91" s="136" t="s">
        <v>137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93">
        <f>N123</f>
        <v>0</v>
      </c>
      <c r="O91" s="303"/>
      <c r="P91" s="303"/>
      <c r="Q91" s="303"/>
      <c r="R91" s="137"/>
    </row>
    <row r="92" spans="2:18" s="8" customFormat="1" ht="19.95" customHeight="1">
      <c r="B92" s="138"/>
      <c r="C92" s="103"/>
      <c r="D92" s="114" t="s">
        <v>235</v>
      </c>
      <c r="E92" s="103"/>
      <c r="F92" s="103"/>
      <c r="G92" s="103"/>
      <c r="H92" s="103"/>
      <c r="I92" s="103"/>
      <c r="J92" s="103"/>
      <c r="K92" s="103"/>
      <c r="L92" s="103"/>
      <c r="M92" s="103"/>
      <c r="N92" s="227">
        <f>N124</f>
        <v>0</v>
      </c>
      <c r="O92" s="228"/>
      <c r="P92" s="228"/>
      <c r="Q92" s="228"/>
      <c r="R92" s="139"/>
    </row>
    <row r="93" spans="2:18" s="7" customFormat="1" ht="21.75" customHeight="1">
      <c r="B93" s="134"/>
      <c r="C93" s="135"/>
      <c r="D93" s="136" t="s">
        <v>140</v>
      </c>
      <c r="E93" s="135"/>
      <c r="F93" s="135"/>
      <c r="G93" s="135"/>
      <c r="H93" s="135"/>
      <c r="I93" s="135"/>
      <c r="J93" s="135"/>
      <c r="K93" s="135"/>
      <c r="L93" s="135"/>
      <c r="M93" s="135"/>
      <c r="N93" s="292">
        <f>N131</f>
        <v>0</v>
      </c>
      <c r="O93" s="303"/>
      <c r="P93" s="303"/>
      <c r="Q93" s="303"/>
      <c r="R93" s="137"/>
    </row>
    <row r="94" spans="2:18" s="1" customFormat="1" ht="21.75" customHeight="1">
      <c r="B94" s="39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1"/>
    </row>
    <row r="95" spans="2:21" s="1" customFormat="1" ht="29.25" customHeight="1">
      <c r="B95" s="39"/>
      <c r="C95" s="133" t="s">
        <v>141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02">
        <f>ROUND(N96+N97+N98+N99+N100+N101,2)</f>
        <v>0</v>
      </c>
      <c r="O95" s="304"/>
      <c r="P95" s="304"/>
      <c r="Q95" s="304"/>
      <c r="R95" s="41"/>
      <c r="T95" s="140"/>
      <c r="U95" s="141" t="s">
        <v>40</v>
      </c>
    </row>
    <row r="96" spans="2:65" s="1" customFormat="1" ht="18" customHeight="1">
      <c r="B96" s="142"/>
      <c r="C96" s="143"/>
      <c r="D96" s="224" t="s">
        <v>142</v>
      </c>
      <c r="E96" s="299"/>
      <c r="F96" s="299"/>
      <c r="G96" s="299"/>
      <c r="H96" s="299"/>
      <c r="I96" s="143"/>
      <c r="J96" s="143"/>
      <c r="K96" s="143"/>
      <c r="L96" s="143"/>
      <c r="M96" s="143"/>
      <c r="N96" s="226">
        <f>ROUND(N90*T96,2)</f>
        <v>0</v>
      </c>
      <c r="O96" s="294"/>
      <c r="P96" s="294"/>
      <c r="Q96" s="294"/>
      <c r="R96" s="145"/>
      <c r="S96" s="143"/>
      <c r="T96" s="146"/>
      <c r="U96" s="147" t="s">
        <v>41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110</v>
      </c>
      <c r="AZ96" s="148"/>
      <c r="BA96" s="148"/>
      <c r="BB96" s="148"/>
      <c r="BC96" s="148"/>
      <c r="BD96" s="148"/>
      <c r="BE96" s="150">
        <f aca="true" t="shared" si="0" ref="BE96:BE101">IF(U96="základní",N96,0)</f>
        <v>0</v>
      </c>
      <c r="BF96" s="150">
        <f aca="true" t="shared" si="1" ref="BF96:BF101">IF(U96="snížená",N96,0)</f>
        <v>0</v>
      </c>
      <c r="BG96" s="150">
        <f aca="true" t="shared" si="2" ref="BG96:BG101">IF(U96="zákl. přenesená",N96,0)</f>
        <v>0</v>
      </c>
      <c r="BH96" s="150">
        <f aca="true" t="shared" si="3" ref="BH96:BH101">IF(U96="sníž. přenesená",N96,0)</f>
        <v>0</v>
      </c>
      <c r="BI96" s="150">
        <f aca="true" t="shared" si="4" ref="BI96:BI101">IF(U96="nulová",N96,0)</f>
        <v>0</v>
      </c>
      <c r="BJ96" s="149" t="s">
        <v>83</v>
      </c>
      <c r="BK96" s="148"/>
      <c r="BL96" s="148"/>
      <c r="BM96" s="148"/>
    </row>
    <row r="97" spans="2:65" s="1" customFormat="1" ht="18" customHeight="1">
      <c r="B97" s="142"/>
      <c r="C97" s="143"/>
      <c r="D97" s="224" t="s">
        <v>143</v>
      </c>
      <c r="E97" s="299"/>
      <c r="F97" s="299"/>
      <c r="G97" s="299"/>
      <c r="H97" s="299"/>
      <c r="I97" s="143"/>
      <c r="J97" s="143"/>
      <c r="K97" s="143"/>
      <c r="L97" s="143"/>
      <c r="M97" s="143"/>
      <c r="N97" s="226">
        <f>ROUND(N90*T97,2)</f>
        <v>0</v>
      </c>
      <c r="O97" s="294"/>
      <c r="P97" s="294"/>
      <c r="Q97" s="294"/>
      <c r="R97" s="145"/>
      <c r="S97" s="143"/>
      <c r="T97" s="146"/>
      <c r="U97" s="147" t="s">
        <v>41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110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83</v>
      </c>
      <c r="BK97" s="148"/>
      <c r="BL97" s="148"/>
      <c r="BM97" s="148"/>
    </row>
    <row r="98" spans="2:65" s="1" customFormat="1" ht="18" customHeight="1">
      <c r="B98" s="142"/>
      <c r="C98" s="143"/>
      <c r="D98" s="224" t="s">
        <v>144</v>
      </c>
      <c r="E98" s="299"/>
      <c r="F98" s="299"/>
      <c r="G98" s="299"/>
      <c r="H98" s="299"/>
      <c r="I98" s="143"/>
      <c r="J98" s="143"/>
      <c r="K98" s="143"/>
      <c r="L98" s="143"/>
      <c r="M98" s="143"/>
      <c r="N98" s="226">
        <f>ROUND(N90*T98,2)</f>
        <v>0</v>
      </c>
      <c r="O98" s="294"/>
      <c r="P98" s="294"/>
      <c r="Q98" s="294"/>
      <c r="R98" s="145"/>
      <c r="S98" s="143"/>
      <c r="T98" s="146"/>
      <c r="U98" s="147" t="s">
        <v>41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110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83</v>
      </c>
      <c r="BK98" s="148"/>
      <c r="BL98" s="148"/>
      <c r="BM98" s="148"/>
    </row>
    <row r="99" spans="2:65" s="1" customFormat="1" ht="18" customHeight="1">
      <c r="B99" s="142"/>
      <c r="C99" s="143"/>
      <c r="D99" s="224" t="s">
        <v>145</v>
      </c>
      <c r="E99" s="299"/>
      <c r="F99" s="299"/>
      <c r="G99" s="299"/>
      <c r="H99" s="299"/>
      <c r="I99" s="143"/>
      <c r="J99" s="143"/>
      <c r="K99" s="143"/>
      <c r="L99" s="143"/>
      <c r="M99" s="143"/>
      <c r="N99" s="226">
        <f>ROUND(N90*T99,2)</f>
        <v>0</v>
      </c>
      <c r="O99" s="294"/>
      <c r="P99" s="294"/>
      <c r="Q99" s="294"/>
      <c r="R99" s="145"/>
      <c r="S99" s="143"/>
      <c r="T99" s="146"/>
      <c r="U99" s="147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110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83</v>
      </c>
      <c r="BK99" s="148"/>
      <c r="BL99" s="148"/>
      <c r="BM99" s="148"/>
    </row>
    <row r="100" spans="2:65" s="1" customFormat="1" ht="18" customHeight="1">
      <c r="B100" s="142"/>
      <c r="C100" s="143"/>
      <c r="D100" s="224" t="s">
        <v>146</v>
      </c>
      <c r="E100" s="299"/>
      <c r="F100" s="299"/>
      <c r="G100" s="299"/>
      <c r="H100" s="299"/>
      <c r="I100" s="143"/>
      <c r="J100" s="143"/>
      <c r="K100" s="143"/>
      <c r="L100" s="143"/>
      <c r="M100" s="143"/>
      <c r="N100" s="226">
        <f>ROUND(N90*T100,2)</f>
        <v>0</v>
      </c>
      <c r="O100" s="294"/>
      <c r="P100" s="294"/>
      <c r="Q100" s="294"/>
      <c r="R100" s="145"/>
      <c r="S100" s="143"/>
      <c r="T100" s="146"/>
      <c r="U100" s="147" t="s">
        <v>41</v>
      </c>
      <c r="V100" s="148"/>
      <c r="W100" s="148"/>
      <c r="X100" s="148"/>
      <c r="Y100" s="148"/>
      <c r="Z100" s="148"/>
      <c r="AA100" s="148"/>
      <c r="AB100" s="148"/>
      <c r="AC100" s="148"/>
      <c r="AD100" s="148"/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48"/>
      <c r="AW100" s="148"/>
      <c r="AX100" s="148"/>
      <c r="AY100" s="149" t="s">
        <v>110</v>
      </c>
      <c r="AZ100" s="148"/>
      <c r="BA100" s="148"/>
      <c r="BB100" s="148"/>
      <c r="BC100" s="148"/>
      <c r="BD100" s="148"/>
      <c r="BE100" s="150">
        <f t="shared" si="0"/>
        <v>0</v>
      </c>
      <c r="BF100" s="150">
        <f t="shared" si="1"/>
        <v>0</v>
      </c>
      <c r="BG100" s="150">
        <f t="shared" si="2"/>
        <v>0</v>
      </c>
      <c r="BH100" s="150">
        <f t="shared" si="3"/>
        <v>0</v>
      </c>
      <c r="BI100" s="150">
        <f t="shared" si="4"/>
        <v>0</v>
      </c>
      <c r="BJ100" s="149" t="s">
        <v>83</v>
      </c>
      <c r="BK100" s="148"/>
      <c r="BL100" s="148"/>
      <c r="BM100" s="148"/>
    </row>
    <row r="101" spans="2:65" s="1" customFormat="1" ht="18" customHeight="1">
      <c r="B101" s="142"/>
      <c r="C101" s="143"/>
      <c r="D101" s="144" t="s">
        <v>147</v>
      </c>
      <c r="E101" s="143"/>
      <c r="F101" s="143"/>
      <c r="G101" s="143"/>
      <c r="H101" s="143"/>
      <c r="I101" s="143"/>
      <c r="J101" s="143"/>
      <c r="K101" s="143"/>
      <c r="L101" s="143"/>
      <c r="M101" s="143"/>
      <c r="N101" s="226">
        <f>ROUND(N90*T101,2)</f>
        <v>0</v>
      </c>
      <c r="O101" s="294"/>
      <c r="P101" s="294"/>
      <c r="Q101" s="294"/>
      <c r="R101" s="145"/>
      <c r="S101" s="143"/>
      <c r="T101" s="151"/>
      <c r="U101" s="152" t="s">
        <v>41</v>
      </c>
      <c r="V101" s="148"/>
      <c r="W101" s="148"/>
      <c r="X101" s="148"/>
      <c r="Y101" s="148"/>
      <c r="Z101" s="148"/>
      <c r="AA101" s="148"/>
      <c r="AB101" s="148"/>
      <c r="AC101" s="148"/>
      <c r="AD101" s="148"/>
      <c r="AE101" s="148"/>
      <c r="AF101" s="148"/>
      <c r="AG101" s="148"/>
      <c r="AH101" s="148"/>
      <c r="AI101" s="148"/>
      <c r="AJ101" s="148"/>
      <c r="AK101" s="148"/>
      <c r="AL101" s="148"/>
      <c r="AM101" s="148"/>
      <c r="AN101" s="148"/>
      <c r="AO101" s="148"/>
      <c r="AP101" s="148"/>
      <c r="AQ101" s="148"/>
      <c r="AR101" s="148"/>
      <c r="AS101" s="148"/>
      <c r="AT101" s="148"/>
      <c r="AU101" s="148"/>
      <c r="AV101" s="148"/>
      <c r="AW101" s="148"/>
      <c r="AX101" s="148"/>
      <c r="AY101" s="149" t="s">
        <v>148</v>
      </c>
      <c r="AZ101" s="148"/>
      <c r="BA101" s="148"/>
      <c r="BB101" s="148"/>
      <c r="BC101" s="148"/>
      <c r="BD101" s="148"/>
      <c r="BE101" s="150">
        <f t="shared" si="0"/>
        <v>0</v>
      </c>
      <c r="BF101" s="150">
        <f t="shared" si="1"/>
        <v>0</v>
      </c>
      <c r="BG101" s="150">
        <f t="shared" si="2"/>
        <v>0</v>
      </c>
      <c r="BH101" s="150">
        <f t="shared" si="3"/>
        <v>0</v>
      </c>
      <c r="BI101" s="150">
        <f t="shared" si="4"/>
        <v>0</v>
      </c>
      <c r="BJ101" s="149" t="s">
        <v>83</v>
      </c>
      <c r="BK101" s="148"/>
      <c r="BL101" s="148"/>
      <c r="BM101" s="148"/>
    </row>
    <row r="102" spans="2:18" s="1" customFormat="1" ht="13.5"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1"/>
    </row>
    <row r="103" spans="2:18" s="1" customFormat="1" ht="29.25" customHeight="1">
      <c r="B103" s="39"/>
      <c r="C103" s="124" t="s">
        <v>120</v>
      </c>
      <c r="D103" s="125"/>
      <c r="E103" s="125"/>
      <c r="F103" s="125"/>
      <c r="G103" s="125"/>
      <c r="H103" s="125"/>
      <c r="I103" s="125"/>
      <c r="J103" s="125"/>
      <c r="K103" s="125"/>
      <c r="L103" s="221">
        <f>ROUND(SUM(N90+N95),2)</f>
        <v>0</v>
      </c>
      <c r="M103" s="221"/>
      <c r="N103" s="221"/>
      <c r="O103" s="221"/>
      <c r="P103" s="221"/>
      <c r="Q103" s="221"/>
      <c r="R103" s="41"/>
    </row>
    <row r="104" spans="2:18" s="1" customFormat="1" ht="6.9" customHeight="1">
      <c r="B104" s="63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65"/>
    </row>
    <row r="108" spans="2:18" s="1" customFormat="1" ht="6.9" customHeight="1"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8"/>
    </row>
    <row r="109" spans="2:18" s="1" customFormat="1" ht="36.9" customHeight="1">
      <c r="B109" s="39"/>
      <c r="C109" s="240" t="s">
        <v>149</v>
      </c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41"/>
    </row>
    <row r="110" spans="2:18" s="1" customFormat="1" ht="6.9" customHeight="1"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1"/>
    </row>
    <row r="111" spans="2:18" s="1" customFormat="1" ht="30" customHeight="1">
      <c r="B111" s="39"/>
      <c r="C111" s="34" t="s">
        <v>19</v>
      </c>
      <c r="D111" s="40"/>
      <c r="E111" s="40"/>
      <c r="F111" s="296" t="str">
        <f>F6</f>
        <v>Lesní cesta - část Tulinka</v>
      </c>
      <c r="G111" s="297"/>
      <c r="H111" s="297"/>
      <c r="I111" s="297"/>
      <c r="J111" s="297"/>
      <c r="K111" s="297"/>
      <c r="L111" s="297"/>
      <c r="M111" s="297"/>
      <c r="N111" s="297"/>
      <c r="O111" s="297"/>
      <c r="P111" s="297"/>
      <c r="Q111" s="40"/>
      <c r="R111" s="41"/>
    </row>
    <row r="112" spans="2:18" ht="30" customHeight="1">
      <c r="B112" s="26"/>
      <c r="C112" s="34" t="s">
        <v>127</v>
      </c>
      <c r="D112" s="30"/>
      <c r="E112" s="30"/>
      <c r="F112" s="296" t="s">
        <v>231</v>
      </c>
      <c r="G112" s="261"/>
      <c r="H112" s="261"/>
      <c r="I112" s="261"/>
      <c r="J112" s="261"/>
      <c r="K112" s="261"/>
      <c r="L112" s="261"/>
      <c r="M112" s="261"/>
      <c r="N112" s="261"/>
      <c r="O112" s="261"/>
      <c r="P112" s="261"/>
      <c r="Q112" s="30"/>
      <c r="R112" s="27"/>
    </row>
    <row r="113" spans="2:18" ht="30" customHeight="1">
      <c r="B113" s="26"/>
      <c r="C113" s="34" t="s">
        <v>129</v>
      </c>
      <c r="D113" s="30"/>
      <c r="E113" s="30"/>
      <c r="F113" s="296" t="s">
        <v>360</v>
      </c>
      <c r="G113" s="261"/>
      <c r="H113" s="261"/>
      <c r="I113" s="261"/>
      <c r="J113" s="261"/>
      <c r="K113" s="261"/>
      <c r="L113" s="261"/>
      <c r="M113" s="261"/>
      <c r="N113" s="261"/>
      <c r="O113" s="261"/>
      <c r="P113" s="261"/>
      <c r="Q113" s="30"/>
      <c r="R113" s="27"/>
    </row>
    <row r="114" spans="2:18" s="1" customFormat="1" ht="36.9" customHeight="1">
      <c r="B114" s="39"/>
      <c r="C114" s="73" t="s">
        <v>361</v>
      </c>
      <c r="D114" s="40"/>
      <c r="E114" s="40"/>
      <c r="F114" s="242" t="str">
        <f>F9</f>
        <v>SO 192 - Dopravní značení dočasné DIO</v>
      </c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40"/>
      <c r="R114" s="41"/>
    </row>
    <row r="115" spans="2:18" s="1" customFormat="1" ht="6.9" customHeight="1"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1"/>
    </row>
    <row r="116" spans="2:18" s="1" customFormat="1" ht="18" customHeight="1">
      <c r="B116" s="39"/>
      <c r="C116" s="34" t="s">
        <v>23</v>
      </c>
      <c r="D116" s="40"/>
      <c r="E116" s="40"/>
      <c r="F116" s="32" t="str">
        <f>F11</f>
        <v xml:space="preserve"> </v>
      </c>
      <c r="G116" s="40"/>
      <c r="H116" s="40"/>
      <c r="I116" s="40"/>
      <c r="J116" s="40"/>
      <c r="K116" s="34" t="s">
        <v>25</v>
      </c>
      <c r="L116" s="40"/>
      <c r="M116" s="298" t="str">
        <f>IF(O11="","",O11)</f>
        <v>13. 10. 2016</v>
      </c>
      <c r="N116" s="298"/>
      <c r="O116" s="298"/>
      <c r="P116" s="298"/>
      <c r="Q116" s="40"/>
      <c r="R116" s="41"/>
    </row>
    <row r="117" spans="2:18" s="1" customFormat="1" ht="6.9" customHeight="1"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1"/>
    </row>
    <row r="118" spans="2:18" s="1" customFormat="1" ht="13.2">
      <c r="B118" s="39"/>
      <c r="C118" s="34" t="s">
        <v>27</v>
      </c>
      <c r="D118" s="40"/>
      <c r="E118" s="40"/>
      <c r="F118" s="32" t="str">
        <f>E14</f>
        <v xml:space="preserve"> </v>
      </c>
      <c r="G118" s="40"/>
      <c r="H118" s="40"/>
      <c r="I118" s="40"/>
      <c r="J118" s="40"/>
      <c r="K118" s="34" t="s">
        <v>33</v>
      </c>
      <c r="L118" s="40"/>
      <c r="M118" s="260" t="str">
        <f>E20</f>
        <v xml:space="preserve"> </v>
      </c>
      <c r="N118" s="260"/>
      <c r="O118" s="260"/>
      <c r="P118" s="260"/>
      <c r="Q118" s="260"/>
      <c r="R118" s="41"/>
    </row>
    <row r="119" spans="2:18" s="1" customFormat="1" ht="14.4" customHeight="1">
      <c r="B119" s="39"/>
      <c r="C119" s="34" t="s">
        <v>31</v>
      </c>
      <c r="D119" s="40"/>
      <c r="E119" s="40"/>
      <c r="F119" s="32" t="str">
        <f>IF(E17="","",E17)</f>
        <v>Vyplň údaj</v>
      </c>
      <c r="G119" s="40"/>
      <c r="H119" s="40"/>
      <c r="I119" s="40"/>
      <c r="J119" s="40"/>
      <c r="K119" s="34" t="s">
        <v>35</v>
      </c>
      <c r="L119" s="40"/>
      <c r="M119" s="260" t="str">
        <f>E23</f>
        <v xml:space="preserve"> </v>
      </c>
      <c r="N119" s="260"/>
      <c r="O119" s="260"/>
      <c r="P119" s="260"/>
      <c r="Q119" s="260"/>
      <c r="R119" s="41"/>
    </row>
    <row r="120" spans="2:18" s="1" customFormat="1" ht="10.35" customHeight="1"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1"/>
    </row>
    <row r="121" spans="2:27" s="9" customFormat="1" ht="29.25" customHeight="1">
      <c r="B121" s="153"/>
      <c r="C121" s="154" t="s">
        <v>150</v>
      </c>
      <c r="D121" s="155" t="s">
        <v>151</v>
      </c>
      <c r="E121" s="155" t="s">
        <v>58</v>
      </c>
      <c r="F121" s="287" t="s">
        <v>152</v>
      </c>
      <c r="G121" s="287"/>
      <c r="H121" s="287"/>
      <c r="I121" s="287"/>
      <c r="J121" s="155" t="s">
        <v>153</v>
      </c>
      <c r="K121" s="155" t="s">
        <v>154</v>
      </c>
      <c r="L121" s="288" t="s">
        <v>155</v>
      </c>
      <c r="M121" s="288"/>
      <c r="N121" s="287" t="s">
        <v>134</v>
      </c>
      <c r="O121" s="287"/>
      <c r="P121" s="287"/>
      <c r="Q121" s="289"/>
      <c r="R121" s="156"/>
      <c r="T121" s="80" t="s">
        <v>156</v>
      </c>
      <c r="U121" s="81" t="s">
        <v>40</v>
      </c>
      <c r="V121" s="81" t="s">
        <v>157</v>
      </c>
      <c r="W121" s="81" t="s">
        <v>158</v>
      </c>
      <c r="X121" s="81" t="s">
        <v>159</v>
      </c>
      <c r="Y121" s="81" t="s">
        <v>160</v>
      </c>
      <c r="Z121" s="81" t="s">
        <v>161</v>
      </c>
      <c r="AA121" s="82" t="s">
        <v>162</v>
      </c>
    </row>
    <row r="122" spans="2:63" s="1" customFormat="1" ht="29.25" customHeight="1">
      <c r="B122" s="39"/>
      <c r="C122" s="84" t="s">
        <v>131</v>
      </c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290">
        <f>BK122</f>
        <v>0</v>
      </c>
      <c r="O122" s="291"/>
      <c r="P122" s="291"/>
      <c r="Q122" s="291"/>
      <c r="R122" s="41"/>
      <c r="T122" s="83"/>
      <c r="U122" s="55"/>
      <c r="V122" s="55"/>
      <c r="W122" s="157">
        <f>W123+W131</f>
        <v>0</v>
      </c>
      <c r="X122" s="55"/>
      <c r="Y122" s="157">
        <f>Y123+Y131</f>
        <v>0</v>
      </c>
      <c r="Z122" s="55"/>
      <c r="AA122" s="158">
        <f>AA123+AA131</f>
        <v>0</v>
      </c>
      <c r="AT122" s="22" t="s">
        <v>75</v>
      </c>
      <c r="AU122" s="22" t="s">
        <v>136</v>
      </c>
      <c r="BK122" s="159">
        <f>BK123+BK131</f>
        <v>0</v>
      </c>
    </row>
    <row r="123" spans="2:63" s="10" customFormat="1" ht="37.35" customHeight="1">
      <c r="B123" s="160"/>
      <c r="C123" s="161"/>
      <c r="D123" s="162" t="s">
        <v>137</v>
      </c>
      <c r="E123" s="162"/>
      <c r="F123" s="162"/>
      <c r="G123" s="162"/>
      <c r="H123" s="162"/>
      <c r="I123" s="162"/>
      <c r="J123" s="162"/>
      <c r="K123" s="162"/>
      <c r="L123" s="162"/>
      <c r="M123" s="162"/>
      <c r="N123" s="292">
        <f>BK123</f>
        <v>0</v>
      </c>
      <c r="O123" s="293"/>
      <c r="P123" s="293"/>
      <c r="Q123" s="293"/>
      <c r="R123" s="163"/>
      <c r="T123" s="164"/>
      <c r="U123" s="161"/>
      <c r="V123" s="161"/>
      <c r="W123" s="165">
        <f>W124</f>
        <v>0</v>
      </c>
      <c r="X123" s="161"/>
      <c r="Y123" s="165">
        <f>Y124</f>
        <v>0</v>
      </c>
      <c r="Z123" s="161"/>
      <c r="AA123" s="166">
        <f>AA124</f>
        <v>0</v>
      </c>
      <c r="AR123" s="167" t="s">
        <v>83</v>
      </c>
      <c r="AT123" s="168" t="s">
        <v>75</v>
      </c>
      <c r="AU123" s="168" t="s">
        <v>76</v>
      </c>
      <c r="AY123" s="167" t="s">
        <v>163</v>
      </c>
      <c r="BK123" s="169">
        <f>BK124</f>
        <v>0</v>
      </c>
    </row>
    <row r="124" spans="2:63" s="10" customFormat="1" ht="19.95" customHeight="1">
      <c r="B124" s="160"/>
      <c r="C124" s="161"/>
      <c r="D124" s="170" t="s">
        <v>235</v>
      </c>
      <c r="E124" s="170"/>
      <c r="F124" s="170"/>
      <c r="G124" s="170"/>
      <c r="H124" s="170"/>
      <c r="I124" s="170"/>
      <c r="J124" s="170"/>
      <c r="K124" s="170"/>
      <c r="L124" s="170"/>
      <c r="M124" s="170"/>
      <c r="N124" s="285">
        <f>BK124</f>
        <v>0</v>
      </c>
      <c r="O124" s="286"/>
      <c r="P124" s="286"/>
      <c r="Q124" s="286"/>
      <c r="R124" s="163"/>
      <c r="T124" s="164"/>
      <c r="U124" s="161"/>
      <c r="V124" s="161"/>
      <c r="W124" s="165">
        <f>SUM(W125:W130)</f>
        <v>0</v>
      </c>
      <c r="X124" s="161"/>
      <c r="Y124" s="165">
        <f>SUM(Y125:Y130)</f>
        <v>0</v>
      </c>
      <c r="Z124" s="161"/>
      <c r="AA124" s="166">
        <f>SUM(AA125:AA130)</f>
        <v>0</v>
      </c>
      <c r="AR124" s="167" t="s">
        <v>83</v>
      </c>
      <c r="AT124" s="168" t="s">
        <v>75</v>
      </c>
      <c r="AU124" s="168" t="s">
        <v>83</v>
      </c>
      <c r="AY124" s="167" t="s">
        <v>163</v>
      </c>
      <c r="BK124" s="169">
        <f>SUM(BK125:BK130)</f>
        <v>0</v>
      </c>
    </row>
    <row r="125" spans="2:65" s="1" customFormat="1" ht="28.8" customHeight="1">
      <c r="B125" s="142"/>
      <c r="C125" s="171" t="s">
        <v>88</v>
      </c>
      <c r="D125" s="171" t="s">
        <v>164</v>
      </c>
      <c r="E125" s="172" t="s">
        <v>363</v>
      </c>
      <c r="F125" s="277" t="s">
        <v>364</v>
      </c>
      <c r="G125" s="277"/>
      <c r="H125" s="277"/>
      <c r="I125" s="277"/>
      <c r="J125" s="173" t="s">
        <v>310</v>
      </c>
      <c r="K125" s="174">
        <v>8</v>
      </c>
      <c r="L125" s="271">
        <v>0</v>
      </c>
      <c r="M125" s="271"/>
      <c r="N125" s="278">
        <f>ROUND(L125*K125,2)</f>
        <v>0</v>
      </c>
      <c r="O125" s="278"/>
      <c r="P125" s="278"/>
      <c r="Q125" s="278"/>
      <c r="R125" s="145"/>
      <c r="T125" s="175" t="s">
        <v>5</v>
      </c>
      <c r="U125" s="48" t="s">
        <v>41</v>
      </c>
      <c r="V125" s="40"/>
      <c r="W125" s="176">
        <f>V125*K125</f>
        <v>0</v>
      </c>
      <c r="X125" s="176">
        <v>0</v>
      </c>
      <c r="Y125" s="176">
        <f>X125*K125</f>
        <v>0</v>
      </c>
      <c r="Z125" s="176">
        <v>0</v>
      </c>
      <c r="AA125" s="177">
        <f>Z125*K125</f>
        <v>0</v>
      </c>
      <c r="AR125" s="22" t="s">
        <v>168</v>
      </c>
      <c r="AT125" s="22" t="s">
        <v>164</v>
      </c>
      <c r="AU125" s="22" t="s">
        <v>88</v>
      </c>
      <c r="AY125" s="22" t="s">
        <v>163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2" t="s">
        <v>83</v>
      </c>
      <c r="BK125" s="118">
        <f>ROUND(L125*K125,2)</f>
        <v>0</v>
      </c>
      <c r="BL125" s="22" t="s">
        <v>168</v>
      </c>
      <c r="BM125" s="22" t="s">
        <v>365</v>
      </c>
    </row>
    <row r="126" spans="2:51" s="11" customFormat="1" ht="28.8" customHeight="1">
      <c r="B126" s="178"/>
      <c r="C126" s="179"/>
      <c r="D126" s="179"/>
      <c r="E126" s="180" t="s">
        <v>5</v>
      </c>
      <c r="F126" s="281" t="s">
        <v>366</v>
      </c>
      <c r="G126" s="282"/>
      <c r="H126" s="282"/>
      <c r="I126" s="282"/>
      <c r="J126" s="179"/>
      <c r="K126" s="181" t="s">
        <v>5</v>
      </c>
      <c r="L126" s="179"/>
      <c r="M126" s="179"/>
      <c r="N126" s="179"/>
      <c r="O126" s="179"/>
      <c r="P126" s="179"/>
      <c r="Q126" s="179"/>
      <c r="R126" s="182"/>
      <c r="T126" s="183"/>
      <c r="U126" s="179"/>
      <c r="V126" s="179"/>
      <c r="W126" s="179"/>
      <c r="X126" s="179"/>
      <c r="Y126" s="179"/>
      <c r="Z126" s="179"/>
      <c r="AA126" s="184"/>
      <c r="AT126" s="185" t="s">
        <v>171</v>
      </c>
      <c r="AU126" s="185" t="s">
        <v>88</v>
      </c>
      <c r="AV126" s="11" t="s">
        <v>83</v>
      </c>
      <c r="AW126" s="11" t="s">
        <v>34</v>
      </c>
      <c r="AX126" s="11" t="s">
        <v>76</v>
      </c>
      <c r="AY126" s="185" t="s">
        <v>163</v>
      </c>
    </row>
    <row r="127" spans="2:51" s="12" customFormat="1" ht="20.4" customHeight="1">
      <c r="B127" s="186"/>
      <c r="C127" s="187"/>
      <c r="D127" s="187"/>
      <c r="E127" s="188" t="s">
        <v>5</v>
      </c>
      <c r="F127" s="283" t="s">
        <v>168</v>
      </c>
      <c r="G127" s="284"/>
      <c r="H127" s="284"/>
      <c r="I127" s="284"/>
      <c r="J127" s="187"/>
      <c r="K127" s="189">
        <v>4</v>
      </c>
      <c r="L127" s="187"/>
      <c r="M127" s="187"/>
      <c r="N127" s="187"/>
      <c r="O127" s="187"/>
      <c r="P127" s="187"/>
      <c r="Q127" s="187"/>
      <c r="R127" s="190"/>
      <c r="T127" s="191"/>
      <c r="U127" s="187"/>
      <c r="V127" s="187"/>
      <c r="W127" s="187"/>
      <c r="X127" s="187"/>
      <c r="Y127" s="187"/>
      <c r="Z127" s="187"/>
      <c r="AA127" s="192"/>
      <c r="AT127" s="193" t="s">
        <v>171</v>
      </c>
      <c r="AU127" s="193" t="s">
        <v>88</v>
      </c>
      <c r="AV127" s="12" t="s">
        <v>88</v>
      </c>
      <c r="AW127" s="12" t="s">
        <v>34</v>
      </c>
      <c r="AX127" s="12" t="s">
        <v>76</v>
      </c>
      <c r="AY127" s="193" t="s">
        <v>163</v>
      </c>
    </row>
    <row r="128" spans="2:51" s="11" customFormat="1" ht="28.8" customHeight="1">
      <c r="B128" s="178"/>
      <c r="C128" s="179"/>
      <c r="D128" s="179"/>
      <c r="E128" s="180" t="s">
        <v>5</v>
      </c>
      <c r="F128" s="317" t="s">
        <v>367</v>
      </c>
      <c r="G128" s="318"/>
      <c r="H128" s="318"/>
      <c r="I128" s="318"/>
      <c r="J128" s="179"/>
      <c r="K128" s="181" t="s">
        <v>5</v>
      </c>
      <c r="L128" s="179"/>
      <c r="M128" s="179"/>
      <c r="N128" s="179"/>
      <c r="O128" s="179"/>
      <c r="P128" s="179"/>
      <c r="Q128" s="179"/>
      <c r="R128" s="182"/>
      <c r="T128" s="183"/>
      <c r="U128" s="179"/>
      <c r="V128" s="179"/>
      <c r="W128" s="179"/>
      <c r="X128" s="179"/>
      <c r="Y128" s="179"/>
      <c r="Z128" s="179"/>
      <c r="AA128" s="184"/>
      <c r="AT128" s="185" t="s">
        <v>171</v>
      </c>
      <c r="AU128" s="185" t="s">
        <v>88</v>
      </c>
      <c r="AV128" s="11" t="s">
        <v>83</v>
      </c>
      <c r="AW128" s="11" t="s">
        <v>34</v>
      </c>
      <c r="AX128" s="11" t="s">
        <v>76</v>
      </c>
      <c r="AY128" s="185" t="s">
        <v>163</v>
      </c>
    </row>
    <row r="129" spans="2:51" s="12" customFormat="1" ht="20.4" customHeight="1">
      <c r="B129" s="186"/>
      <c r="C129" s="187"/>
      <c r="D129" s="187"/>
      <c r="E129" s="188" t="s">
        <v>5</v>
      </c>
      <c r="F129" s="283" t="s">
        <v>168</v>
      </c>
      <c r="G129" s="284"/>
      <c r="H129" s="284"/>
      <c r="I129" s="284"/>
      <c r="J129" s="187"/>
      <c r="K129" s="189">
        <v>4</v>
      </c>
      <c r="L129" s="187"/>
      <c r="M129" s="187"/>
      <c r="N129" s="187"/>
      <c r="O129" s="187"/>
      <c r="P129" s="187"/>
      <c r="Q129" s="187"/>
      <c r="R129" s="190"/>
      <c r="T129" s="191"/>
      <c r="U129" s="187"/>
      <c r="V129" s="187"/>
      <c r="W129" s="187"/>
      <c r="X129" s="187"/>
      <c r="Y129" s="187"/>
      <c r="Z129" s="187"/>
      <c r="AA129" s="192"/>
      <c r="AT129" s="193" t="s">
        <v>171</v>
      </c>
      <c r="AU129" s="193" t="s">
        <v>88</v>
      </c>
      <c r="AV129" s="12" t="s">
        <v>88</v>
      </c>
      <c r="AW129" s="12" t="s">
        <v>34</v>
      </c>
      <c r="AX129" s="12" t="s">
        <v>76</v>
      </c>
      <c r="AY129" s="193" t="s">
        <v>163</v>
      </c>
    </row>
    <row r="130" spans="2:51" s="13" customFormat="1" ht="20.4" customHeight="1">
      <c r="B130" s="194"/>
      <c r="C130" s="195"/>
      <c r="D130" s="195"/>
      <c r="E130" s="196" t="s">
        <v>5</v>
      </c>
      <c r="F130" s="275" t="s">
        <v>173</v>
      </c>
      <c r="G130" s="276"/>
      <c r="H130" s="276"/>
      <c r="I130" s="276"/>
      <c r="J130" s="195"/>
      <c r="K130" s="197">
        <v>8</v>
      </c>
      <c r="L130" s="195"/>
      <c r="M130" s="195"/>
      <c r="N130" s="195"/>
      <c r="O130" s="195"/>
      <c r="P130" s="195"/>
      <c r="Q130" s="195"/>
      <c r="R130" s="198"/>
      <c r="T130" s="199"/>
      <c r="U130" s="195"/>
      <c r="V130" s="195"/>
      <c r="W130" s="195"/>
      <c r="X130" s="195"/>
      <c r="Y130" s="195"/>
      <c r="Z130" s="195"/>
      <c r="AA130" s="200"/>
      <c r="AT130" s="201" t="s">
        <v>171</v>
      </c>
      <c r="AU130" s="201" t="s">
        <v>88</v>
      </c>
      <c r="AV130" s="13" t="s">
        <v>168</v>
      </c>
      <c r="AW130" s="13" t="s">
        <v>34</v>
      </c>
      <c r="AX130" s="13" t="s">
        <v>83</v>
      </c>
      <c r="AY130" s="201" t="s">
        <v>163</v>
      </c>
    </row>
    <row r="131" spans="2:63" s="1" customFormat="1" ht="49.95" customHeight="1">
      <c r="B131" s="39"/>
      <c r="C131" s="40"/>
      <c r="D131" s="162" t="s">
        <v>210</v>
      </c>
      <c r="E131" s="40"/>
      <c r="F131" s="40"/>
      <c r="G131" s="40"/>
      <c r="H131" s="40"/>
      <c r="I131" s="40"/>
      <c r="J131" s="40"/>
      <c r="K131" s="40"/>
      <c r="L131" s="40"/>
      <c r="M131" s="40"/>
      <c r="N131" s="319">
        <f aca="true" t="shared" si="5" ref="N131:N136">BK131</f>
        <v>0</v>
      </c>
      <c r="O131" s="320"/>
      <c r="P131" s="320"/>
      <c r="Q131" s="320"/>
      <c r="R131" s="41"/>
      <c r="T131" s="202"/>
      <c r="U131" s="40"/>
      <c r="V131" s="40"/>
      <c r="W131" s="40"/>
      <c r="X131" s="40"/>
      <c r="Y131" s="40"/>
      <c r="Z131" s="40"/>
      <c r="AA131" s="78"/>
      <c r="AT131" s="22" t="s">
        <v>75</v>
      </c>
      <c r="AU131" s="22" t="s">
        <v>76</v>
      </c>
      <c r="AY131" s="22" t="s">
        <v>211</v>
      </c>
      <c r="BK131" s="118">
        <f>SUM(BK132:BK136)</f>
        <v>0</v>
      </c>
    </row>
    <row r="132" spans="2:63" s="1" customFormat="1" ht="22.35" customHeight="1">
      <c r="B132" s="39"/>
      <c r="C132" s="203" t="s">
        <v>5</v>
      </c>
      <c r="D132" s="203" t="s">
        <v>164</v>
      </c>
      <c r="E132" s="204" t="s">
        <v>5</v>
      </c>
      <c r="F132" s="270" t="s">
        <v>5</v>
      </c>
      <c r="G132" s="270"/>
      <c r="H132" s="270"/>
      <c r="I132" s="270"/>
      <c r="J132" s="205" t="s">
        <v>5</v>
      </c>
      <c r="K132" s="206"/>
      <c r="L132" s="271"/>
      <c r="M132" s="272"/>
      <c r="N132" s="272">
        <f t="shared" si="5"/>
        <v>0</v>
      </c>
      <c r="O132" s="272"/>
      <c r="P132" s="272"/>
      <c r="Q132" s="272"/>
      <c r="R132" s="41"/>
      <c r="T132" s="175" t="s">
        <v>5</v>
      </c>
      <c r="U132" s="207" t="s">
        <v>41</v>
      </c>
      <c r="V132" s="40"/>
      <c r="W132" s="40"/>
      <c r="X132" s="40"/>
      <c r="Y132" s="40"/>
      <c r="Z132" s="40"/>
      <c r="AA132" s="78"/>
      <c r="AT132" s="22" t="s">
        <v>211</v>
      </c>
      <c r="AU132" s="22" t="s">
        <v>83</v>
      </c>
      <c r="AY132" s="22" t="s">
        <v>211</v>
      </c>
      <c r="BE132" s="118">
        <f>IF(U132="základní",N132,0)</f>
        <v>0</v>
      </c>
      <c r="BF132" s="118">
        <f>IF(U132="snížená",N132,0)</f>
        <v>0</v>
      </c>
      <c r="BG132" s="118">
        <f>IF(U132="zákl. přenesená",N132,0)</f>
        <v>0</v>
      </c>
      <c r="BH132" s="118">
        <f>IF(U132="sníž. přenesená",N132,0)</f>
        <v>0</v>
      </c>
      <c r="BI132" s="118">
        <f>IF(U132="nulová",N132,0)</f>
        <v>0</v>
      </c>
      <c r="BJ132" s="22" t="s">
        <v>83</v>
      </c>
      <c r="BK132" s="118">
        <f>L132*K132</f>
        <v>0</v>
      </c>
    </row>
    <row r="133" spans="2:63" s="1" customFormat="1" ht="22.35" customHeight="1">
      <c r="B133" s="39"/>
      <c r="C133" s="203" t="s">
        <v>5</v>
      </c>
      <c r="D133" s="203" t="s">
        <v>164</v>
      </c>
      <c r="E133" s="204" t="s">
        <v>5</v>
      </c>
      <c r="F133" s="270" t="s">
        <v>5</v>
      </c>
      <c r="G133" s="270"/>
      <c r="H133" s="270"/>
      <c r="I133" s="270"/>
      <c r="J133" s="205" t="s">
        <v>5</v>
      </c>
      <c r="K133" s="206"/>
      <c r="L133" s="271"/>
      <c r="M133" s="272"/>
      <c r="N133" s="272">
        <f t="shared" si="5"/>
        <v>0</v>
      </c>
      <c r="O133" s="272"/>
      <c r="P133" s="272"/>
      <c r="Q133" s="272"/>
      <c r="R133" s="41"/>
      <c r="T133" s="175" t="s">
        <v>5</v>
      </c>
      <c r="U133" s="207" t="s">
        <v>41</v>
      </c>
      <c r="V133" s="40"/>
      <c r="W133" s="40"/>
      <c r="X133" s="40"/>
      <c r="Y133" s="40"/>
      <c r="Z133" s="40"/>
      <c r="AA133" s="78"/>
      <c r="AT133" s="22" t="s">
        <v>211</v>
      </c>
      <c r="AU133" s="22" t="s">
        <v>83</v>
      </c>
      <c r="AY133" s="22" t="s">
        <v>211</v>
      </c>
      <c r="BE133" s="118">
        <f>IF(U133="základní",N133,0)</f>
        <v>0</v>
      </c>
      <c r="BF133" s="118">
        <f>IF(U133="snížená",N133,0)</f>
        <v>0</v>
      </c>
      <c r="BG133" s="118">
        <f>IF(U133="zákl. přenesená",N133,0)</f>
        <v>0</v>
      </c>
      <c r="BH133" s="118">
        <f>IF(U133="sníž. přenesená",N133,0)</f>
        <v>0</v>
      </c>
      <c r="BI133" s="118">
        <f>IF(U133="nulová",N133,0)</f>
        <v>0</v>
      </c>
      <c r="BJ133" s="22" t="s">
        <v>83</v>
      </c>
      <c r="BK133" s="118">
        <f>L133*K133</f>
        <v>0</v>
      </c>
    </row>
    <row r="134" spans="2:63" s="1" customFormat="1" ht="22.35" customHeight="1">
      <c r="B134" s="39"/>
      <c r="C134" s="203" t="s">
        <v>5</v>
      </c>
      <c r="D134" s="203" t="s">
        <v>164</v>
      </c>
      <c r="E134" s="204" t="s">
        <v>5</v>
      </c>
      <c r="F134" s="270" t="s">
        <v>5</v>
      </c>
      <c r="G134" s="270"/>
      <c r="H134" s="270"/>
      <c r="I134" s="270"/>
      <c r="J134" s="205" t="s">
        <v>5</v>
      </c>
      <c r="K134" s="206"/>
      <c r="L134" s="271"/>
      <c r="M134" s="272"/>
      <c r="N134" s="272">
        <f t="shared" si="5"/>
        <v>0</v>
      </c>
      <c r="O134" s="272"/>
      <c r="P134" s="272"/>
      <c r="Q134" s="272"/>
      <c r="R134" s="41"/>
      <c r="T134" s="175" t="s">
        <v>5</v>
      </c>
      <c r="U134" s="207" t="s">
        <v>41</v>
      </c>
      <c r="V134" s="40"/>
      <c r="W134" s="40"/>
      <c r="X134" s="40"/>
      <c r="Y134" s="40"/>
      <c r="Z134" s="40"/>
      <c r="AA134" s="78"/>
      <c r="AT134" s="22" t="s">
        <v>211</v>
      </c>
      <c r="AU134" s="22" t="s">
        <v>83</v>
      </c>
      <c r="AY134" s="22" t="s">
        <v>211</v>
      </c>
      <c r="BE134" s="118">
        <f>IF(U134="základní",N134,0)</f>
        <v>0</v>
      </c>
      <c r="BF134" s="118">
        <f>IF(U134="snížená",N134,0)</f>
        <v>0</v>
      </c>
      <c r="BG134" s="118">
        <f>IF(U134="zákl. přenesená",N134,0)</f>
        <v>0</v>
      </c>
      <c r="BH134" s="118">
        <f>IF(U134="sníž. přenesená",N134,0)</f>
        <v>0</v>
      </c>
      <c r="BI134" s="118">
        <f>IF(U134="nulová",N134,0)</f>
        <v>0</v>
      </c>
      <c r="BJ134" s="22" t="s">
        <v>83</v>
      </c>
      <c r="BK134" s="118">
        <f>L134*K134</f>
        <v>0</v>
      </c>
    </row>
    <row r="135" spans="2:63" s="1" customFormat="1" ht="22.35" customHeight="1">
      <c r="B135" s="39"/>
      <c r="C135" s="203" t="s">
        <v>5</v>
      </c>
      <c r="D135" s="203" t="s">
        <v>164</v>
      </c>
      <c r="E135" s="204" t="s">
        <v>5</v>
      </c>
      <c r="F135" s="270" t="s">
        <v>5</v>
      </c>
      <c r="G135" s="270"/>
      <c r="H135" s="270"/>
      <c r="I135" s="270"/>
      <c r="J135" s="205" t="s">
        <v>5</v>
      </c>
      <c r="K135" s="206"/>
      <c r="L135" s="271"/>
      <c r="M135" s="272"/>
      <c r="N135" s="272">
        <f t="shared" si="5"/>
        <v>0</v>
      </c>
      <c r="O135" s="272"/>
      <c r="P135" s="272"/>
      <c r="Q135" s="272"/>
      <c r="R135" s="41"/>
      <c r="T135" s="175" t="s">
        <v>5</v>
      </c>
      <c r="U135" s="207" t="s">
        <v>41</v>
      </c>
      <c r="V135" s="40"/>
      <c r="W135" s="40"/>
      <c r="X135" s="40"/>
      <c r="Y135" s="40"/>
      <c r="Z135" s="40"/>
      <c r="AA135" s="78"/>
      <c r="AT135" s="22" t="s">
        <v>211</v>
      </c>
      <c r="AU135" s="22" t="s">
        <v>83</v>
      </c>
      <c r="AY135" s="22" t="s">
        <v>211</v>
      </c>
      <c r="BE135" s="118">
        <f>IF(U135="základní",N135,0)</f>
        <v>0</v>
      </c>
      <c r="BF135" s="118">
        <f>IF(U135="snížená",N135,0)</f>
        <v>0</v>
      </c>
      <c r="BG135" s="118">
        <f>IF(U135="zákl. přenesená",N135,0)</f>
        <v>0</v>
      </c>
      <c r="BH135" s="118">
        <f>IF(U135="sníž. přenesená",N135,0)</f>
        <v>0</v>
      </c>
      <c r="BI135" s="118">
        <f>IF(U135="nulová",N135,0)</f>
        <v>0</v>
      </c>
      <c r="BJ135" s="22" t="s">
        <v>83</v>
      </c>
      <c r="BK135" s="118">
        <f>L135*K135</f>
        <v>0</v>
      </c>
    </row>
    <row r="136" spans="2:63" s="1" customFormat="1" ht="22.35" customHeight="1">
      <c r="B136" s="39"/>
      <c r="C136" s="203" t="s">
        <v>5</v>
      </c>
      <c r="D136" s="203" t="s">
        <v>164</v>
      </c>
      <c r="E136" s="204" t="s">
        <v>5</v>
      </c>
      <c r="F136" s="270" t="s">
        <v>5</v>
      </c>
      <c r="G136" s="270"/>
      <c r="H136" s="270"/>
      <c r="I136" s="270"/>
      <c r="J136" s="205" t="s">
        <v>5</v>
      </c>
      <c r="K136" s="206"/>
      <c r="L136" s="271"/>
      <c r="M136" s="272"/>
      <c r="N136" s="272">
        <f t="shared" si="5"/>
        <v>0</v>
      </c>
      <c r="O136" s="272"/>
      <c r="P136" s="272"/>
      <c r="Q136" s="272"/>
      <c r="R136" s="41"/>
      <c r="T136" s="175" t="s">
        <v>5</v>
      </c>
      <c r="U136" s="207" t="s">
        <v>41</v>
      </c>
      <c r="V136" s="60"/>
      <c r="W136" s="60"/>
      <c r="X136" s="60"/>
      <c r="Y136" s="60"/>
      <c r="Z136" s="60"/>
      <c r="AA136" s="62"/>
      <c r="AT136" s="22" t="s">
        <v>211</v>
      </c>
      <c r="AU136" s="22" t="s">
        <v>83</v>
      </c>
      <c r="AY136" s="22" t="s">
        <v>211</v>
      </c>
      <c r="BE136" s="118">
        <f>IF(U136="základní",N136,0)</f>
        <v>0</v>
      </c>
      <c r="BF136" s="118">
        <f>IF(U136="snížená",N136,0)</f>
        <v>0</v>
      </c>
      <c r="BG136" s="118">
        <f>IF(U136="zákl. přenesená",N136,0)</f>
        <v>0</v>
      </c>
      <c r="BH136" s="118">
        <f>IF(U136="sníž. přenesená",N136,0)</f>
        <v>0</v>
      </c>
      <c r="BI136" s="118">
        <f>IF(U136="nulová",N136,0)</f>
        <v>0</v>
      </c>
      <c r="BJ136" s="22" t="s">
        <v>83</v>
      </c>
      <c r="BK136" s="118">
        <f>L136*K136</f>
        <v>0</v>
      </c>
    </row>
    <row r="137" spans="2:18" s="1" customFormat="1" ht="6.9" customHeight="1">
      <c r="B137" s="63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5"/>
    </row>
  </sheetData>
  <mergeCells count="98">
    <mergeCell ref="C2:Q2"/>
    <mergeCell ref="C4:Q4"/>
    <mergeCell ref="F6:P6"/>
    <mergeCell ref="F8:P8"/>
    <mergeCell ref="F7:P7"/>
    <mergeCell ref="F9:P9"/>
    <mergeCell ref="O11:P11"/>
    <mergeCell ref="O13:P13"/>
    <mergeCell ref="O14:P14"/>
    <mergeCell ref="O16:P16"/>
    <mergeCell ref="E17:L17"/>
    <mergeCell ref="O17:P17"/>
    <mergeCell ref="O19:P19"/>
    <mergeCell ref="O20:P20"/>
    <mergeCell ref="O22:P22"/>
    <mergeCell ref="O23:P23"/>
    <mergeCell ref="E26:L26"/>
    <mergeCell ref="M29:P29"/>
    <mergeCell ref="M30:P30"/>
    <mergeCell ref="M32:P32"/>
    <mergeCell ref="H34:J34"/>
    <mergeCell ref="M34:P34"/>
    <mergeCell ref="H35:J35"/>
    <mergeCell ref="M35:P35"/>
    <mergeCell ref="H36:J36"/>
    <mergeCell ref="M36:P36"/>
    <mergeCell ref="H37:J37"/>
    <mergeCell ref="M37:P37"/>
    <mergeCell ref="H38:J38"/>
    <mergeCell ref="M38:P38"/>
    <mergeCell ref="L40:P40"/>
    <mergeCell ref="C76:Q76"/>
    <mergeCell ref="F78:P78"/>
    <mergeCell ref="F80:P80"/>
    <mergeCell ref="F79:P79"/>
    <mergeCell ref="F81:P81"/>
    <mergeCell ref="M83:P83"/>
    <mergeCell ref="M85:Q85"/>
    <mergeCell ref="M86:Q86"/>
    <mergeCell ref="C88:G88"/>
    <mergeCell ref="N88:Q88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D98:H98"/>
    <mergeCell ref="N98:Q98"/>
    <mergeCell ref="F113:P113"/>
    <mergeCell ref="F112:P112"/>
    <mergeCell ref="D99:H99"/>
    <mergeCell ref="N99:Q99"/>
    <mergeCell ref="D100:H100"/>
    <mergeCell ref="N100:Q100"/>
    <mergeCell ref="N101:Q101"/>
    <mergeCell ref="F130:I130"/>
    <mergeCell ref="F132:I132"/>
    <mergeCell ref="L132:M132"/>
    <mergeCell ref="F125:I125"/>
    <mergeCell ref="L125:M125"/>
    <mergeCell ref="F126:I126"/>
    <mergeCell ref="F127:I127"/>
    <mergeCell ref="H1:K1"/>
    <mergeCell ref="F135:I135"/>
    <mergeCell ref="L135:M135"/>
    <mergeCell ref="N135:Q135"/>
    <mergeCell ref="F136:I136"/>
    <mergeCell ref="L136:M136"/>
    <mergeCell ref="N136:Q136"/>
    <mergeCell ref="N132:Q132"/>
    <mergeCell ref="F133:I133"/>
    <mergeCell ref="L133:M133"/>
    <mergeCell ref="N133:Q133"/>
    <mergeCell ref="F134:I134"/>
    <mergeCell ref="L134:M134"/>
    <mergeCell ref="N134:Q134"/>
    <mergeCell ref="F128:I128"/>
    <mergeCell ref="F129:I129"/>
    <mergeCell ref="S2:AC2"/>
    <mergeCell ref="N122:Q122"/>
    <mergeCell ref="N123:Q123"/>
    <mergeCell ref="N124:Q124"/>
    <mergeCell ref="N131:Q131"/>
    <mergeCell ref="N125:Q125"/>
    <mergeCell ref="F114:P114"/>
    <mergeCell ref="M116:P116"/>
    <mergeCell ref="M118:Q118"/>
    <mergeCell ref="M119:Q119"/>
    <mergeCell ref="F121:I121"/>
    <mergeCell ref="L121:M121"/>
    <mergeCell ref="N121:Q121"/>
    <mergeCell ref="L103:Q103"/>
    <mergeCell ref="C109:Q109"/>
    <mergeCell ref="F111:P111"/>
  </mergeCells>
  <dataValidations count="2">
    <dataValidation type="list" allowBlank="1" showInputMessage="1" showErrorMessage="1" error="Povoleny jsou hodnoty K, M." sqref="D132:D137">
      <formula1>"K, M"</formula1>
    </dataValidation>
    <dataValidation type="list" allowBlank="1" showInputMessage="1" showErrorMessage="1" error="Povoleny jsou hodnoty základní, snížená, zákl. přenesená, sníž. přenesená, nulová." sqref="U132:U137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8" display="2) Rekapitulace rozpočtu"/>
    <hyperlink ref="L1" location="C121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7.16015625" style="0" customWidth="1"/>
    <col min="2" max="2" width="1.5" style="0" customWidth="1"/>
    <col min="3" max="3" width="3.5" style="0" customWidth="1"/>
    <col min="4" max="4" width="3.66015625" style="0" customWidth="1"/>
    <col min="5" max="5" width="14.66015625" style="0" customWidth="1"/>
    <col min="6" max="7" width="9.5" style="0" customWidth="1"/>
    <col min="8" max="8" width="10.66015625" style="0" customWidth="1"/>
    <col min="9" max="9" width="6" style="0" customWidth="1"/>
    <col min="10" max="10" width="4.5" style="0" customWidth="1"/>
    <col min="11" max="11" width="9.83203125" style="0" customWidth="1"/>
    <col min="12" max="12" width="10.33203125" style="0" customWidth="1"/>
    <col min="13" max="14" width="5.16015625" style="0" customWidth="1"/>
    <col min="15" max="15" width="1.66796875" style="0" customWidth="1"/>
    <col min="16" max="16" width="10.66015625" style="0" customWidth="1"/>
    <col min="17" max="17" width="3.5" style="0" customWidth="1"/>
    <col min="18" max="18" width="1.5" style="0" customWidth="1"/>
    <col min="19" max="19" width="7" style="0" customWidth="1"/>
    <col min="20" max="20" width="25.5" style="0" hidden="1" customWidth="1"/>
    <col min="21" max="21" width="14" style="0" hidden="1" customWidth="1"/>
    <col min="22" max="22" width="10.5" style="0" hidden="1" customWidth="1"/>
    <col min="23" max="23" width="14" style="0" hidden="1" customWidth="1"/>
    <col min="24" max="24" width="10.5" style="0" hidden="1" customWidth="1"/>
    <col min="25" max="25" width="12.83203125" style="0" hidden="1" customWidth="1"/>
    <col min="26" max="26" width="9.5" style="0" hidden="1" customWidth="1"/>
    <col min="27" max="27" width="12.83203125" style="0" hidden="1" customWidth="1"/>
    <col min="28" max="28" width="14" style="0" hidden="1" customWidth="1"/>
    <col min="29" max="29" width="9.5" style="0" customWidth="1"/>
    <col min="30" max="30" width="12.83203125" style="0" customWidth="1"/>
    <col min="31" max="31" width="14" style="0" customWidth="1"/>
    <col min="44" max="65" width="9.16015625" style="0" hidden="1" customWidth="1"/>
  </cols>
  <sheetData>
    <row r="1" spans="1:66" ht="21.75" customHeight="1">
      <c r="A1" s="126"/>
      <c r="B1" s="16"/>
      <c r="C1" s="16"/>
      <c r="D1" s="17" t="s">
        <v>1</v>
      </c>
      <c r="E1" s="16"/>
      <c r="F1" s="18" t="s">
        <v>121</v>
      </c>
      <c r="G1" s="18"/>
      <c r="H1" s="269" t="s">
        <v>122</v>
      </c>
      <c r="I1" s="269"/>
      <c r="J1" s="269"/>
      <c r="K1" s="269"/>
      <c r="L1" s="18" t="s">
        <v>123</v>
      </c>
      <c r="M1" s="16"/>
      <c r="N1" s="16"/>
      <c r="O1" s="17" t="s">
        <v>124</v>
      </c>
      <c r="P1" s="16"/>
      <c r="Q1" s="16"/>
      <c r="R1" s="16"/>
      <c r="S1" s="18" t="s">
        <v>125</v>
      </c>
      <c r="T1" s="18"/>
      <c r="U1" s="126"/>
      <c r="V1" s="126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</row>
    <row r="2" spans="3:46" ht="36.9" customHeight="1">
      <c r="C2" s="256" t="s">
        <v>7</v>
      </c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S2" s="222" t="s">
        <v>8</v>
      </c>
      <c r="T2" s="223"/>
      <c r="U2" s="223"/>
      <c r="V2" s="223"/>
      <c r="W2" s="223"/>
      <c r="X2" s="223"/>
      <c r="Y2" s="223"/>
      <c r="Z2" s="223"/>
      <c r="AA2" s="223"/>
      <c r="AB2" s="223"/>
      <c r="AC2" s="223"/>
      <c r="AT2" s="22" t="s">
        <v>111</v>
      </c>
    </row>
    <row r="3" spans="2:46" ht="6.9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5"/>
      <c r="AT3" s="22" t="s">
        <v>88</v>
      </c>
    </row>
    <row r="4" spans="2:46" ht="36.9" customHeight="1">
      <c r="B4" s="26"/>
      <c r="C4" s="240" t="s">
        <v>126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7"/>
      <c r="T4" s="28" t="s">
        <v>13</v>
      </c>
      <c r="AT4" s="22" t="s">
        <v>6</v>
      </c>
    </row>
    <row r="5" spans="2:18" ht="6.9" customHeight="1">
      <c r="B5" s="26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27"/>
    </row>
    <row r="6" spans="2:18" ht="25.35" customHeight="1">
      <c r="B6" s="26"/>
      <c r="C6" s="30"/>
      <c r="D6" s="34" t="s">
        <v>19</v>
      </c>
      <c r="E6" s="30"/>
      <c r="F6" s="296" t="str">
        <f>'Rekapitulace stavby'!K6</f>
        <v>Lesní cesta - část Tulinka</v>
      </c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30"/>
      <c r="R6" s="27"/>
    </row>
    <row r="7" spans="2:18" s="1" customFormat="1" ht="32.85" customHeight="1">
      <c r="B7" s="39"/>
      <c r="C7" s="40"/>
      <c r="D7" s="33" t="s">
        <v>127</v>
      </c>
      <c r="E7" s="40"/>
      <c r="F7" s="262" t="s">
        <v>368</v>
      </c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40"/>
      <c r="R7" s="41"/>
    </row>
    <row r="8" spans="2:18" s="1" customFormat="1" ht="14.4" customHeight="1">
      <c r="B8" s="39"/>
      <c r="C8" s="40"/>
      <c r="D8" s="34" t="s">
        <v>21</v>
      </c>
      <c r="E8" s="40"/>
      <c r="F8" s="32" t="s">
        <v>5</v>
      </c>
      <c r="G8" s="40"/>
      <c r="H8" s="40"/>
      <c r="I8" s="40"/>
      <c r="J8" s="40"/>
      <c r="K8" s="40"/>
      <c r="L8" s="40"/>
      <c r="M8" s="34" t="s">
        <v>22</v>
      </c>
      <c r="N8" s="40"/>
      <c r="O8" s="32" t="s">
        <v>5</v>
      </c>
      <c r="P8" s="40"/>
      <c r="Q8" s="40"/>
      <c r="R8" s="41"/>
    </row>
    <row r="9" spans="2:18" s="1" customFormat="1" ht="14.4" customHeight="1">
      <c r="B9" s="39"/>
      <c r="C9" s="40"/>
      <c r="D9" s="34" t="s">
        <v>23</v>
      </c>
      <c r="E9" s="40"/>
      <c r="F9" s="32" t="s">
        <v>24</v>
      </c>
      <c r="G9" s="40"/>
      <c r="H9" s="40"/>
      <c r="I9" s="40"/>
      <c r="J9" s="40"/>
      <c r="K9" s="40"/>
      <c r="L9" s="40"/>
      <c r="M9" s="34" t="s">
        <v>25</v>
      </c>
      <c r="N9" s="40"/>
      <c r="O9" s="311" t="str">
        <f>'Rekapitulace stavby'!AN8</f>
        <v>13. 10. 2016</v>
      </c>
      <c r="P9" s="298"/>
      <c r="Q9" s="40"/>
      <c r="R9" s="41"/>
    </row>
    <row r="10" spans="2:18" s="1" customFormat="1" ht="10.8" customHeight="1">
      <c r="B10" s="39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1"/>
    </row>
    <row r="11" spans="2:18" s="1" customFormat="1" ht="14.4" customHeight="1">
      <c r="B11" s="39"/>
      <c r="C11" s="40"/>
      <c r="D11" s="34" t="s">
        <v>27</v>
      </c>
      <c r="E11" s="40"/>
      <c r="F11" s="40"/>
      <c r="G11" s="40"/>
      <c r="H11" s="40"/>
      <c r="I11" s="40"/>
      <c r="J11" s="40"/>
      <c r="K11" s="40"/>
      <c r="L11" s="40"/>
      <c r="M11" s="34" t="s">
        <v>28</v>
      </c>
      <c r="N11" s="40"/>
      <c r="O11" s="260" t="str">
        <f>IF('Rekapitulace stavby'!AN10="","",'Rekapitulace stavby'!AN10)</f>
        <v/>
      </c>
      <c r="P11" s="260"/>
      <c r="Q11" s="40"/>
      <c r="R11" s="41"/>
    </row>
    <row r="12" spans="2:18" s="1" customFormat="1" ht="18" customHeight="1">
      <c r="B12" s="39"/>
      <c r="C12" s="40"/>
      <c r="D12" s="40"/>
      <c r="E12" s="32" t="str">
        <f>IF('Rekapitulace stavby'!E11="","",'Rekapitulace stavby'!E11)</f>
        <v xml:space="preserve"> </v>
      </c>
      <c r="F12" s="40"/>
      <c r="G12" s="40"/>
      <c r="H12" s="40"/>
      <c r="I12" s="40"/>
      <c r="J12" s="40"/>
      <c r="K12" s="40"/>
      <c r="L12" s="40"/>
      <c r="M12" s="34" t="s">
        <v>30</v>
      </c>
      <c r="N12" s="40"/>
      <c r="O12" s="260" t="str">
        <f>IF('Rekapitulace stavby'!AN11="","",'Rekapitulace stavby'!AN11)</f>
        <v/>
      </c>
      <c r="P12" s="260"/>
      <c r="Q12" s="40"/>
      <c r="R12" s="41"/>
    </row>
    <row r="13" spans="2:18" s="1" customFormat="1" ht="6.9" customHeight="1">
      <c r="B13" s="39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</row>
    <row r="14" spans="2:18" s="1" customFormat="1" ht="14.4" customHeight="1">
      <c r="B14" s="39"/>
      <c r="C14" s="40"/>
      <c r="D14" s="34" t="s">
        <v>31</v>
      </c>
      <c r="E14" s="40"/>
      <c r="F14" s="40"/>
      <c r="G14" s="40"/>
      <c r="H14" s="40"/>
      <c r="I14" s="40"/>
      <c r="J14" s="40"/>
      <c r="K14" s="40"/>
      <c r="L14" s="40"/>
      <c r="M14" s="34" t="s">
        <v>28</v>
      </c>
      <c r="N14" s="40"/>
      <c r="O14" s="309" t="str">
        <f>IF('Rekapitulace stavby'!AN13="","",'Rekapitulace stavby'!AN13)</f>
        <v>Vyplň údaj</v>
      </c>
      <c r="P14" s="260"/>
      <c r="Q14" s="40"/>
      <c r="R14" s="41"/>
    </row>
    <row r="15" spans="2:18" s="1" customFormat="1" ht="18" customHeight="1">
      <c r="B15" s="39"/>
      <c r="C15" s="40"/>
      <c r="D15" s="40"/>
      <c r="E15" s="309" t="str">
        <f>IF('Rekapitulace stavby'!E14="","",'Rekapitulace stavby'!E14)</f>
        <v>Vyplň údaj</v>
      </c>
      <c r="F15" s="310"/>
      <c r="G15" s="310"/>
      <c r="H15" s="310"/>
      <c r="I15" s="310"/>
      <c r="J15" s="310"/>
      <c r="K15" s="310"/>
      <c r="L15" s="310"/>
      <c r="M15" s="34" t="s">
        <v>30</v>
      </c>
      <c r="N15" s="40"/>
      <c r="O15" s="309" t="str">
        <f>IF('Rekapitulace stavby'!AN14="","",'Rekapitulace stavby'!AN14)</f>
        <v>Vyplň údaj</v>
      </c>
      <c r="P15" s="260"/>
      <c r="Q15" s="40"/>
      <c r="R15" s="41"/>
    </row>
    <row r="16" spans="2:18" s="1" customFormat="1" ht="6.9" customHeight="1"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</row>
    <row r="17" spans="2:18" s="1" customFormat="1" ht="14.4" customHeight="1">
      <c r="B17" s="39"/>
      <c r="C17" s="40"/>
      <c r="D17" s="34" t="s">
        <v>33</v>
      </c>
      <c r="E17" s="40"/>
      <c r="F17" s="40"/>
      <c r="G17" s="40"/>
      <c r="H17" s="40"/>
      <c r="I17" s="40"/>
      <c r="J17" s="40"/>
      <c r="K17" s="40"/>
      <c r="L17" s="40"/>
      <c r="M17" s="34" t="s">
        <v>28</v>
      </c>
      <c r="N17" s="40"/>
      <c r="O17" s="260" t="str">
        <f>IF('Rekapitulace stavby'!AN16="","",'Rekapitulace stavby'!AN16)</f>
        <v/>
      </c>
      <c r="P17" s="260"/>
      <c r="Q17" s="40"/>
      <c r="R17" s="41"/>
    </row>
    <row r="18" spans="2:18" s="1" customFormat="1" ht="18" customHeight="1">
      <c r="B18" s="39"/>
      <c r="C18" s="40"/>
      <c r="D18" s="40"/>
      <c r="E18" s="32" t="str">
        <f>IF('Rekapitulace stavby'!E17="","",'Rekapitulace stavby'!E17)</f>
        <v xml:space="preserve"> </v>
      </c>
      <c r="F18" s="40"/>
      <c r="G18" s="40"/>
      <c r="H18" s="40"/>
      <c r="I18" s="40"/>
      <c r="J18" s="40"/>
      <c r="K18" s="40"/>
      <c r="L18" s="40"/>
      <c r="M18" s="34" t="s">
        <v>30</v>
      </c>
      <c r="N18" s="40"/>
      <c r="O18" s="260" t="str">
        <f>IF('Rekapitulace stavby'!AN17="","",'Rekapitulace stavby'!AN17)</f>
        <v/>
      </c>
      <c r="P18" s="260"/>
      <c r="Q18" s="40"/>
      <c r="R18" s="41"/>
    </row>
    <row r="19" spans="2:18" s="1" customFormat="1" ht="6.9" customHeight="1">
      <c r="B19" s="39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1"/>
    </row>
    <row r="20" spans="2:18" s="1" customFormat="1" ht="14.4" customHeight="1">
      <c r="B20" s="39"/>
      <c r="C20" s="40"/>
      <c r="D20" s="34" t="s">
        <v>35</v>
      </c>
      <c r="E20" s="40"/>
      <c r="F20" s="40"/>
      <c r="G20" s="40"/>
      <c r="H20" s="40"/>
      <c r="I20" s="40"/>
      <c r="J20" s="40"/>
      <c r="K20" s="40"/>
      <c r="L20" s="40"/>
      <c r="M20" s="34" t="s">
        <v>28</v>
      </c>
      <c r="N20" s="40"/>
      <c r="O20" s="260" t="str">
        <f>IF('Rekapitulace stavby'!AN19="","",'Rekapitulace stavby'!AN19)</f>
        <v/>
      </c>
      <c r="P20" s="260"/>
      <c r="Q20" s="40"/>
      <c r="R20" s="41"/>
    </row>
    <row r="21" spans="2:18" s="1" customFormat="1" ht="18" customHeight="1">
      <c r="B21" s="39"/>
      <c r="C21" s="40"/>
      <c r="D21" s="40"/>
      <c r="E21" s="32" t="str">
        <f>IF('Rekapitulace stavby'!E20="","",'Rekapitulace stavby'!E20)</f>
        <v xml:space="preserve"> </v>
      </c>
      <c r="F21" s="40"/>
      <c r="G21" s="40"/>
      <c r="H21" s="40"/>
      <c r="I21" s="40"/>
      <c r="J21" s="40"/>
      <c r="K21" s="40"/>
      <c r="L21" s="40"/>
      <c r="M21" s="34" t="s">
        <v>30</v>
      </c>
      <c r="N21" s="40"/>
      <c r="O21" s="260" t="str">
        <f>IF('Rekapitulace stavby'!AN20="","",'Rekapitulace stavby'!AN20)</f>
        <v/>
      </c>
      <c r="P21" s="260"/>
      <c r="Q21" s="40"/>
      <c r="R21" s="41"/>
    </row>
    <row r="22" spans="2:18" s="1" customFormat="1" ht="6.9" customHeight="1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1"/>
    </row>
    <row r="23" spans="2:18" s="1" customFormat="1" ht="14.4" customHeight="1">
      <c r="B23" s="39"/>
      <c r="C23" s="40"/>
      <c r="D23" s="34" t="s">
        <v>36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1"/>
    </row>
    <row r="24" spans="2:18" s="1" customFormat="1" ht="20.4" customHeight="1">
      <c r="B24" s="39"/>
      <c r="C24" s="40"/>
      <c r="D24" s="40"/>
      <c r="E24" s="265" t="s">
        <v>5</v>
      </c>
      <c r="F24" s="265"/>
      <c r="G24" s="265"/>
      <c r="H24" s="265"/>
      <c r="I24" s="265"/>
      <c r="J24" s="265"/>
      <c r="K24" s="265"/>
      <c r="L24" s="265"/>
      <c r="M24" s="40"/>
      <c r="N24" s="40"/>
      <c r="O24" s="40"/>
      <c r="P24" s="40"/>
      <c r="Q24" s="40"/>
      <c r="R24" s="41"/>
    </row>
    <row r="25" spans="2:18" s="1" customFormat="1" ht="6.9" customHeight="1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1"/>
    </row>
    <row r="26" spans="2:18" s="1" customFormat="1" ht="6.9" customHeight="1">
      <c r="B26" s="39"/>
      <c r="C26" s="40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40"/>
      <c r="R26" s="41"/>
    </row>
    <row r="27" spans="2:18" s="1" customFormat="1" ht="14.4" customHeight="1">
      <c r="B27" s="39"/>
      <c r="C27" s="40"/>
      <c r="D27" s="127" t="s">
        <v>131</v>
      </c>
      <c r="E27" s="40"/>
      <c r="F27" s="40"/>
      <c r="G27" s="40"/>
      <c r="H27" s="40"/>
      <c r="I27" s="40"/>
      <c r="J27" s="40"/>
      <c r="K27" s="40"/>
      <c r="L27" s="40"/>
      <c r="M27" s="266">
        <f>N88</f>
        <v>0</v>
      </c>
      <c r="N27" s="266"/>
      <c r="O27" s="266"/>
      <c r="P27" s="266"/>
      <c r="Q27" s="40"/>
      <c r="R27" s="41"/>
    </row>
    <row r="28" spans="2:18" s="1" customFormat="1" ht="14.4" customHeight="1">
      <c r="B28" s="39"/>
      <c r="C28" s="40"/>
      <c r="D28" s="38" t="s">
        <v>115</v>
      </c>
      <c r="E28" s="40"/>
      <c r="F28" s="40"/>
      <c r="G28" s="40"/>
      <c r="H28" s="40"/>
      <c r="I28" s="40"/>
      <c r="J28" s="40"/>
      <c r="K28" s="40"/>
      <c r="L28" s="40"/>
      <c r="M28" s="266">
        <f>N93</f>
        <v>0</v>
      </c>
      <c r="N28" s="266"/>
      <c r="O28" s="266"/>
      <c r="P28" s="266"/>
      <c r="Q28" s="40"/>
      <c r="R28" s="41"/>
    </row>
    <row r="29" spans="2:18" s="1" customFormat="1" ht="6.9" customHeight="1">
      <c r="B29" s="39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1"/>
    </row>
    <row r="30" spans="2:18" s="1" customFormat="1" ht="25.35" customHeight="1">
      <c r="B30" s="39"/>
      <c r="C30" s="40"/>
      <c r="D30" s="128" t="s">
        <v>39</v>
      </c>
      <c r="E30" s="40"/>
      <c r="F30" s="40"/>
      <c r="G30" s="40"/>
      <c r="H30" s="40"/>
      <c r="I30" s="40"/>
      <c r="J30" s="40"/>
      <c r="K30" s="40"/>
      <c r="L30" s="40"/>
      <c r="M30" s="308">
        <f>ROUND(M27+M28,2)</f>
        <v>0</v>
      </c>
      <c r="N30" s="295"/>
      <c r="O30" s="295"/>
      <c r="P30" s="295"/>
      <c r="Q30" s="40"/>
      <c r="R30" s="41"/>
    </row>
    <row r="31" spans="2:18" s="1" customFormat="1" ht="6.9" customHeight="1">
      <c r="B31" s="39"/>
      <c r="C31" s="40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40"/>
      <c r="R31" s="41"/>
    </row>
    <row r="32" spans="2:18" s="1" customFormat="1" ht="14.4" customHeight="1">
      <c r="B32" s="39"/>
      <c r="C32" s="40"/>
      <c r="D32" s="46" t="s">
        <v>40</v>
      </c>
      <c r="E32" s="46" t="s">
        <v>41</v>
      </c>
      <c r="F32" s="47">
        <v>0.21</v>
      </c>
      <c r="G32" s="129" t="s">
        <v>42</v>
      </c>
      <c r="H32" s="305">
        <f>ROUND((((SUM(BE93:BE100)+SUM(BE118:BE122))+SUM(BE124:BE128))),2)</f>
        <v>0</v>
      </c>
      <c r="I32" s="295"/>
      <c r="J32" s="295"/>
      <c r="K32" s="40"/>
      <c r="L32" s="40"/>
      <c r="M32" s="305">
        <f>ROUND(((ROUND((SUM(BE93:BE100)+SUM(BE118:BE122)),2)*F32)+SUM(BE124:BE128)*F32),2)</f>
        <v>0</v>
      </c>
      <c r="N32" s="295"/>
      <c r="O32" s="295"/>
      <c r="P32" s="295"/>
      <c r="Q32" s="40"/>
      <c r="R32" s="41"/>
    </row>
    <row r="33" spans="2:18" s="1" customFormat="1" ht="14.4" customHeight="1">
      <c r="B33" s="39"/>
      <c r="C33" s="40"/>
      <c r="D33" s="40"/>
      <c r="E33" s="46" t="s">
        <v>43</v>
      </c>
      <c r="F33" s="47">
        <v>0.15</v>
      </c>
      <c r="G33" s="129" t="s">
        <v>42</v>
      </c>
      <c r="H33" s="305">
        <f>ROUND((((SUM(BF93:BF100)+SUM(BF118:BF122))+SUM(BF124:BF128))),2)</f>
        <v>0</v>
      </c>
      <c r="I33" s="295"/>
      <c r="J33" s="295"/>
      <c r="K33" s="40"/>
      <c r="L33" s="40"/>
      <c r="M33" s="305">
        <f>ROUND(((ROUND((SUM(BF93:BF100)+SUM(BF118:BF122)),2)*F33)+SUM(BF124:BF128)*F33),2)</f>
        <v>0</v>
      </c>
      <c r="N33" s="295"/>
      <c r="O33" s="295"/>
      <c r="P33" s="295"/>
      <c r="Q33" s="40"/>
      <c r="R33" s="41"/>
    </row>
    <row r="34" spans="2:18" s="1" customFormat="1" ht="14.4" customHeight="1" hidden="1">
      <c r="B34" s="39"/>
      <c r="C34" s="40"/>
      <c r="D34" s="40"/>
      <c r="E34" s="46" t="s">
        <v>44</v>
      </c>
      <c r="F34" s="47">
        <v>0.21</v>
      </c>
      <c r="G34" s="129" t="s">
        <v>42</v>
      </c>
      <c r="H34" s="305">
        <f>ROUND((((SUM(BG93:BG100)+SUM(BG118:BG122))+SUM(BG124:BG128))),2)</f>
        <v>0</v>
      </c>
      <c r="I34" s="295"/>
      <c r="J34" s="295"/>
      <c r="K34" s="40"/>
      <c r="L34" s="40"/>
      <c r="M34" s="305">
        <v>0</v>
      </c>
      <c r="N34" s="295"/>
      <c r="O34" s="295"/>
      <c r="P34" s="295"/>
      <c r="Q34" s="40"/>
      <c r="R34" s="41"/>
    </row>
    <row r="35" spans="2:18" s="1" customFormat="1" ht="14.4" customHeight="1" hidden="1">
      <c r="B35" s="39"/>
      <c r="C35" s="40"/>
      <c r="D35" s="40"/>
      <c r="E35" s="46" t="s">
        <v>45</v>
      </c>
      <c r="F35" s="47">
        <v>0.15</v>
      </c>
      <c r="G35" s="129" t="s">
        <v>42</v>
      </c>
      <c r="H35" s="305">
        <f>ROUND((((SUM(BH93:BH100)+SUM(BH118:BH122))+SUM(BH124:BH128))),2)</f>
        <v>0</v>
      </c>
      <c r="I35" s="295"/>
      <c r="J35" s="295"/>
      <c r="K35" s="40"/>
      <c r="L35" s="40"/>
      <c r="M35" s="305">
        <v>0</v>
      </c>
      <c r="N35" s="295"/>
      <c r="O35" s="295"/>
      <c r="P35" s="295"/>
      <c r="Q35" s="40"/>
      <c r="R35" s="41"/>
    </row>
    <row r="36" spans="2:18" s="1" customFormat="1" ht="14.4" customHeight="1" hidden="1">
      <c r="B36" s="39"/>
      <c r="C36" s="40"/>
      <c r="D36" s="40"/>
      <c r="E36" s="46" t="s">
        <v>46</v>
      </c>
      <c r="F36" s="47">
        <v>0</v>
      </c>
      <c r="G36" s="129" t="s">
        <v>42</v>
      </c>
      <c r="H36" s="305">
        <f>ROUND((((SUM(BI93:BI100)+SUM(BI118:BI122))+SUM(BI124:BI128))),2)</f>
        <v>0</v>
      </c>
      <c r="I36" s="295"/>
      <c r="J36" s="295"/>
      <c r="K36" s="40"/>
      <c r="L36" s="40"/>
      <c r="M36" s="305">
        <v>0</v>
      </c>
      <c r="N36" s="295"/>
      <c r="O36" s="295"/>
      <c r="P36" s="295"/>
      <c r="Q36" s="40"/>
      <c r="R36" s="41"/>
    </row>
    <row r="37" spans="2:18" s="1" customFormat="1" ht="6.9" customHeight="1"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1"/>
    </row>
    <row r="38" spans="2:18" s="1" customFormat="1" ht="25.35" customHeight="1">
      <c r="B38" s="39"/>
      <c r="C38" s="125"/>
      <c r="D38" s="130" t="s">
        <v>47</v>
      </c>
      <c r="E38" s="79"/>
      <c r="F38" s="79"/>
      <c r="G38" s="131" t="s">
        <v>48</v>
      </c>
      <c r="H38" s="132" t="s">
        <v>49</v>
      </c>
      <c r="I38" s="79"/>
      <c r="J38" s="79"/>
      <c r="K38" s="79"/>
      <c r="L38" s="306">
        <f>SUM(M30:M36)</f>
        <v>0</v>
      </c>
      <c r="M38" s="306"/>
      <c r="N38" s="306"/>
      <c r="O38" s="306"/>
      <c r="P38" s="307"/>
      <c r="Q38" s="125"/>
      <c r="R38" s="41"/>
    </row>
    <row r="39" spans="2:18" s="1" customFormat="1" ht="14.4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1"/>
    </row>
    <row r="40" spans="2:18" s="1" customFormat="1" ht="14.4" customHeight="1">
      <c r="B40" s="39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1"/>
    </row>
    <row r="41" spans="2:18" ht="13.5">
      <c r="B41" s="26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7"/>
    </row>
    <row r="42" spans="2:18" ht="13.5">
      <c r="B42" s="26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27"/>
    </row>
    <row r="43" spans="2:18" ht="13.5">
      <c r="B43" s="26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27"/>
    </row>
    <row r="44" spans="2:18" ht="13.5">
      <c r="B44" s="26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27"/>
    </row>
    <row r="45" spans="2:18" ht="13.5">
      <c r="B45" s="26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27"/>
    </row>
    <row r="46" spans="2:18" ht="13.5">
      <c r="B46" s="26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27"/>
    </row>
    <row r="47" spans="2:18" ht="13.5">
      <c r="B47" s="26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27"/>
    </row>
    <row r="48" spans="2:18" ht="13.5">
      <c r="B48" s="26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27"/>
    </row>
    <row r="49" spans="2:18" ht="13.5">
      <c r="B49" s="26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27"/>
    </row>
    <row r="50" spans="2:18" s="1" customFormat="1" ht="14.4">
      <c r="B50" s="39"/>
      <c r="C50" s="40"/>
      <c r="D50" s="54" t="s">
        <v>50</v>
      </c>
      <c r="E50" s="55"/>
      <c r="F50" s="55"/>
      <c r="G50" s="55"/>
      <c r="H50" s="56"/>
      <c r="I50" s="40"/>
      <c r="J50" s="54" t="s">
        <v>51</v>
      </c>
      <c r="K50" s="55"/>
      <c r="L50" s="55"/>
      <c r="M50" s="55"/>
      <c r="N50" s="55"/>
      <c r="O50" s="55"/>
      <c r="P50" s="56"/>
      <c r="Q50" s="40"/>
      <c r="R50" s="41"/>
    </row>
    <row r="51" spans="2:18" ht="13.5">
      <c r="B51" s="26"/>
      <c r="C51" s="30"/>
      <c r="D51" s="57"/>
      <c r="E51" s="30"/>
      <c r="F51" s="30"/>
      <c r="G51" s="30"/>
      <c r="H51" s="58"/>
      <c r="I51" s="30"/>
      <c r="J51" s="57"/>
      <c r="K51" s="30"/>
      <c r="L51" s="30"/>
      <c r="M51" s="30"/>
      <c r="N51" s="30"/>
      <c r="O51" s="30"/>
      <c r="P51" s="58"/>
      <c r="Q51" s="30"/>
      <c r="R51" s="27"/>
    </row>
    <row r="52" spans="2:18" ht="13.5">
      <c r="B52" s="26"/>
      <c r="C52" s="30"/>
      <c r="D52" s="57"/>
      <c r="E52" s="30"/>
      <c r="F52" s="30"/>
      <c r="G52" s="30"/>
      <c r="H52" s="58"/>
      <c r="I52" s="30"/>
      <c r="J52" s="57"/>
      <c r="K52" s="30"/>
      <c r="L52" s="30"/>
      <c r="M52" s="30"/>
      <c r="N52" s="30"/>
      <c r="O52" s="30"/>
      <c r="P52" s="58"/>
      <c r="Q52" s="30"/>
      <c r="R52" s="27"/>
    </row>
    <row r="53" spans="2:18" ht="13.5">
      <c r="B53" s="26"/>
      <c r="C53" s="30"/>
      <c r="D53" s="57"/>
      <c r="E53" s="30"/>
      <c r="F53" s="30"/>
      <c r="G53" s="30"/>
      <c r="H53" s="58"/>
      <c r="I53" s="30"/>
      <c r="J53" s="57"/>
      <c r="K53" s="30"/>
      <c r="L53" s="30"/>
      <c r="M53" s="30"/>
      <c r="N53" s="30"/>
      <c r="O53" s="30"/>
      <c r="P53" s="58"/>
      <c r="Q53" s="30"/>
      <c r="R53" s="27"/>
    </row>
    <row r="54" spans="2:18" ht="13.5">
      <c r="B54" s="26"/>
      <c r="C54" s="30"/>
      <c r="D54" s="57"/>
      <c r="E54" s="30"/>
      <c r="F54" s="30"/>
      <c r="G54" s="30"/>
      <c r="H54" s="58"/>
      <c r="I54" s="30"/>
      <c r="J54" s="57"/>
      <c r="K54" s="30"/>
      <c r="L54" s="30"/>
      <c r="M54" s="30"/>
      <c r="N54" s="30"/>
      <c r="O54" s="30"/>
      <c r="P54" s="58"/>
      <c r="Q54" s="30"/>
      <c r="R54" s="27"/>
    </row>
    <row r="55" spans="2:18" ht="13.5">
      <c r="B55" s="26"/>
      <c r="C55" s="30"/>
      <c r="D55" s="57"/>
      <c r="E55" s="30"/>
      <c r="F55" s="30"/>
      <c r="G55" s="30"/>
      <c r="H55" s="58"/>
      <c r="I55" s="30"/>
      <c r="J55" s="57"/>
      <c r="K55" s="30"/>
      <c r="L55" s="30"/>
      <c r="M55" s="30"/>
      <c r="N55" s="30"/>
      <c r="O55" s="30"/>
      <c r="P55" s="58"/>
      <c r="Q55" s="30"/>
      <c r="R55" s="27"/>
    </row>
    <row r="56" spans="2:18" ht="13.5">
      <c r="B56" s="26"/>
      <c r="C56" s="30"/>
      <c r="D56" s="57"/>
      <c r="E56" s="30"/>
      <c r="F56" s="30"/>
      <c r="G56" s="30"/>
      <c r="H56" s="58"/>
      <c r="I56" s="30"/>
      <c r="J56" s="57"/>
      <c r="K56" s="30"/>
      <c r="L56" s="30"/>
      <c r="M56" s="30"/>
      <c r="N56" s="30"/>
      <c r="O56" s="30"/>
      <c r="P56" s="58"/>
      <c r="Q56" s="30"/>
      <c r="R56" s="27"/>
    </row>
    <row r="57" spans="2:18" ht="13.5">
      <c r="B57" s="26"/>
      <c r="C57" s="30"/>
      <c r="D57" s="57"/>
      <c r="E57" s="30"/>
      <c r="F57" s="30"/>
      <c r="G57" s="30"/>
      <c r="H57" s="58"/>
      <c r="I57" s="30"/>
      <c r="J57" s="57"/>
      <c r="K57" s="30"/>
      <c r="L57" s="30"/>
      <c r="M57" s="30"/>
      <c r="N57" s="30"/>
      <c r="O57" s="30"/>
      <c r="P57" s="58"/>
      <c r="Q57" s="30"/>
      <c r="R57" s="27"/>
    </row>
    <row r="58" spans="2:18" ht="13.5">
      <c r="B58" s="26"/>
      <c r="C58" s="30"/>
      <c r="D58" s="57"/>
      <c r="E58" s="30"/>
      <c r="F58" s="30"/>
      <c r="G58" s="30"/>
      <c r="H58" s="58"/>
      <c r="I58" s="30"/>
      <c r="J58" s="57"/>
      <c r="K58" s="30"/>
      <c r="L58" s="30"/>
      <c r="M58" s="30"/>
      <c r="N58" s="30"/>
      <c r="O58" s="30"/>
      <c r="P58" s="58"/>
      <c r="Q58" s="30"/>
      <c r="R58" s="27"/>
    </row>
    <row r="59" spans="2:18" s="1" customFormat="1" ht="14.4">
      <c r="B59" s="39"/>
      <c r="C59" s="40"/>
      <c r="D59" s="59" t="s">
        <v>52</v>
      </c>
      <c r="E59" s="60"/>
      <c r="F59" s="60"/>
      <c r="G59" s="61" t="s">
        <v>53</v>
      </c>
      <c r="H59" s="62"/>
      <c r="I59" s="40"/>
      <c r="J59" s="59" t="s">
        <v>52</v>
      </c>
      <c r="K59" s="60"/>
      <c r="L59" s="60"/>
      <c r="M59" s="60"/>
      <c r="N59" s="61" t="s">
        <v>53</v>
      </c>
      <c r="O59" s="60"/>
      <c r="P59" s="62"/>
      <c r="Q59" s="40"/>
      <c r="R59" s="41"/>
    </row>
    <row r="60" spans="2:18" ht="13.5">
      <c r="B60" s="26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27"/>
    </row>
    <row r="61" spans="2:18" s="1" customFormat="1" ht="14.4">
      <c r="B61" s="39"/>
      <c r="C61" s="40"/>
      <c r="D61" s="54" t="s">
        <v>54</v>
      </c>
      <c r="E61" s="55"/>
      <c r="F61" s="55"/>
      <c r="G61" s="55"/>
      <c r="H61" s="56"/>
      <c r="I61" s="40"/>
      <c r="J61" s="54" t="s">
        <v>55</v>
      </c>
      <c r="K61" s="55"/>
      <c r="L61" s="55"/>
      <c r="M61" s="55"/>
      <c r="N61" s="55"/>
      <c r="O61" s="55"/>
      <c r="P61" s="56"/>
      <c r="Q61" s="40"/>
      <c r="R61" s="41"/>
    </row>
    <row r="62" spans="2:18" ht="13.5">
      <c r="B62" s="26"/>
      <c r="C62" s="30"/>
      <c r="D62" s="57"/>
      <c r="E62" s="30"/>
      <c r="F62" s="30"/>
      <c r="G62" s="30"/>
      <c r="H62" s="58"/>
      <c r="I62" s="30"/>
      <c r="J62" s="57"/>
      <c r="K62" s="30"/>
      <c r="L62" s="30"/>
      <c r="M62" s="30"/>
      <c r="N62" s="30"/>
      <c r="O62" s="30"/>
      <c r="P62" s="58"/>
      <c r="Q62" s="30"/>
      <c r="R62" s="27"/>
    </row>
    <row r="63" spans="2:18" ht="13.5">
      <c r="B63" s="26"/>
      <c r="C63" s="30"/>
      <c r="D63" s="57"/>
      <c r="E63" s="30"/>
      <c r="F63" s="30"/>
      <c r="G63" s="30"/>
      <c r="H63" s="58"/>
      <c r="I63" s="30"/>
      <c r="J63" s="57"/>
      <c r="K63" s="30"/>
      <c r="L63" s="30"/>
      <c r="M63" s="30"/>
      <c r="N63" s="30"/>
      <c r="O63" s="30"/>
      <c r="P63" s="58"/>
      <c r="Q63" s="30"/>
      <c r="R63" s="27"/>
    </row>
    <row r="64" spans="2:18" ht="13.5">
      <c r="B64" s="26"/>
      <c r="C64" s="30"/>
      <c r="D64" s="57"/>
      <c r="E64" s="30"/>
      <c r="F64" s="30"/>
      <c r="G64" s="30"/>
      <c r="H64" s="58"/>
      <c r="I64" s="30"/>
      <c r="J64" s="57"/>
      <c r="K64" s="30"/>
      <c r="L64" s="30"/>
      <c r="M64" s="30"/>
      <c r="N64" s="30"/>
      <c r="O64" s="30"/>
      <c r="P64" s="58"/>
      <c r="Q64" s="30"/>
      <c r="R64" s="27"/>
    </row>
    <row r="65" spans="2:18" ht="13.5">
      <c r="B65" s="26"/>
      <c r="C65" s="30"/>
      <c r="D65" s="57"/>
      <c r="E65" s="30"/>
      <c r="F65" s="30"/>
      <c r="G65" s="30"/>
      <c r="H65" s="58"/>
      <c r="I65" s="30"/>
      <c r="J65" s="57"/>
      <c r="K65" s="30"/>
      <c r="L65" s="30"/>
      <c r="M65" s="30"/>
      <c r="N65" s="30"/>
      <c r="O65" s="30"/>
      <c r="P65" s="58"/>
      <c r="Q65" s="30"/>
      <c r="R65" s="27"/>
    </row>
    <row r="66" spans="2:18" ht="13.5">
      <c r="B66" s="26"/>
      <c r="C66" s="30"/>
      <c r="D66" s="57"/>
      <c r="E66" s="30"/>
      <c r="F66" s="30"/>
      <c r="G66" s="30"/>
      <c r="H66" s="58"/>
      <c r="I66" s="30"/>
      <c r="J66" s="57"/>
      <c r="K66" s="30"/>
      <c r="L66" s="30"/>
      <c r="M66" s="30"/>
      <c r="N66" s="30"/>
      <c r="O66" s="30"/>
      <c r="P66" s="58"/>
      <c r="Q66" s="30"/>
      <c r="R66" s="27"/>
    </row>
    <row r="67" spans="2:18" ht="13.5">
      <c r="B67" s="26"/>
      <c r="C67" s="30"/>
      <c r="D67" s="57"/>
      <c r="E67" s="30"/>
      <c r="F67" s="30"/>
      <c r="G67" s="30"/>
      <c r="H67" s="58"/>
      <c r="I67" s="30"/>
      <c r="J67" s="57"/>
      <c r="K67" s="30"/>
      <c r="L67" s="30"/>
      <c r="M67" s="30"/>
      <c r="N67" s="30"/>
      <c r="O67" s="30"/>
      <c r="P67" s="58"/>
      <c r="Q67" s="30"/>
      <c r="R67" s="27"/>
    </row>
    <row r="68" spans="2:18" ht="13.5">
      <c r="B68" s="26"/>
      <c r="C68" s="30"/>
      <c r="D68" s="57"/>
      <c r="E68" s="30"/>
      <c r="F68" s="30"/>
      <c r="G68" s="30"/>
      <c r="H68" s="58"/>
      <c r="I68" s="30"/>
      <c r="J68" s="57"/>
      <c r="K68" s="30"/>
      <c r="L68" s="30"/>
      <c r="M68" s="30"/>
      <c r="N68" s="30"/>
      <c r="O68" s="30"/>
      <c r="P68" s="58"/>
      <c r="Q68" s="30"/>
      <c r="R68" s="27"/>
    </row>
    <row r="69" spans="2:18" ht="13.5">
      <c r="B69" s="26"/>
      <c r="C69" s="30"/>
      <c r="D69" s="57"/>
      <c r="E69" s="30"/>
      <c r="F69" s="30"/>
      <c r="G69" s="30"/>
      <c r="H69" s="58"/>
      <c r="I69" s="30"/>
      <c r="J69" s="57"/>
      <c r="K69" s="30"/>
      <c r="L69" s="30"/>
      <c r="M69" s="30"/>
      <c r="N69" s="30"/>
      <c r="O69" s="30"/>
      <c r="P69" s="58"/>
      <c r="Q69" s="30"/>
      <c r="R69" s="27"/>
    </row>
    <row r="70" spans="2:18" s="1" customFormat="1" ht="14.4">
      <c r="B70" s="39"/>
      <c r="C70" s="40"/>
      <c r="D70" s="59" t="s">
        <v>52</v>
      </c>
      <c r="E70" s="60"/>
      <c r="F70" s="60"/>
      <c r="G70" s="61" t="s">
        <v>53</v>
      </c>
      <c r="H70" s="62"/>
      <c r="I70" s="40"/>
      <c r="J70" s="59" t="s">
        <v>52</v>
      </c>
      <c r="K70" s="60"/>
      <c r="L70" s="60"/>
      <c r="M70" s="60"/>
      <c r="N70" s="61" t="s">
        <v>53</v>
      </c>
      <c r="O70" s="60"/>
      <c r="P70" s="62"/>
      <c r="Q70" s="40"/>
      <c r="R70" s="41"/>
    </row>
    <row r="71" spans="2:18" s="1" customFormat="1" ht="14.4" customHeight="1">
      <c r="B71" s="63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5"/>
    </row>
    <row r="75" spans="2:18" s="1" customFormat="1" ht="6.9" customHeight="1">
      <c r="B75" s="66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8"/>
    </row>
    <row r="76" spans="2:18" s="1" customFormat="1" ht="36.9" customHeight="1">
      <c r="B76" s="39"/>
      <c r="C76" s="240" t="s">
        <v>132</v>
      </c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41"/>
    </row>
    <row r="77" spans="2:18" s="1" customFormat="1" ht="6.9" customHeight="1"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1"/>
    </row>
    <row r="78" spans="2:18" s="1" customFormat="1" ht="30" customHeight="1">
      <c r="B78" s="39"/>
      <c r="C78" s="34" t="s">
        <v>19</v>
      </c>
      <c r="D78" s="40"/>
      <c r="E78" s="40"/>
      <c r="F78" s="296" t="str">
        <f>F6</f>
        <v>Lesní cesta - část Tulinka</v>
      </c>
      <c r="G78" s="297"/>
      <c r="H78" s="297"/>
      <c r="I78" s="297"/>
      <c r="J78" s="297"/>
      <c r="K78" s="297"/>
      <c r="L78" s="297"/>
      <c r="M78" s="297"/>
      <c r="N78" s="297"/>
      <c r="O78" s="297"/>
      <c r="P78" s="297"/>
      <c r="Q78" s="40"/>
      <c r="R78" s="41"/>
    </row>
    <row r="79" spans="2:18" s="1" customFormat="1" ht="36.9" customHeight="1">
      <c r="B79" s="39"/>
      <c r="C79" s="73" t="s">
        <v>127</v>
      </c>
      <c r="D79" s="40"/>
      <c r="E79" s="40"/>
      <c r="F79" s="242" t="str">
        <f>F7</f>
        <v>1020 - VRN</v>
      </c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40"/>
      <c r="R79" s="41"/>
    </row>
    <row r="80" spans="2:18" s="1" customFormat="1" ht="6.9" customHeight="1"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1"/>
    </row>
    <row r="81" spans="2:18" s="1" customFormat="1" ht="18" customHeight="1">
      <c r="B81" s="39"/>
      <c r="C81" s="34" t="s">
        <v>23</v>
      </c>
      <c r="D81" s="40"/>
      <c r="E81" s="40"/>
      <c r="F81" s="32" t="str">
        <f>F9</f>
        <v xml:space="preserve"> </v>
      </c>
      <c r="G81" s="40"/>
      <c r="H81" s="40"/>
      <c r="I81" s="40"/>
      <c r="J81" s="40"/>
      <c r="K81" s="34" t="s">
        <v>25</v>
      </c>
      <c r="L81" s="40"/>
      <c r="M81" s="298" t="str">
        <f>IF(O9="","",O9)</f>
        <v>13. 10. 2016</v>
      </c>
      <c r="N81" s="298"/>
      <c r="O81" s="298"/>
      <c r="P81" s="298"/>
      <c r="Q81" s="40"/>
      <c r="R81" s="41"/>
    </row>
    <row r="82" spans="2:18" s="1" customFormat="1" ht="6.9" customHeight="1"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1"/>
    </row>
    <row r="83" spans="2:18" s="1" customFormat="1" ht="13.2">
      <c r="B83" s="39"/>
      <c r="C83" s="34" t="s">
        <v>27</v>
      </c>
      <c r="D83" s="40"/>
      <c r="E83" s="40"/>
      <c r="F83" s="32" t="str">
        <f>E12</f>
        <v xml:space="preserve"> </v>
      </c>
      <c r="G83" s="40"/>
      <c r="H83" s="40"/>
      <c r="I83" s="40"/>
      <c r="J83" s="40"/>
      <c r="K83" s="34" t="s">
        <v>33</v>
      </c>
      <c r="L83" s="40"/>
      <c r="M83" s="260" t="str">
        <f>E18</f>
        <v xml:space="preserve"> </v>
      </c>
      <c r="N83" s="260"/>
      <c r="O83" s="260"/>
      <c r="P83" s="260"/>
      <c r="Q83" s="260"/>
      <c r="R83" s="41"/>
    </row>
    <row r="84" spans="2:18" s="1" customFormat="1" ht="14.4" customHeight="1">
      <c r="B84" s="39"/>
      <c r="C84" s="34" t="s">
        <v>31</v>
      </c>
      <c r="D84" s="40"/>
      <c r="E84" s="40"/>
      <c r="F84" s="32" t="str">
        <f>IF(E15="","",E15)</f>
        <v>Vyplň údaj</v>
      </c>
      <c r="G84" s="40"/>
      <c r="H84" s="40"/>
      <c r="I84" s="40"/>
      <c r="J84" s="40"/>
      <c r="K84" s="34" t="s">
        <v>35</v>
      </c>
      <c r="L84" s="40"/>
      <c r="M84" s="260" t="str">
        <f>E21</f>
        <v xml:space="preserve"> </v>
      </c>
      <c r="N84" s="260"/>
      <c r="O84" s="260"/>
      <c r="P84" s="260"/>
      <c r="Q84" s="260"/>
      <c r="R84" s="41"/>
    </row>
    <row r="85" spans="2:18" s="1" customFormat="1" ht="10.35" customHeight="1">
      <c r="B85" s="39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1"/>
    </row>
    <row r="86" spans="2:18" s="1" customFormat="1" ht="29.25" customHeight="1">
      <c r="B86" s="39"/>
      <c r="C86" s="300" t="s">
        <v>133</v>
      </c>
      <c r="D86" s="301"/>
      <c r="E86" s="301"/>
      <c r="F86" s="301"/>
      <c r="G86" s="301"/>
      <c r="H86" s="125"/>
      <c r="I86" s="125"/>
      <c r="J86" s="125"/>
      <c r="K86" s="125"/>
      <c r="L86" s="125"/>
      <c r="M86" s="125"/>
      <c r="N86" s="300" t="s">
        <v>134</v>
      </c>
      <c r="O86" s="301"/>
      <c r="P86" s="301"/>
      <c r="Q86" s="301"/>
      <c r="R86" s="41"/>
    </row>
    <row r="87" spans="2:18" s="1" customFormat="1" ht="10.35" customHeight="1"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1"/>
    </row>
    <row r="88" spans="2:47" s="1" customFormat="1" ht="29.25" customHeight="1">
      <c r="B88" s="39"/>
      <c r="C88" s="133" t="s">
        <v>135</v>
      </c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220">
        <f>N118</f>
        <v>0</v>
      </c>
      <c r="O88" s="302"/>
      <c r="P88" s="302"/>
      <c r="Q88" s="302"/>
      <c r="R88" s="41"/>
      <c r="AU88" s="22" t="s">
        <v>136</v>
      </c>
    </row>
    <row r="89" spans="2:18" s="7" customFormat="1" ht="24.9" customHeight="1">
      <c r="B89" s="134"/>
      <c r="C89" s="135"/>
      <c r="D89" s="136" t="s">
        <v>369</v>
      </c>
      <c r="E89" s="135"/>
      <c r="F89" s="135"/>
      <c r="G89" s="135"/>
      <c r="H89" s="135"/>
      <c r="I89" s="135"/>
      <c r="J89" s="135"/>
      <c r="K89" s="135"/>
      <c r="L89" s="135"/>
      <c r="M89" s="135"/>
      <c r="N89" s="293">
        <f>N119</f>
        <v>0</v>
      </c>
      <c r="O89" s="303"/>
      <c r="P89" s="303"/>
      <c r="Q89" s="303"/>
      <c r="R89" s="137"/>
    </row>
    <row r="90" spans="2:18" s="8" customFormat="1" ht="19.95" customHeight="1">
      <c r="B90" s="138"/>
      <c r="C90" s="103"/>
      <c r="D90" s="114" t="s">
        <v>370</v>
      </c>
      <c r="E90" s="103"/>
      <c r="F90" s="103"/>
      <c r="G90" s="103"/>
      <c r="H90" s="103"/>
      <c r="I90" s="103"/>
      <c r="J90" s="103"/>
      <c r="K90" s="103"/>
      <c r="L90" s="103"/>
      <c r="M90" s="103"/>
      <c r="N90" s="227">
        <f>N120</f>
        <v>0</v>
      </c>
      <c r="O90" s="228"/>
      <c r="P90" s="228"/>
      <c r="Q90" s="228"/>
      <c r="R90" s="139"/>
    </row>
    <row r="91" spans="2:18" s="7" customFormat="1" ht="21.75" customHeight="1">
      <c r="B91" s="134"/>
      <c r="C91" s="135"/>
      <c r="D91" s="136" t="s">
        <v>140</v>
      </c>
      <c r="E91" s="135"/>
      <c r="F91" s="135"/>
      <c r="G91" s="135"/>
      <c r="H91" s="135"/>
      <c r="I91" s="135"/>
      <c r="J91" s="135"/>
      <c r="K91" s="135"/>
      <c r="L91" s="135"/>
      <c r="M91" s="135"/>
      <c r="N91" s="292">
        <f>N123</f>
        <v>0</v>
      </c>
      <c r="O91" s="303"/>
      <c r="P91" s="303"/>
      <c r="Q91" s="303"/>
      <c r="R91" s="137"/>
    </row>
    <row r="92" spans="2:18" s="1" customFormat="1" ht="21.75" customHeight="1"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1"/>
    </row>
    <row r="93" spans="2:21" s="1" customFormat="1" ht="29.25" customHeight="1">
      <c r="B93" s="39"/>
      <c r="C93" s="133" t="s">
        <v>141</v>
      </c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02">
        <f>ROUND(N94+N95+N96+N97+N98+N99,2)</f>
        <v>0</v>
      </c>
      <c r="O93" s="304"/>
      <c r="P93" s="304"/>
      <c r="Q93" s="304"/>
      <c r="R93" s="41"/>
      <c r="T93" s="140"/>
      <c r="U93" s="141" t="s">
        <v>40</v>
      </c>
    </row>
    <row r="94" spans="2:65" s="1" customFormat="1" ht="18" customHeight="1">
      <c r="B94" s="142"/>
      <c r="C94" s="143"/>
      <c r="D94" s="224" t="s">
        <v>142</v>
      </c>
      <c r="E94" s="299"/>
      <c r="F94" s="299"/>
      <c r="G94" s="299"/>
      <c r="H94" s="299"/>
      <c r="I94" s="143"/>
      <c r="J94" s="143"/>
      <c r="K94" s="143"/>
      <c r="L94" s="143"/>
      <c r="M94" s="143"/>
      <c r="N94" s="226">
        <f>ROUND(N88*T94,2)</f>
        <v>0</v>
      </c>
      <c r="O94" s="294"/>
      <c r="P94" s="294"/>
      <c r="Q94" s="294"/>
      <c r="R94" s="145"/>
      <c r="S94" s="143"/>
      <c r="T94" s="146"/>
      <c r="U94" s="147" t="s">
        <v>41</v>
      </c>
      <c r="V94" s="148"/>
      <c r="W94" s="148"/>
      <c r="X94" s="148"/>
      <c r="Y94" s="148"/>
      <c r="Z94" s="148"/>
      <c r="AA94" s="148"/>
      <c r="AB94" s="148"/>
      <c r="AC94" s="148"/>
      <c r="AD94" s="148"/>
      <c r="AE94" s="148"/>
      <c r="AF94" s="148"/>
      <c r="AG94" s="148"/>
      <c r="AH94" s="148"/>
      <c r="AI94" s="148"/>
      <c r="AJ94" s="148"/>
      <c r="AK94" s="148"/>
      <c r="AL94" s="148"/>
      <c r="AM94" s="148"/>
      <c r="AN94" s="148"/>
      <c r="AO94" s="148"/>
      <c r="AP94" s="148"/>
      <c r="AQ94" s="148"/>
      <c r="AR94" s="148"/>
      <c r="AS94" s="148"/>
      <c r="AT94" s="148"/>
      <c r="AU94" s="148"/>
      <c r="AV94" s="148"/>
      <c r="AW94" s="148"/>
      <c r="AX94" s="148"/>
      <c r="AY94" s="149" t="s">
        <v>110</v>
      </c>
      <c r="AZ94" s="148"/>
      <c r="BA94" s="148"/>
      <c r="BB94" s="148"/>
      <c r="BC94" s="148"/>
      <c r="BD94" s="148"/>
      <c r="BE94" s="150">
        <f aca="true" t="shared" si="0" ref="BE94:BE99">IF(U94="základní",N94,0)</f>
        <v>0</v>
      </c>
      <c r="BF94" s="150">
        <f aca="true" t="shared" si="1" ref="BF94:BF99">IF(U94="snížená",N94,0)</f>
        <v>0</v>
      </c>
      <c r="BG94" s="150">
        <f aca="true" t="shared" si="2" ref="BG94:BG99">IF(U94="zákl. přenesená",N94,0)</f>
        <v>0</v>
      </c>
      <c r="BH94" s="150">
        <f aca="true" t="shared" si="3" ref="BH94:BH99">IF(U94="sníž. přenesená",N94,0)</f>
        <v>0</v>
      </c>
      <c r="BI94" s="150">
        <f aca="true" t="shared" si="4" ref="BI94:BI99">IF(U94="nulová",N94,0)</f>
        <v>0</v>
      </c>
      <c r="BJ94" s="149" t="s">
        <v>83</v>
      </c>
      <c r="BK94" s="148"/>
      <c r="BL94" s="148"/>
      <c r="BM94" s="148"/>
    </row>
    <row r="95" spans="2:65" s="1" customFormat="1" ht="18" customHeight="1">
      <c r="B95" s="142"/>
      <c r="C95" s="143"/>
      <c r="D95" s="224" t="s">
        <v>143</v>
      </c>
      <c r="E95" s="299"/>
      <c r="F95" s="299"/>
      <c r="G95" s="299"/>
      <c r="H95" s="299"/>
      <c r="I95" s="143"/>
      <c r="J95" s="143"/>
      <c r="K95" s="143"/>
      <c r="L95" s="143"/>
      <c r="M95" s="143"/>
      <c r="N95" s="226">
        <f>ROUND(N88*T95,2)</f>
        <v>0</v>
      </c>
      <c r="O95" s="294"/>
      <c r="P95" s="294"/>
      <c r="Q95" s="294"/>
      <c r="R95" s="145"/>
      <c r="S95" s="143"/>
      <c r="T95" s="146"/>
      <c r="U95" s="147" t="s">
        <v>41</v>
      </c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8"/>
      <c r="AM95" s="148"/>
      <c r="AN95" s="148"/>
      <c r="AO95" s="148"/>
      <c r="AP95" s="148"/>
      <c r="AQ95" s="148"/>
      <c r="AR95" s="148"/>
      <c r="AS95" s="148"/>
      <c r="AT95" s="148"/>
      <c r="AU95" s="148"/>
      <c r="AV95" s="148"/>
      <c r="AW95" s="148"/>
      <c r="AX95" s="148"/>
      <c r="AY95" s="149" t="s">
        <v>110</v>
      </c>
      <c r="AZ95" s="148"/>
      <c r="BA95" s="148"/>
      <c r="BB95" s="148"/>
      <c r="BC95" s="148"/>
      <c r="BD95" s="148"/>
      <c r="BE95" s="150">
        <f t="shared" si="0"/>
        <v>0</v>
      </c>
      <c r="BF95" s="150">
        <f t="shared" si="1"/>
        <v>0</v>
      </c>
      <c r="BG95" s="150">
        <f t="shared" si="2"/>
        <v>0</v>
      </c>
      <c r="BH95" s="150">
        <f t="shared" si="3"/>
        <v>0</v>
      </c>
      <c r="BI95" s="150">
        <f t="shared" si="4"/>
        <v>0</v>
      </c>
      <c r="BJ95" s="149" t="s">
        <v>83</v>
      </c>
      <c r="BK95" s="148"/>
      <c r="BL95" s="148"/>
      <c r="BM95" s="148"/>
    </row>
    <row r="96" spans="2:65" s="1" customFormat="1" ht="18" customHeight="1">
      <c r="B96" s="142"/>
      <c r="C96" s="143"/>
      <c r="D96" s="224" t="s">
        <v>144</v>
      </c>
      <c r="E96" s="299"/>
      <c r="F96" s="299"/>
      <c r="G96" s="299"/>
      <c r="H96" s="299"/>
      <c r="I96" s="143"/>
      <c r="J96" s="143"/>
      <c r="K96" s="143"/>
      <c r="L96" s="143"/>
      <c r="M96" s="143"/>
      <c r="N96" s="226">
        <f>ROUND(N88*T96,2)</f>
        <v>0</v>
      </c>
      <c r="O96" s="294"/>
      <c r="P96" s="294"/>
      <c r="Q96" s="294"/>
      <c r="R96" s="145"/>
      <c r="S96" s="143"/>
      <c r="T96" s="146"/>
      <c r="U96" s="147" t="s">
        <v>41</v>
      </c>
      <c r="V96" s="148"/>
      <c r="W96" s="148"/>
      <c r="X96" s="148"/>
      <c r="Y96" s="148"/>
      <c r="Z96" s="148"/>
      <c r="AA96" s="148"/>
      <c r="AB96" s="148"/>
      <c r="AC96" s="148"/>
      <c r="AD96" s="148"/>
      <c r="AE96" s="148"/>
      <c r="AF96" s="148"/>
      <c r="AG96" s="148"/>
      <c r="AH96" s="148"/>
      <c r="AI96" s="148"/>
      <c r="AJ96" s="148"/>
      <c r="AK96" s="148"/>
      <c r="AL96" s="148"/>
      <c r="AM96" s="148"/>
      <c r="AN96" s="148"/>
      <c r="AO96" s="148"/>
      <c r="AP96" s="148"/>
      <c r="AQ96" s="148"/>
      <c r="AR96" s="148"/>
      <c r="AS96" s="148"/>
      <c r="AT96" s="148"/>
      <c r="AU96" s="148"/>
      <c r="AV96" s="148"/>
      <c r="AW96" s="148"/>
      <c r="AX96" s="148"/>
      <c r="AY96" s="149" t="s">
        <v>110</v>
      </c>
      <c r="AZ96" s="148"/>
      <c r="BA96" s="148"/>
      <c r="BB96" s="148"/>
      <c r="BC96" s="148"/>
      <c r="BD96" s="148"/>
      <c r="BE96" s="150">
        <f t="shared" si="0"/>
        <v>0</v>
      </c>
      <c r="BF96" s="150">
        <f t="shared" si="1"/>
        <v>0</v>
      </c>
      <c r="BG96" s="150">
        <f t="shared" si="2"/>
        <v>0</v>
      </c>
      <c r="BH96" s="150">
        <f t="shared" si="3"/>
        <v>0</v>
      </c>
      <c r="BI96" s="150">
        <f t="shared" si="4"/>
        <v>0</v>
      </c>
      <c r="BJ96" s="149" t="s">
        <v>83</v>
      </c>
      <c r="BK96" s="148"/>
      <c r="BL96" s="148"/>
      <c r="BM96" s="148"/>
    </row>
    <row r="97" spans="2:65" s="1" customFormat="1" ht="18" customHeight="1">
      <c r="B97" s="142"/>
      <c r="C97" s="143"/>
      <c r="D97" s="224" t="s">
        <v>145</v>
      </c>
      <c r="E97" s="299"/>
      <c r="F97" s="299"/>
      <c r="G97" s="299"/>
      <c r="H97" s="299"/>
      <c r="I97" s="143"/>
      <c r="J97" s="143"/>
      <c r="K97" s="143"/>
      <c r="L97" s="143"/>
      <c r="M97" s="143"/>
      <c r="N97" s="226">
        <f>ROUND(N88*T97,2)</f>
        <v>0</v>
      </c>
      <c r="O97" s="294"/>
      <c r="P97" s="294"/>
      <c r="Q97" s="294"/>
      <c r="R97" s="145"/>
      <c r="S97" s="143"/>
      <c r="T97" s="146"/>
      <c r="U97" s="147" t="s">
        <v>41</v>
      </c>
      <c r="V97" s="148"/>
      <c r="W97" s="148"/>
      <c r="X97" s="148"/>
      <c r="Y97" s="148"/>
      <c r="Z97" s="148"/>
      <c r="AA97" s="148"/>
      <c r="AB97" s="148"/>
      <c r="AC97" s="148"/>
      <c r="AD97" s="148"/>
      <c r="AE97" s="148"/>
      <c r="AF97" s="148"/>
      <c r="AG97" s="148"/>
      <c r="AH97" s="148"/>
      <c r="AI97" s="148"/>
      <c r="AJ97" s="148"/>
      <c r="AK97" s="148"/>
      <c r="AL97" s="148"/>
      <c r="AM97" s="148"/>
      <c r="AN97" s="148"/>
      <c r="AO97" s="148"/>
      <c r="AP97" s="148"/>
      <c r="AQ97" s="148"/>
      <c r="AR97" s="148"/>
      <c r="AS97" s="148"/>
      <c r="AT97" s="148"/>
      <c r="AU97" s="148"/>
      <c r="AV97" s="148"/>
      <c r="AW97" s="148"/>
      <c r="AX97" s="148"/>
      <c r="AY97" s="149" t="s">
        <v>110</v>
      </c>
      <c r="AZ97" s="148"/>
      <c r="BA97" s="148"/>
      <c r="BB97" s="148"/>
      <c r="BC97" s="148"/>
      <c r="BD97" s="148"/>
      <c r="BE97" s="150">
        <f t="shared" si="0"/>
        <v>0</v>
      </c>
      <c r="BF97" s="150">
        <f t="shared" si="1"/>
        <v>0</v>
      </c>
      <c r="BG97" s="150">
        <f t="shared" si="2"/>
        <v>0</v>
      </c>
      <c r="BH97" s="150">
        <f t="shared" si="3"/>
        <v>0</v>
      </c>
      <c r="BI97" s="150">
        <f t="shared" si="4"/>
        <v>0</v>
      </c>
      <c r="BJ97" s="149" t="s">
        <v>83</v>
      </c>
      <c r="BK97" s="148"/>
      <c r="BL97" s="148"/>
      <c r="BM97" s="148"/>
    </row>
    <row r="98" spans="2:65" s="1" customFormat="1" ht="18" customHeight="1">
      <c r="B98" s="142"/>
      <c r="C98" s="143"/>
      <c r="D98" s="224" t="s">
        <v>146</v>
      </c>
      <c r="E98" s="299"/>
      <c r="F98" s="299"/>
      <c r="G98" s="299"/>
      <c r="H98" s="299"/>
      <c r="I98" s="143"/>
      <c r="J98" s="143"/>
      <c r="K98" s="143"/>
      <c r="L98" s="143"/>
      <c r="M98" s="143"/>
      <c r="N98" s="226">
        <f>ROUND(N88*T98,2)</f>
        <v>0</v>
      </c>
      <c r="O98" s="294"/>
      <c r="P98" s="294"/>
      <c r="Q98" s="294"/>
      <c r="R98" s="145"/>
      <c r="S98" s="143"/>
      <c r="T98" s="146"/>
      <c r="U98" s="147" t="s">
        <v>41</v>
      </c>
      <c r="V98" s="148"/>
      <c r="W98" s="148"/>
      <c r="X98" s="148"/>
      <c r="Y98" s="148"/>
      <c r="Z98" s="148"/>
      <c r="AA98" s="148"/>
      <c r="AB98" s="148"/>
      <c r="AC98" s="148"/>
      <c r="AD98" s="148"/>
      <c r="AE98" s="148"/>
      <c r="AF98" s="148"/>
      <c r="AG98" s="148"/>
      <c r="AH98" s="148"/>
      <c r="AI98" s="148"/>
      <c r="AJ98" s="148"/>
      <c r="AK98" s="148"/>
      <c r="AL98" s="148"/>
      <c r="AM98" s="148"/>
      <c r="AN98" s="148"/>
      <c r="AO98" s="148"/>
      <c r="AP98" s="148"/>
      <c r="AQ98" s="148"/>
      <c r="AR98" s="148"/>
      <c r="AS98" s="148"/>
      <c r="AT98" s="148"/>
      <c r="AU98" s="148"/>
      <c r="AV98" s="148"/>
      <c r="AW98" s="148"/>
      <c r="AX98" s="148"/>
      <c r="AY98" s="149" t="s">
        <v>110</v>
      </c>
      <c r="AZ98" s="148"/>
      <c r="BA98" s="148"/>
      <c r="BB98" s="148"/>
      <c r="BC98" s="148"/>
      <c r="BD98" s="148"/>
      <c r="BE98" s="150">
        <f t="shared" si="0"/>
        <v>0</v>
      </c>
      <c r="BF98" s="150">
        <f t="shared" si="1"/>
        <v>0</v>
      </c>
      <c r="BG98" s="150">
        <f t="shared" si="2"/>
        <v>0</v>
      </c>
      <c r="BH98" s="150">
        <f t="shared" si="3"/>
        <v>0</v>
      </c>
      <c r="BI98" s="150">
        <f t="shared" si="4"/>
        <v>0</v>
      </c>
      <c r="BJ98" s="149" t="s">
        <v>83</v>
      </c>
      <c r="BK98" s="148"/>
      <c r="BL98" s="148"/>
      <c r="BM98" s="148"/>
    </row>
    <row r="99" spans="2:65" s="1" customFormat="1" ht="18" customHeight="1">
      <c r="B99" s="142"/>
      <c r="C99" s="143"/>
      <c r="D99" s="144" t="s">
        <v>147</v>
      </c>
      <c r="E99" s="143"/>
      <c r="F99" s="143"/>
      <c r="G99" s="143"/>
      <c r="H99" s="143"/>
      <c r="I99" s="143"/>
      <c r="J99" s="143"/>
      <c r="K99" s="143"/>
      <c r="L99" s="143"/>
      <c r="M99" s="143"/>
      <c r="N99" s="226">
        <f>ROUND(N88*T99,2)</f>
        <v>0</v>
      </c>
      <c r="O99" s="294"/>
      <c r="P99" s="294"/>
      <c r="Q99" s="294"/>
      <c r="R99" s="145"/>
      <c r="S99" s="143"/>
      <c r="T99" s="151"/>
      <c r="U99" s="152" t="s">
        <v>41</v>
      </c>
      <c r="V99" s="148"/>
      <c r="W99" s="148"/>
      <c r="X99" s="148"/>
      <c r="Y99" s="148"/>
      <c r="Z99" s="148"/>
      <c r="AA99" s="148"/>
      <c r="AB99" s="148"/>
      <c r="AC99" s="148"/>
      <c r="AD99" s="148"/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48"/>
      <c r="AW99" s="148"/>
      <c r="AX99" s="148"/>
      <c r="AY99" s="149" t="s">
        <v>148</v>
      </c>
      <c r="AZ99" s="148"/>
      <c r="BA99" s="148"/>
      <c r="BB99" s="148"/>
      <c r="BC99" s="148"/>
      <c r="BD99" s="148"/>
      <c r="BE99" s="150">
        <f t="shared" si="0"/>
        <v>0</v>
      </c>
      <c r="BF99" s="150">
        <f t="shared" si="1"/>
        <v>0</v>
      </c>
      <c r="BG99" s="150">
        <f t="shared" si="2"/>
        <v>0</v>
      </c>
      <c r="BH99" s="150">
        <f t="shared" si="3"/>
        <v>0</v>
      </c>
      <c r="BI99" s="150">
        <f t="shared" si="4"/>
        <v>0</v>
      </c>
      <c r="BJ99" s="149" t="s">
        <v>83</v>
      </c>
      <c r="BK99" s="148"/>
      <c r="BL99" s="148"/>
      <c r="BM99" s="148"/>
    </row>
    <row r="100" spans="2:18" s="1" customFormat="1" ht="13.5">
      <c r="B100" s="39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1"/>
    </row>
    <row r="101" spans="2:18" s="1" customFormat="1" ht="29.25" customHeight="1">
      <c r="B101" s="39"/>
      <c r="C101" s="124" t="s">
        <v>120</v>
      </c>
      <c r="D101" s="125"/>
      <c r="E101" s="125"/>
      <c r="F101" s="125"/>
      <c r="G101" s="125"/>
      <c r="H101" s="125"/>
      <c r="I101" s="125"/>
      <c r="J101" s="125"/>
      <c r="K101" s="125"/>
      <c r="L101" s="221">
        <f>ROUND(SUM(N88+N93),2)</f>
        <v>0</v>
      </c>
      <c r="M101" s="221"/>
      <c r="N101" s="221"/>
      <c r="O101" s="221"/>
      <c r="P101" s="221"/>
      <c r="Q101" s="221"/>
      <c r="R101" s="41"/>
    </row>
    <row r="102" spans="2:18" s="1" customFormat="1" ht="6.9" customHeight="1">
      <c r="B102" s="63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5"/>
    </row>
    <row r="106" spans="2:18" s="1" customFormat="1" ht="6.9" customHeight="1"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8"/>
    </row>
    <row r="107" spans="2:18" s="1" customFormat="1" ht="36.9" customHeight="1">
      <c r="B107" s="39"/>
      <c r="C107" s="240" t="s">
        <v>149</v>
      </c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41"/>
    </row>
    <row r="108" spans="2:18" s="1" customFormat="1" ht="6.9" customHeight="1"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1"/>
    </row>
    <row r="109" spans="2:18" s="1" customFormat="1" ht="30" customHeight="1">
      <c r="B109" s="39"/>
      <c r="C109" s="34" t="s">
        <v>19</v>
      </c>
      <c r="D109" s="40"/>
      <c r="E109" s="40"/>
      <c r="F109" s="296" t="str">
        <f>F6</f>
        <v>Lesní cesta - část Tulinka</v>
      </c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40"/>
      <c r="R109" s="41"/>
    </row>
    <row r="110" spans="2:18" s="1" customFormat="1" ht="36.9" customHeight="1">
      <c r="B110" s="39"/>
      <c r="C110" s="73" t="s">
        <v>127</v>
      </c>
      <c r="D110" s="40"/>
      <c r="E110" s="40"/>
      <c r="F110" s="242" t="str">
        <f>F7</f>
        <v>1020 - VRN</v>
      </c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40"/>
      <c r="R110" s="41"/>
    </row>
    <row r="111" spans="2:18" s="1" customFormat="1" ht="6.9" customHeight="1"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1"/>
    </row>
    <row r="112" spans="2:18" s="1" customFormat="1" ht="18" customHeight="1">
      <c r="B112" s="39"/>
      <c r="C112" s="34" t="s">
        <v>23</v>
      </c>
      <c r="D112" s="40"/>
      <c r="E112" s="40"/>
      <c r="F112" s="32" t="str">
        <f>F9</f>
        <v xml:space="preserve"> </v>
      </c>
      <c r="G112" s="40"/>
      <c r="H112" s="40"/>
      <c r="I112" s="40"/>
      <c r="J112" s="40"/>
      <c r="K112" s="34" t="s">
        <v>25</v>
      </c>
      <c r="L112" s="40"/>
      <c r="M112" s="298" t="str">
        <f>IF(O9="","",O9)</f>
        <v>13. 10. 2016</v>
      </c>
      <c r="N112" s="298"/>
      <c r="O112" s="298"/>
      <c r="P112" s="298"/>
      <c r="Q112" s="40"/>
      <c r="R112" s="41"/>
    </row>
    <row r="113" spans="2:18" s="1" customFormat="1" ht="6.9" customHeight="1"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1"/>
    </row>
    <row r="114" spans="2:18" s="1" customFormat="1" ht="13.2">
      <c r="B114" s="39"/>
      <c r="C114" s="34" t="s">
        <v>27</v>
      </c>
      <c r="D114" s="40"/>
      <c r="E114" s="40"/>
      <c r="F114" s="32" t="str">
        <f>E12</f>
        <v xml:space="preserve"> </v>
      </c>
      <c r="G114" s="40"/>
      <c r="H114" s="40"/>
      <c r="I114" s="40"/>
      <c r="J114" s="40"/>
      <c r="K114" s="34" t="s">
        <v>33</v>
      </c>
      <c r="L114" s="40"/>
      <c r="M114" s="260" t="str">
        <f>E18</f>
        <v xml:space="preserve"> </v>
      </c>
      <c r="N114" s="260"/>
      <c r="O114" s="260"/>
      <c r="P114" s="260"/>
      <c r="Q114" s="260"/>
      <c r="R114" s="41"/>
    </row>
    <row r="115" spans="2:18" s="1" customFormat="1" ht="14.4" customHeight="1">
      <c r="B115" s="39"/>
      <c r="C115" s="34" t="s">
        <v>31</v>
      </c>
      <c r="D115" s="40"/>
      <c r="E115" s="40"/>
      <c r="F115" s="32" t="str">
        <f>IF(E15="","",E15)</f>
        <v>Vyplň údaj</v>
      </c>
      <c r="G115" s="40"/>
      <c r="H115" s="40"/>
      <c r="I115" s="40"/>
      <c r="J115" s="40"/>
      <c r="K115" s="34" t="s">
        <v>35</v>
      </c>
      <c r="L115" s="40"/>
      <c r="M115" s="260" t="str">
        <f>E21</f>
        <v xml:space="preserve"> </v>
      </c>
      <c r="N115" s="260"/>
      <c r="O115" s="260"/>
      <c r="P115" s="260"/>
      <c r="Q115" s="260"/>
      <c r="R115" s="41"/>
    </row>
    <row r="116" spans="2:18" s="1" customFormat="1" ht="10.35" customHeight="1"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1"/>
    </row>
    <row r="117" spans="2:27" s="9" customFormat="1" ht="29.25" customHeight="1">
      <c r="B117" s="153"/>
      <c r="C117" s="154" t="s">
        <v>150</v>
      </c>
      <c r="D117" s="155" t="s">
        <v>151</v>
      </c>
      <c r="E117" s="155" t="s">
        <v>58</v>
      </c>
      <c r="F117" s="287" t="s">
        <v>152</v>
      </c>
      <c r="G117" s="287"/>
      <c r="H117" s="287"/>
      <c r="I117" s="287"/>
      <c r="J117" s="155" t="s">
        <v>153</v>
      </c>
      <c r="K117" s="155" t="s">
        <v>154</v>
      </c>
      <c r="L117" s="288" t="s">
        <v>155</v>
      </c>
      <c r="M117" s="288"/>
      <c r="N117" s="287" t="s">
        <v>134</v>
      </c>
      <c r="O117" s="287"/>
      <c r="P117" s="287"/>
      <c r="Q117" s="289"/>
      <c r="R117" s="156"/>
      <c r="T117" s="80" t="s">
        <v>156</v>
      </c>
      <c r="U117" s="81" t="s">
        <v>40</v>
      </c>
      <c r="V117" s="81" t="s">
        <v>157</v>
      </c>
      <c r="W117" s="81" t="s">
        <v>158</v>
      </c>
      <c r="X117" s="81" t="s">
        <v>159</v>
      </c>
      <c r="Y117" s="81" t="s">
        <v>160</v>
      </c>
      <c r="Z117" s="81" t="s">
        <v>161</v>
      </c>
      <c r="AA117" s="82" t="s">
        <v>162</v>
      </c>
    </row>
    <row r="118" spans="2:63" s="1" customFormat="1" ht="29.25" customHeight="1">
      <c r="B118" s="39"/>
      <c r="C118" s="84" t="s">
        <v>131</v>
      </c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290">
        <f>BK118</f>
        <v>0</v>
      </c>
      <c r="O118" s="291"/>
      <c r="P118" s="291"/>
      <c r="Q118" s="291"/>
      <c r="R118" s="41"/>
      <c r="T118" s="83"/>
      <c r="U118" s="55"/>
      <c r="V118" s="55"/>
      <c r="W118" s="157">
        <f>W119+W123</f>
        <v>0</v>
      </c>
      <c r="X118" s="55"/>
      <c r="Y118" s="157">
        <f>Y119+Y123</f>
        <v>0</v>
      </c>
      <c r="Z118" s="55"/>
      <c r="AA118" s="158">
        <f>AA119+AA123</f>
        <v>0</v>
      </c>
      <c r="AT118" s="22" t="s">
        <v>75</v>
      </c>
      <c r="AU118" s="22" t="s">
        <v>136</v>
      </c>
      <c r="BK118" s="159">
        <f>BK119+BK123</f>
        <v>0</v>
      </c>
    </row>
    <row r="119" spans="2:63" s="10" customFormat="1" ht="37.35" customHeight="1">
      <c r="B119" s="160"/>
      <c r="C119" s="161"/>
      <c r="D119" s="162" t="s">
        <v>369</v>
      </c>
      <c r="E119" s="162"/>
      <c r="F119" s="162"/>
      <c r="G119" s="162"/>
      <c r="H119" s="162"/>
      <c r="I119" s="162"/>
      <c r="J119" s="162"/>
      <c r="K119" s="162"/>
      <c r="L119" s="162"/>
      <c r="M119" s="162"/>
      <c r="N119" s="292">
        <f>BK119</f>
        <v>0</v>
      </c>
      <c r="O119" s="293"/>
      <c r="P119" s="293"/>
      <c r="Q119" s="293"/>
      <c r="R119" s="163"/>
      <c r="T119" s="164"/>
      <c r="U119" s="161"/>
      <c r="V119" s="161"/>
      <c r="W119" s="165">
        <f>W120</f>
        <v>0</v>
      </c>
      <c r="X119" s="161"/>
      <c r="Y119" s="165">
        <f>Y120</f>
        <v>0</v>
      </c>
      <c r="Z119" s="161"/>
      <c r="AA119" s="166">
        <f>AA120</f>
        <v>0</v>
      </c>
      <c r="AR119" s="167" t="s">
        <v>189</v>
      </c>
      <c r="AT119" s="168" t="s">
        <v>75</v>
      </c>
      <c r="AU119" s="168" t="s">
        <v>76</v>
      </c>
      <c r="AY119" s="167" t="s">
        <v>163</v>
      </c>
      <c r="BK119" s="169">
        <f>BK120</f>
        <v>0</v>
      </c>
    </row>
    <row r="120" spans="2:63" s="10" customFormat="1" ht="19.95" customHeight="1">
      <c r="B120" s="160"/>
      <c r="C120" s="161"/>
      <c r="D120" s="170" t="s">
        <v>370</v>
      </c>
      <c r="E120" s="170"/>
      <c r="F120" s="170"/>
      <c r="G120" s="170"/>
      <c r="H120" s="170"/>
      <c r="I120" s="170"/>
      <c r="J120" s="170"/>
      <c r="K120" s="170"/>
      <c r="L120" s="170"/>
      <c r="M120" s="170"/>
      <c r="N120" s="285">
        <f>BK120</f>
        <v>0</v>
      </c>
      <c r="O120" s="286"/>
      <c r="P120" s="286"/>
      <c r="Q120" s="286"/>
      <c r="R120" s="163"/>
      <c r="T120" s="164"/>
      <c r="U120" s="161"/>
      <c r="V120" s="161"/>
      <c r="W120" s="165">
        <f>SUM(W121:W122)</f>
        <v>0</v>
      </c>
      <c r="X120" s="161"/>
      <c r="Y120" s="165">
        <f>SUM(Y121:Y122)</f>
        <v>0</v>
      </c>
      <c r="Z120" s="161"/>
      <c r="AA120" s="166">
        <f>SUM(AA121:AA122)</f>
        <v>0</v>
      </c>
      <c r="AR120" s="167" t="s">
        <v>189</v>
      </c>
      <c r="AT120" s="168" t="s">
        <v>75</v>
      </c>
      <c r="AU120" s="168" t="s">
        <v>83</v>
      </c>
      <c r="AY120" s="167" t="s">
        <v>163</v>
      </c>
      <c r="BK120" s="169">
        <f>SUM(BK121:BK122)</f>
        <v>0</v>
      </c>
    </row>
    <row r="121" spans="2:65" s="1" customFormat="1" ht="20.4" customHeight="1">
      <c r="B121" s="142"/>
      <c r="C121" s="171" t="s">
        <v>83</v>
      </c>
      <c r="D121" s="171" t="s">
        <v>164</v>
      </c>
      <c r="E121" s="172" t="s">
        <v>371</v>
      </c>
      <c r="F121" s="277" t="s">
        <v>142</v>
      </c>
      <c r="G121" s="277"/>
      <c r="H121" s="277"/>
      <c r="I121" s="277"/>
      <c r="J121" s="173" t="s">
        <v>372</v>
      </c>
      <c r="K121" s="174">
        <v>2</v>
      </c>
      <c r="L121" s="271">
        <v>0</v>
      </c>
      <c r="M121" s="271"/>
      <c r="N121" s="278">
        <f>ROUND(L121*K121,2)</f>
        <v>0</v>
      </c>
      <c r="O121" s="278"/>
      <c r="P121" s="278"/>
      <c r="Q121" s="278"/>
      <c r="R121" s="145"/>
      <c r="T121" s="175" t="s">
        <v>5</v>
      </c>
      <c r="U121" s="48" t="s">
        <v>41</v>
      </c>
      <c r="V121" s="40"/>
      <c r="W121" s="176">
        <f>V121*K121</f>
        <v>0</v>
      </c>
      <c r="X121" s="176">
        <v>0</v>
      </c>
      <c r="Y121" s="176">
        <f>X121*K121</f>
        <v>0</v>
      </c>
      <c r="Z121" s="176">
        <v>0</v>
      </c>
      <c r="AA121" s="177">
        <f>Z121*K121</f>
        <v>0</v>
      </c>
      <c r="AR121" s="22" t="s">
        <v>373</v>
      </c>
      <c r="AT121" s="22" t="s">
        <v>164</v>
      </c>
      <c r="AU121" s="22" t="s">
        <v>88</v>
      </c>
      <c r="AY121" s="22" t="s">
        <v>163</v>
      </c>
      <c r="BE121" s="118">
        <f>IF(U121="základní",N121,0)</f>
        <v>0</v>
      </c>
      <c r="BF121" s="118">
        <f>IF(U121="snížená",N121,0)</f>
        <v>0</v>
      </c>
      <c r="BG121" s="118">
        <f>IF(U121="zákl. přenesená",N121,0)</f>
        <v>0</v>
      </c>
      <c r="BH121" s="118">
        <f>IF(U121="sníž. přenesená",N121,0)</f>
        <v>0</v>
      </c>
      <c r="BI121" s="118">
        <f>IF(U121="nulová",N121,0)</f>
        <v>0</v>
      </c>
      <c r="BJ121" s="22" t="s">
        <v>83</v>
      </c>
      <c r="BK121" s="118">
        <f>ROUND(L121*K121,2)</f>
        <v>0</v>
      </c>
      <c r="BL121" s="22" t="s">
        <v>373</v>
      </c>
      <c r="BM121" s="22" t="s">
        <v>374</v>
      </c>
    </row>
    <row r="122" spans="2:65" s="1" customFormat="1" ht="20.4" customHeight="1">
      <c r="B122" s="142"/>
      <c r="C122" s="171" t="s">
        <v>88</v>
      </c>
      <c r="D122" s="171" t="s">
        <v>164</v>
      </c>
      <c r="E122" s="172" t="s">
        <v>375</v>
      </c>
      <c r="F122" s="277" t="s">
        <v>145</v>
      </c>
      <c r="G122" s="277"/>
      <c r="H122" s="277"/>
      <c r="I122" s="277"/>
      <c r="J122" s="173" t="s">
        <v>372</v>
      </c>
      <c r="K122" s="174">
        <v>1</v>
      </c>
      <c r="L122" s="271">
        <v>0</v>
      </c>
      <c r="M122" s="271"/>
      <c r="N122" s="278">
        <f>ROUND(L122*K122,2)</f>
        <v>0</v>
      </c>
      <c r="O122" s="278"/>
      <c r="P122" s="278"/>
      <c r="Q122" s="278"/>
      <c r="R122" s="145"/>
      <c r="T122" s="175" t="s">
        <v>5</v>
      </c>
      <c r="U122" s="48" t="s">
        <v>41</v>
      </c>
      <c r="V122" s="40"/>
      <c r="W122" s="176">
        <f>V122*K122</f>
        <v>0</v>
      </c>
      <c r="X122" s="176">
        <v>0</v>
      </c>
      <c r="Y122" s="176">
        <f>X122*K122</f>
        <v>0</v>
      </c>
      <c r="Z122" s="176">
        <v>0</v>
      </c>
      <c r="AA122" s="177">
        <f>Z122*K122</f>
        <v>0</v>
      </c>
      <c r="AR122" s="22" t="s">
        <v>373</v>
      </c>
      <c r="AT122" s="22" t="s">
        <v>164</v>
      </c>
      <c r="AU122" s="22" t="s">
        <v>88</v>
      </c>
      <c r="AY122" s="22" t="s">
        <v>163</v>
      </c>
      <c r="BE122" s="118">
        <f>IF(U122="základní",N122,0)</f>
        <v>0</v>
      </c>
      <c r="BF122" s="118">
        <f>IF(U122="snížená",N122,0)</f>
        <v>0</v>
      </c>
      <c r="BG122" s="118">
        <f>IF(U122="zákl. přenesená",N122,0)</f>
        <v>0</v>
      </c>
      <c r="BH122" s="118">
        <f>IF(U122="sníž. přenesená",N122,0)</f>
        <v>0</v>
      </c>
      <c r="BI122" s="118">
        <f>IF(U122="nulová",N122,0)</f>
        <v>0</v>
      </c>
      <c r="BJ122" s="22" t="s">
        <v>83</v>
      </c>
      <c r="BK122" s="118">
        <f>ROUND(L122*K122,2)</f>
        <v>0</v>
      </c>
      <c r="BL122" s="22" t="s">
        <v>373</v>
      </c>
      <c r="BM122" s="22" t="s">
        <v>376</v>
      </c>
    </row>
    <row r="123" spans="2:63" s="1" customFormat="1" ht="49.95" customHeight="1">
      <c r="B123" s="39"/>
      <c r="C123" s="40"/>
      <c r="D123" s="162" t="s">
        <v>210</v>
      </c>
      <c r="E123" s="40"/>
      <c r="F123" s="40"/>
      <c r="G123" s="40"/>
      <c r="H123" s="40"/>
      <c r="I123" s="40"/>
      <c r="J123" s="40"/>
      <c r="K123" s="40"/>
      <c r="L123" s="40"/>
      <c r="M123" s="40"/>
      <c r="N123" s="279">
        <f aca="true" t="shared" si="5" ref="N123:N128">BK123</f>
        <v>0</v>
      </c>
      <c r="O123" s="280"/>
      <c r="P123" s="280"/>
      <c r="Q123" s="280"/>
      <c r="R123" s="41"/>
      <c r="T123" s="202"/>
      <c r="U123" s="40"/>
      <c r="V123" s="40"/>
      <c r="W123" s="40"/>
      <c r="X123" s="40"/>
      <c r="Y123" s="40"/>
      <c r="Z123" s="40"/>
      <c r="AA123" s="78"/>
      <c r="AT123" s="22" t="s">
        <v>75</v>
      </c>
      <c r="AU123" s="22" t="s">
        <v>76</v>
      </c>
      <c r="AY123" s="22" t="s">
        <v>211</v>
      </c>
      <c r="BK123" s="118">
        <f>SUM(BK124:BK128)</f>
        <v>0</v>
      </c>
    </row>
    <row r="124" spans="2:63" s="1" customFormat="1" ht="22.35" customHeight="1">
      <c r="B124" s="39"/>
      <c r="C124" s="203" t="s">
        <v>5</v>
      </c>
      <c r="D124" s="203" t="s">
        <v>164</v>
      </c>
      <c r="E124" s="204" t="s">
        <v>5</v>
      </c>
      <c r="F124" s="270" t="s">
        <v>5</v>
      </c>
      <c r="G124" s="270"/>
      <c r="H124" s="270"/>
      <c r="I124" s="270"/>
      <c r="J124" s="205" t="s">
        <v>5</v>
      </c>
      <c r="K124" s="206"/>
      <c r="L124" s="271"/>
      <c r="M124" s="272"/>
      <c r="N124" s="272">
        <f t="shared" si="5"/>
        <v>0</v>
      </c>
      <c r="O124" s="272"/>
      <c r="P124" s="272"/>
      <c r="Q124" s="272"/>
      <c r="R124" s="41"/>
      <c r="T124" s="175" t="s">
        <v>5</v>
      </c>
      <c r="U124" s="207" t="s">
        <v>41</v>
      </c>
      <c r="V124" s="40"/>
      <c r="W124" s="40"/>
      <c r="X124" s="40"/>
      <c r="Y124" s="40"/>
      <c r="Z124" s="40"/>
      <c r="AA124" s="78"/>
      <c r="AT124" s="22" t="s">
        <v>211</v>
      </c>
      <c r="AU124" s="22" t="s">
        <v>83</v>
      </c>
      <c r="AY124" s="22" t="s">
        <v>211</v>
      </c>
      <c r="BE124" s="118">
        <f>IF(U124="základní",N124,0)</f>
        <v>0</v>
      </c>
      <c r="BF124" s="118">
        <f>IF(U124="snížená",N124,0)</f>
        <v>0</v>
      </c>
      <c r="BG124" s="118">
        <f>IF(U124="zákl. přenesená",N124,0)</f>
        <v>0</v>
      </c>
      <c r="BH124" s="118">
        <f>IF(U124="sníž. přenesená",N124,0)</f>
        <v>0</v>
      </c>
      <c r="BI124" s="118">
        <f>IF(U124="nulová",N124,0)</f>
        <v>0</v>
      </c>
      <c r="BJ124" s="22" t="s">
        <v>83</v>
      </c>
      <c r="BK124" s="118">
        <f>L124*K124</f>
        <v>0</v>
      </c>
    </row>
    <row r="125" spans="2:63" s="1" customFormat="1" ht="22.35" customHeight="1">
      <c r="B125" s="39"/>
      <c r="C125" s="203" t="s">
        <v>5</v>
      </c>
      <c r="D125" s="203" t="s">
        <v>164</v>
      </c>
      <c r="E125" s="204" t="s">
        <v>5</v>
      </c>
      <c r="F125" s="270" t="s">
        <v>5</v>
      </c>
      <c r="G125" s="270"/>
      <c r="H125" s="270"/>
      <c r="I125" s="270"/>
      <c r="J125" s="205" t="s">
        <v>5</v>
      </c>
      <c r="K125" s="206"/>
      <c r="L125" s="271"/>
      <c r="M125" s="272"/>
      <c r="N125" s="272">
        <f t="shared" si="5"/>
        <v>0</v>
      </c>
      <c r="O125" s="272"/>
      <c r="P125" s="272"/>
      <c r="Q125" s="272"/>
      <c r="R125" s="41"/>
      <c r="T125" s="175" t="s">
        <v>5</v>
      </c>
      <c r="U125" s="207" t="s">
        <v>41</v>
      </c>
      <c r="V125" s="40"/>
      <c r="W125" s="40"/>
      <c r="X125" s="40"/>
      <c r="Y125" s="40"/>
      <c r="Z125" s="40"/>
      <c r="AA125" s="78"/>
      <c r="AT125" s="22" t="s">
        <v>211</v>
      </c>
      <c r="AU125" s="22" t="s">
        <v>83</v>
      </c>
      <c r="AY125" s="22" t="s">
        <v>211</v>
      </c>
      <c r="BE125" s="118">
        <f>IF(U125="základní",N125,0)</f>
        <v>0</v>
      </c>
      <c r="BF125" s="118">
        <f>IF(U125="snížená",N125,0)</f>
        <v>0</v>
      </c>
      <c r="BG125" s="118">
        <f>IF(U125="zákl. přenesená",N125,0)</f>
        <v>0</v>
      </c>
      <c r="BH125" s="118">
        <f>IF(U125="sníž. přenesená",N125,0)</f>
        <v>0</v>
      </c>
      <c r="BI125" s="118">
        <f>IF(U125="nulová",N125,0)</f>
        <v>0</v>
      </c>
      <c r="BJ125" s="22" t="s">
        <v>83</v>
      </c>
      <c r="BK125" s="118">
        <f>L125*K125</f>
        <v>0</v>
      </c>
    </row>
    <row r="126" spans="2:63" s="1" customFormat="1" ht="22.35" customHeight="1">
      <c r="B126" s="39"/>
      <c r="C126" s="203" t="s">
        <v>5</v>
      </c>
      <c r="D126" s="203" t="s">
        <v>164</v>
      </c>
      <c r="E126" s="204" t="s">
        <v>5</v>
      </c>
      <c r="F126" s="270" t="s">
        <v>5</v>
      </c>
      <c r="G126" s="270"/>
      <c r="H126" s="270"/>
      <c r="I126" s="270"/>
      <c r="J126" s="205" t="s">
        <v>5</v>
      </c>
      <c r="K126" s="206"/>
      <c r="L126" s="271"/>
      <c r="M126" s="272"/>
      <c r="N126" s="272">
        <f t="shared" si="5"/>
        <v>0</v>
      </c>
      <c r="O126" s="272"/>
      <c r="P126" s="272"/>
      <c r="Q126" s="272"/>
      <c r="R126" s="41"/>
      <c r="T126" s="175" t="s">
        <v>5</v>
      </c>
      <c r="U126" s="207" t="s">
        <v>41</v>
      </c>
      <c r="V126" s="40"/>
      <c r="W126" s="40"/>
      <c r="X126" s="40"/>
      <c r="Y126" s="40"/>
      <c r="Z126" s="40"/>
      <c r="AA126" s="78"/>
      <c r="AT126" s="22" t="s">
        <v>211</v>
      </c>
      <c r="AU126" s="22" t="s">
        <v>83</v>
      </c>
      <c r="AY126" s="22" t="s">
        <v>211</v>
      </c>
      <c r="BE126" s="118">
        <f>IF(U126="základní",N126,0)</f>
        <v>0</v>
      </c>
      <c r="BF126" s="118">
        <f>IF(U126="snížená",N126,0)</f>
        <v>0</v>
      </c>
      <c r="BG126" s="118">
        <f>IF(U126="zákl. přenesená",N126,0)</f>
        <v>0</v>
      </c>
      <c r="BH126" s="118">
        <f>IF(U126="sníž. přenesená",N126,0)</f>
        <v>0</v>
      </c>
      <c r="BI126" s="118">
        <f>IF(U126="nulová",N126,0)</f>
        <v>0</v>
      </c>
      <c r="BJ126" s="22" t="s">
        <v>83</v>
      </c>
      <c r="BK126" s="118">
        <f>L126*K126</f>
        <v>0</v>
      </c>
    </row>
    <row r="127" spans="2:63" s="1" customFormat="1" ht="22.35" customHeight="1">
      <c r="B127" s="39"/>
      <c r="C127" s="203" t="s">
        <v>5</v>
      </c>
      <c r="D127" s="203" t="s">
        <v>164</v>
      </c>
      <c r="E127" s="204" t="s">
        <v>5</v>
      </c>
      <c r="F127" s="270" t="s">
        <v>5</v>
      </c>
      <c r="G127" s="270"/>
      <c r="H127" s="270"/>
      <c r="I127" s="270"/>
      <c r="J127" s="205" t="s">
        <v>5</v>
      </c>
      <c r="K127" s="206"/>
      <c r="L127" s="271"/>
      <c r="M127" s="272"/>
      <c r="N127" s="272">
        <f t="shared" si="5"/>
        <v>0</v>
      </c>
      <c r="O127" s="272"/>
      <c r="P127" s="272"/>
      <c r="Q127" s="272"/>
      <c r="R127" s="41"/>
      <c r="T127" s="175" t="s">
        <v>5</v>
      </c>
      <c r="U127" s="207" t="s">
        <v>41</v>
      </c>
      <c r="V127" s="40"/>
      <c r="W127" s="40"/>
      <c r="X127" s="40"/>
      <c r="Y127" s="40"/>
      <c r="Z127" s="40"/>
      <c r="AA127" s="78"/>
      <c r="AT127" s="22" t="s">
        <v>211</v>
      </c>
      <c r="AU127" s="22" t="s">
        <v>83</v>
      </c>
      <c r="AY127" s="22" t="s">
        <v>211</v>
      </c>
      <c r="BE127" s="118">
        <f>IF(U127="základní",N127,0)</f>
        <v>0</v>
      </c>
      <c r="BF127" s="118">
        <f>IF(U127="snížená",N127,0)</f>
        <v>0</v>
      </c>
      <c r="BG127" s="118">
        <f>IF(U127="zákl. přenesená",N127,0)</f>
        <v>0</v>
      </c>
      <c r="BH127" s="118">
        <f>IF(U127="sníž. přenesená",N127,0)</f>
        <v>0</v>
      </c>
      <c r="BI127" s="118">
        <f>IF(U127="nulová",N127,0)</f>
        <v>0</v>
      </c>
      <c r="BJ127" s="22" t="s">
        <v>83</v>
      </c>
      <c r="BK127" s="118">
        <f>L127*K127</f>
        <v>0</v>
      </c>
    </row>
    <row r="128" spans="2:63" s="1" customFormat="1" ht="22.35" customHeight="1">
      <c r="B128" s="39"/>
      <c r="C128" s="203" t="s">
        <v>5</v>
      </c>
      <c r="D128" s="203" t="s">
        <v>164</v>
      </c>
      <c r="E128" s="204" t="s">
        <v>5</v>
      </c>
      <c r="F128" s="270" t="s">
        <v>5</v>
      </c>
      <c r="G128" s="270"/>
      <c r="H128" s="270"/>
      <c r="I128" s="270"/>
      <c r="J128" s="205" t="s">
        <v>5</v>
      </c>
      <c r="K128" s="206"/>
      <c r="L128" s="271"/>
      <c r="M128" s="272"/>
      <c r="N128" s="272">
        <f t="shared" si="5"/>
        <v>0</v>
      </c>
      <c r="O128" s="272"/>
      <c r="P128" s="272"/>
      <c r="Q128" s="272"/>
      <c r="R128" s="41"/>
      <c r="T128" s="175" t="s">
        <v>5</v>
      </c>
      <c r="U128" s="207" t="s">
        <v>41</v>
      </c>
      <c r="V128" s="60"/>
      <c r="W128" s="60"/>
      <c r="X128" s="60"/>
      <c r="Y128" s="60"/>
      <c r="Z128" s="60"/>
      <c r="AA128" s="62"/>
      <c r="AT128" s="22" t="s">
        <v>211</v>
      </c>
      <c r="AU128" s="22" t="s">
        <v>83</v>
      </c>
      <c r="AY128" s="22" t="s">
        <v>211</v>
      </c>
      <c r="BE128" s="118">
        <f>IF(U128="základní",N128,0)</f>
        <v>0</v>
      </c>
      <c r="BF128" s="118">
        <f>IF(U128="snížená",N128,0)</f>
        <v>0</v>
      </c>
      <c r="BG128" s="118">
        <f>IF(U128="zákl. přenesená",N128,0)</f>
        <v>0</v>
      </c>
      <c r="BH128" s="118">
        <f>IF(U128="sníž. přenesená",N128,0)</f>
        <v>0</v>
      </c>
      <c r="BI128" s="118">
        <f>IF(U128="nulová",N128,0)</f>
        <v>0</v>
      </c>
      <c r="BJ128" s="22" t="s">
        <v>83</v>
      </c>
      <c r="BK128" s="118">
        <f>L128*K128</f>
        <v>0</v>
      </c>
    </row>
    <row r="129" spans="2:18" s="1" customFormat="1" ht="6.9" customHeight="1">
      <c r="B129" s="63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5"/>
    </row>
  </sheetData>
  <mergeCells count="90"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M112:P112"/>
    <mergeCell ref="M114:Q114"/>
    <mergeCell ref="M115:Q115"/>
    <mergeCell ref="F117:I117"/>
    <mergeCell ref="L117:M117"/>
    <mergeCell ref="N117:Q117"/>
    <mergeCell ref="F121:I121"/>
    <mergeCell ref="L121:M121"/>
    <mergeCell ref="N121:Q121"/>
    <mergeCell ref="F122:I122"/>
    <mergeCell ref="L122:M122"/>
    <mergeCell ref="N122:Q122"/>
    <mergeCell ref="L124:M124"/>
    <mergeCell ref="N124:Q124"/>
    <mergeCell ref="F125:I125"/>
    <mergeCell ref="L125:M125"/>
    <mergeCell ref="N125:Q125"/>
    <mergeCell ref="H1:K1"/>
    <mergeCell ref="S2:AC2"/>
    <mergeCell ref="F128:I128"/>
    <mergeCell ref="L128:M128"/>
    <mergeCell ref="N128:Q128"/>
    <mergeCell ref="N118:Q118"/>
    <mergeCell ref="N119:Q119"/>
    <mergeCell ref="N120:Q120"/>
    <mergeCell ref="N123:Q123"/>
    <mergeCell ref="F126:I126"/>
    <mergeCell ref="L126:M126"/>
    <mergeCell ref="N126:Q126"/>
    <mergeCell ref="F127:I127"/>
    <mergeCell ref="L127:M127"/>
    <mergeCell ref="N127:Q127"/>
    <mergeCell ref="F124:I124"/>
  </mergeCells>
  <dataValidations count="2">
    <dataValidation type="list" allowBlank="1" showInputMessage="1" showErrorMessage="1" error="Povoleny jsou hodnoty K, M." sqref="D124:D129">
      <formula1>"K, M"</formula1>
    </dataValidation>
    <dataValidation type="list" allowBlank="1" showInputMessage="1" showErrorMessage="1" error="Povoleny jsou hodnoty základní, snížená, zákl. přenesená, sníž. přenesená, nulová." sqref="U124:U129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6" display="2) Rekapitulace rozpočtu"/>
    <hyperlink ref="L1" location="C117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G-PC\Svatopluk</dc:creator>
  <cp:keywords/>
  <dc:description/>
  <cp:lastModifiedBy>Zatloukalová Eva, Ing.</cp:lastModifiedBy>
  <dcterms:created xsi:type="dcterms:W3CDTF">2017-05-29T18:11:48Z</dcterms:created>
  <dcterms:modified xsi:type="dcterms:W3CDTF">2017-05-31T06:30:03Z</dcterms:modified>
  <cp:category/>
  <cp:version/>
  <cp:contentType/>
  <cp:contentStatus/>
</cp:coreProperties>
</file>