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30" windowHeight="6770" activeTab="0"/>
  </bookViews>
  <sheets>
    <sheet name="Rekapitulace stavby" sheetId="1" r:id="rId1"/>
    <sheet name="D2 - Modernizace zimního ..." sheetId="2" r:id="rId2"/>
  </sheets>
  <definedNames>
    <definedName name="_xlnm.Print_Area" localSheetId="1">'D2 - Modernizace zimního ...'!$C$4:$Q$70,'D2 - Modernizace zimního ...'!$C$76:$Q$98,'D2 - Modernizace zimního ...'!$C$104:$Q$137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'D2 - Modernizace zimního ...'!$114:$114</definedName>
  </definedNames>
  <calcPr calcId="152511"/>
</workbook>
</file>

<file path=xl/sharedStrings.xml><?xml version="1.0" encoding="utf-8"?>
<sst xmlns="http://schemas.openxmlformats.org/spreadsheetml/2006/main" count="518" uniqueCount="192">
  <si>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</si>
  <si>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</si>
  <si>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</si>
  <si>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</si>
  <si>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</si>
  <si>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</si>
  <si>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</si>
  <si>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</si>
  <si>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</si>
  <si>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</si>
  <si>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</si>
  <si>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</si>
  <si>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</si>
  <si>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</si>
  <si>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IMPORT</t>
  </si>
  <si>
    <t>Stavba:</t>
  </si>
  <si>
    <t>JKSO:</t>
  </si>
  <si>
    <t>CC-CZ:</t>
  </si>
  <si>
    <t>Místo:</t>
  </si>
  <si>
    <t xml:space="preserve"> </t>
  </si>
  <si>
    <t>Datum:</t>
  </si>
  <si>
    <t>28.8.2017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</si>
  <si>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</si>
  <si>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</si>
  <si>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</si>
  <si>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</si>
  <si>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</si>
  <si>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</si>
  <si>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</si>
  <si>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</si>
  <si>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</si>
  <si>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</si>
  <si>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</si>
  <si>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</si>
  <si>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</si>
  <si>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</si>
  <si>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</si>
  <si>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</si>
  <si>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</si>
  <si>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</si>
  <si>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</si>
  <si>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</si>
  <si>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</si>
  <si>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</si>
  <si>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</si>
  <si>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</si>
  <si>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</si>
  <si>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</si>
  <si>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</si>
  <si>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</si>
  <si>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</si>
  <si>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</si>
  <si>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</si>
  <si>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</si>
  <si>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</si>
  <si>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</si>
  <si>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</si>
  <si>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</si>
  <si>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</si>
  <si>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</si>
  <si>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</si>
  <si>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</si>
  <si>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</si>
  <si>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</si>
  <si>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</si>
  <si>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</si>
  <si>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</si>
  <si>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</si>
  <si>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</si>
  <si>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</si>
  <si>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</si>
  <si>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{f3ddcb01-5b8e-4275-bd3e-9a0eb7d856ff}</t>
  </si>
  <si>
    <t>{00000000-0000-0000-0000-000000000000}</t>
  </si>
  <si>
    <t>D2</t>
  </si>
  <si>
    <t>Modernizace zimního stadionu Šumperk D2 ke SoD VCP nová OK,  VCP bourání atiky</t>
  </si>
  <si>
    <t>1</t>
  </si>
  <si>
    <t>{0e5629d1-167a-4759-aa3d-adb021097ff6}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</si>
  <si>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</si>
  <si>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</si>
  <si>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</si>
  <si>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</si>
  <si>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</si>
  <si>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</si>
  <si>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</si>
  <si>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</si>
  <si>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D2 - Modernizace zimního stadionu Šumperk D2 ke SoD VCP nová OK,  VCP bourání atiky</t>
  </si>
  <si>
    <t>ZS Šumperk</t>
  </si>
  <si>
    <t>Morys s.r.o.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</si>
  <si>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</si>
  <si>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</si>
  <si>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</si>
  <si>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</si>
  <si>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</si>
  <si>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</si>
  <si>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</si>
  <si>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</si>
  <si>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</si>
  <si>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</si>
  <si>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  D2 - 0096: Bouraci práce a demolice</t>
  </si>
  <si>
    <t xml:space="preserve">      D3 - 0099: Přesun hmot HSV a přesun vybouraných hmot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</si>
  <si>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</si>
  <si>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</si>
  <si>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</si>
  <si>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</si>
  <si>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</si>
  <si>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</si>
  <si>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</si>
  <si>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</si>
  <si>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</si>
  <si>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</si>
  <si>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</si>
  <si>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</si>
  <si>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</si>
  <si>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</si>
  <si>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</si>
  <si>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</si>
  <si>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</si>
  <si>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23</t>
  </si>
  <si>
    <t>K</t>
  </si>
  <si>
    <t>499-443002-1</t>
  </si>
  <si>
    <t>D+M úpravy stávající nosné ocelové-kce střechy - nová OK změna technického řešení na základě stavu stávající OK  doplnění ploceli</t>
  </si>
  <si>
    <t>kg</t>
  </si>
  <si>
    <t>4</t>
  </si>
  <si>
    <t>379852440</t>
  </si>
  <si>
    <t>499-44300R</t>
  </si>
  <si>
    <t>D+M doplnění nosné ocelové -kce střechy kompl vč final povrch úpravy - nosné profily okapových háků a kotevní prvky jakl</t>
  </si>
  <si>
    <t>8</t>
  </si>
  <si>
    <t>26</t>
  </si>
  <si>
    <t>767991911</t>
  </si>
  <si>
    <t>Opravy zámečnických konstrukcí ostatní - samostatné svařování</t>
  </si>
  <si>
    <t>m</t>
  </si>
  <si>
    <t>-88542280</t>
  </si>
  <si>
    <t>27</t>
  </si>
  <si>
    <t>767991912</t>
  </si>
  <si>
    <t>Opravy zámečnických konstrukcí ostatní - samostatné řezání plamenem</t>
  </si>
  <si>
    <t>-586852446</t>
  </si>
  <si>
    <t>13</t>
  </si>
  <si>
    <t>966079861</t>
  </si>
  <si>
    <t>Přerušení různých ocelových profilů průřezu do 200 mm2 (pro uvolnění 1 x profilu je nutné 2 x přerušení)</t>
  </si>
  <si>
    <t>kus</t>
  </si>
  <si>
    <t>-1531411562</t>
  </si>
  <si>
    <t>5</t>
  </si>
  <si>
    <t>962032230</t>
  </si>
  <si>
    <t>Bourání zdiva z cihel pálených nebo vápenopískových na MV nebo MVC do 1 m3</t>
  </si>
  <si>
    <t>m3</t>
  </si>
  <si>
    <t>3</t>
  </si>
  <si>
    <t>10</t>
  </si>
  <si>
    <t>14</t>
  </si>
  <si>
    <t>997013153</t>
  </si>
  <si>
    <t>Vnitrostaveništní doprava suti a vybouraných hmot pro budovy v do 12 m s omezením mechanizace (L profily)</t>
  </si>
  <si>
    <t>t</t>
  </si>
  <si>
    <t>1924509357</t>
  </si>
  <si>
    <t>997013501-1</t>
  </si>
  <si>
    <t xml:space="preserve">Odvoz suti a vybouraných hmot na skládku nebo meziskládku do 1 km se složením (L profily) </t>
  </si>
  <si>
    <t>1223527203</t>
  </si>
  <si>
    <t>16</t>
  </si>
  <si>
    <t>997013509-1</t>
  </si>
  <si>
    <t>Příplatek k odvozu suti a vybouraných hmot na skládku ZKD 1 km přes 1 km (L profily)</t>
  </si>
  <si>
    <t>-1188187496</t>
  </si>
  <si>
    <t>6</t>
  </si>
  <si>
    <t>997013152</t>
  </si>
  <si>
    <t>Vnitrostaveništní doprava suti a vybouraných hmot pro budovy v do 9 m s omezením mechanizace</t>
  </si>
  <si>
    <t>12</t>
  </si>
  <si>
    <t>7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</si>
  <si>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</si>
  <si>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</si>
  <si>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</si>
  <si>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</si>
  <si>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</t>
  </si>
  <si>
    <t>997013831</t>
  </si>
  <si>
    <t xml:space="preserve">Poplatek za uložení stavebního směsného odpadu na skládce (skládkovné) vč. L profilu </t>
  </si>
  <si>
    <t>18</t>
  </si>
  <si>
    <t>998017002</t>
  </si>
  <si>
    <t>Přesun hmot s omezením mechanizace pro budovy v do 12 m</t>
  </si>
  <si>
    <t>20</t>
  </si>
  <si>
    <t>19</t>
  </si>
  <si>
    <t>945412112</t>
  </si>
  <si>
    <t>Teleskopická hydraulická montážní plošina výška zdvihu do 21 m - 30 dní x 8 plošin = 240 dní</t>
  </si>
  <si>
    <t>den</t>
  </si>
  <si>
    <t>-2013616522</t>
  </si>
  <si>
    <t>24</t>
  </si>
  <si>
    <t>%</t>
  </si>
  <si>
    <t>766980225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</si>
  <si>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</si>
  <si>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</si>
  <si>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</si>
  <si>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</si>
  <si>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</si>
  <si>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</si>
  <si>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</si>
  <si>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Modernizace zimního stadionu Šumperk část střecha  - D2 - ke SoD VCP nová OK,  VCP bourání atiky</t>
  </si>
  <si>
    <t>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</si>
</sst>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166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/>
    </xf>
    <xf numFmtId="166" fontId="28" fillId="0" borderId="12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0" xfId="2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horizontal="left" vertical="center"/>
      <protection/>
    </xf>
    <xf numFmtId="0" fontId="33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4" fontId="21" fillId="4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4" fontId="2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3" fillId="2" borderId="0" xfId="20" applyFont="1" applyFill="1" applyAlignment="1" applyProtection="1">
      <alignment horizontal="center" vertical="center"/>
      <protection/>
    </xf>
    <xf numFmtId="4" fontId="2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3" name="Obrázek 2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" name="Obrázek 2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81" activePane="bottomLeft" state="frozen"/>
      <selection pane="bottomLeft" activeCell="K92" sqref="K92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33203125" style="0" customWidth="1"/>
    <col min="34" max="34" width="3.16015625" style="0" customWidth="1"/>
    <col min="35" max="37" width="2.3320312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3320312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33203125" style="0" customWidth="1"/>
    <col min="71" max="89" width="9.16015625" style="0" hidden="1" customWidth="1"/>
  </cols>
  <sheetData>
    <row r="1" spans="1:73" ht="21.25" customHeight="1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41" t="s">
        <v>183</v>
      </c>
      <c r="L1" s="141"/>
      <c r="M1" s="141"/>
      <c r="N1" s="141"/>
      <c r="O1" s="141"/>
      <c r="P1" s="141"/>
      <c r="Q1" s="141"/>
      <c r="R1" s="141"/>
      <c r="S1" s="141"/>
      <c r="T1" s="139"/>
      <c r="U1" s="139"/>
      <c r="V1" s="139"/>
      <c r="W1" s="141" t="s">
        <v>184</v>
      </c>
      <c r="X1" s="141"/>
      <c r="Y1" s="141"/>
      <c r="Z1" s="141"/>
      <c r="AA1" s="141"/>
      <c r="AB1" s="141"/>
      <c r="AC1" s="141"/>
      <c r="AD1" s="141"/>
      <c r="AE1" s="141"/>
      <c r="AF1" s="141"/>
      <c r="AG1" s="139"/>
      <c r="AH1" s="139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9" customHeight="1">
      <c r="C2" s="146" t="s">
        <v>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R2" s="173" t="s">
        <v>6</v>
      </c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S2" s="13" t="s">
        <v>7</v>
      </c>
      <c r="BT2" s="13" t="s">
        <v>8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9" customHeight="1">
      <c r="B4" s="17"/>
      <c r="C4" s="148" t="s">
        <v>10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9"/>
      <c r="AS4" s="20" t="s">
        <v>11</v>
      </c>
      <c r="BS4" s="13" t="s">
        <v>12</v>
      </c>
    </row>
    <row r="5" spans="2:71" ht="14.4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50" t="s">
        <v>14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8"/>
      <c r="AQ5" s="19"/>
      <c r="BS5" s="13" t="s">
        <v>7</v>
      </c>
    </row>
    <row r="6" spans="2:71" ht="36.9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51" t="s">
        <v>190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8"/>
      <c r="AQ6" s="19"/>
      <c r="BS6" s="13" t="s">
        <v>7</v>
      </c>
    </row>
    <row r="7" spans="2:71" ht="14.4" customHeight="1">
      <c r="B7" s="17"/>
      <c r="C7" s="18"/>
      <c r="D7" s="24" t="s">
        <v>16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17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2:71" ht="14.4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20</v>
      </c>
      <c r="AL8" s="18"/>
      <c r="AM8" s="18"/>
      <c r="AN8" s="22" t="s">
        <v>21</v>
      </c>
      <c r="AO8" s="18"/>
      <c r="AP8" s="18"/>
      <c r="AQ8" s="19"/>
      <c r="BS8" s="13" t="s">
        <v>7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2:71" ht="14.4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2:71" ht="18.5" customHeight="1">
      <c r="B11" s="17"/>
      <c r="C11" s="18"/>
      <c r="D11" s="18"/>
      <c r="E11" s="22" t="s">
        <v>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2:71" ht="6.9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2:71" ht="14.4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2:71" ht="13.5">
      <c r="B14" s="17"/>
      <c r="C14" s="18"/>
      <c r="D14" s="18"/>
      <c r="E14" s="22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2:71" ht="6.9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4" customHeight="1">
      <c r="B16" s="17"/>
      <c r="C16" s="18"/>
      <c r="D16" s="24" t="s">
        <v>26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5" customHeight="1">
      <c r="B17" s="17"/>
      <c r="C17" s="18"/>
      <c r="D17" s="18"/>
      <c r="E17" s="22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27</v>
      </c>
    </row>
    <row r="18" spans="2:71" ht="6.9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4" customHeight="1">
      <c r="B19" s="17"/>
      <c r="C19" s="18"/>
      <c r="D19" s="24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.5" customHeight="1">
      <c r="B20" s="17"/>
      <c r="C20" s="18"/>
      <c r="D20" s="18"/>
      <c r="E20" s="22" t="s">
        <v>19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43" ht="6.9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3.5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22.5" customHeight="1">
      <c r="B23" s="17"/>
      <c r="C23" s="18"/>
      <c r="D23" s="18"/>
      <c r="E23" s="152" t="s">
        <v>3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8"/>
      <c r="AP23" s="18"/>
      <c r="AQ23" s="19"/>
    </row>
    <row r="24" spans="2:43" ht="6.9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9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4" customHeight="1">
      <c r="B26" s="17"/>
      <c r="C26" s="18"/>
      <c r="D26" s="26" t="s">
        <v>30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5">
        <f>ROUND(AG87,2)</f>
        <v>2215215.44</v>
      </c>
      <c r="AL26" s="149"/>
      <c r="AM26" s="149"/>
      <c r="AN26" s="149"/>
      <c r="AO26" s="149"/>
      <c r="AP26" s="18"/>
      <c r="AQ26" s="19"/>
    </row>
    <row r="27" spans="2:43" ht="14.4" customHeight="1">
      <c r="B27" s="17"/>
      <c r="C27" s="18"/>
      <c r="D27" s="26" t="s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5">
        <f>ROUND(AG90,2)</f>
        <v>0</v>
      </c>
      <c r="AL27" s="149"/>
      <c r="AM27" s="149"/>
      <c r="AN27" s="149"/>
      <c r="AO27" s="149"/>
      <c r="AP27" s="18"/>
      <c r="AQ27" s="19"/>
    </row>
    <row r="28" spans="2:43" s="1" customFormat="1" ht="6.9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6" customHeight="1">
      <c r="B29" s="27"/>
      <c r="C29" s="28"/>
      <c r="D29" s="30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76">
        <f>ROUND(AK26+AK27,2)</f>
        <v>2215215.44</v>
      </c>
      <c r="AL29" s="177"/>
      <c r="AM29" s="177"/>
      <c r="AN29" s="177"/>
      <c r="AO29" s="177"/>
      <c r="AP29" s="28"/>
      <c r="AQ29" s="29"/>
    </row>
    <row r="30" spans="2:43" s="1" customFormat="1" ht="6.9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4" customHeight="1">
      <c r="B31" s="32"/>
      <c r="C31" s="33"/>
      <c r="D31" s="34" t="s">
        <v>33</v>
      </c>
      <c r="E31" s="33"/>
      <c r="F31" s="34" t="s">
        <v>34</v>
      </c>
      <c r="G31" s="33"/>
      <c r="H31" s="33"/>
      <c r="I31" s="33"/>
      <c r="J31" s="33"/>
      <c r="K31" s="33"/>
      <c r="L31" s="143">
        <v>0.21</v>
      </c>
      <c r="M31" s="144"/>
      <c r="N31" s="144"/>
      <c r="O31" s="144"/>
      <c r="P31" s="33"/>
      <c r="Q31" s="33"/>
      <c r="R31" s="33"/>
      <c r="S31" s="33"/>
      <c r="T31" s="36" t="s">
        <v>35</v>
      </c>
      <c r="U31" s="33"/>
      <c r="V31" s="33"/>
      <c r="W31" s="145">
        <f>ROUND(AZ87+SUM(CD91),2)</f>
        <v>2215215.44</v>
      </c>
      <c r="X31" s="144"/>
      <c r="Y31" s="144"/>
      <c r="Z31" s="144"/>
      <c r="AA31" s="144"/>
      <c r="AB31" s="144"/>
      <c r="AC31" s="144"/>
      <c r="AD31" s="144"/>
      <c r="AE31" s="144"/>
      <c r="AF31" s="33"/>
      <c r="AG31" s="33"/>
      <c r="AH31" s="33"/>
      <c r="AI31" s="33"/>
      <c r="AJ31" s="33"/>
      <c r="AK31" s="145">
        <f>ROUND(AV87+SUM(BY91),2)</f>
        <v>465195.24</v>
      </c>
      <c r="AL31" s="144"/>
      <c r="AM31" s="144"/>
      <c r="AN31" s="144"/>
      <c r="AO31" s="144"/>
      <c r="AP31" s="33"/>
      <c r="AQ31" s="37"/>
    </row>
    <row r="32" spans="2:43" s="2" customFormat="1" ht="14.4" customHeight="1">
      <c r="B32" s="32"/>
      <c r="C32" s="33"/>
      <c r="D32" s="33"/>
      <c r="E32" s="33"/>
      <c r="F32" s="34" t="s">
        <v>36</v>
      </c>
      <c r="G32" s="33"/>
      <c r="H32" s="33"/>
      <c r="I32" s="33"/>
      <c r="J32" s="33"/>
      <c r="K32" s="33"/>
      <c r="L32" s="143">
        <v>0.15</v>
      </c>
      <c r="M32" s="144"/>
      <c r="N32" s="144"/>
      <c r="O32" s="144"/>
      <c r="P32" s="33"/>
      <c r="Q32" s="33"/>
      <c r="R32" s="33"/>
      <c r="S32" s="33"/>
      <c r="T32" s="36" t="s">
        <v>35</v>
      </c>
      <c r="U32" s="33"/>
      <c r="V32" s="33"/>
      <c r="W32" s="145">
        <f>ROUND(BA87+SUM(CE91),2)</f>
        <v>0</v>
      </c>
      <c r="X32" s="144"/>
      <c r="Y32" s="144"/>
      <c r="Z32" s="144"/>
      <c r="AA32" s="144"/>
      <c r="AB32" s="144"/>
      <c r="AC32" s="144"/>
      <c r="AD32" s="144"/>
      <c r="AE32" s="144"/>
      <c r="AF32" s="33"/>
      <c r="AG32" s="33"/>
      <c r="AH32" s="33"/>
      <c r="AI32" s="33"/>
      <c r="AJ32" s="33"/>
      <c r="AK32" s="145">
        <f>ROUND(AW87+SUM(BZ91),2)</f>
        <v>0</v>
      </c>
      <c r="AL32" s="144"/>
      <c r="AM32" s="144"/>
      <c r="AN32" s="144"/>
      <c r="AO32" s="144"/>
      <c r="AP32" s="33"/>
      <c r="AQ32" s="37"/>
    </row>
    <row r="33" spans="2:43" s="2" customFormat="1" ht="14.4" customHeight="1" hidden="1">
      <c r="B33" s="32"/>
      <c r="C33" s="33"/>
      <c r="D33" s="33"/>
      <c r="E33" s="33"/>
      <c r="F33" s="34" t="s">
        <v>37</v>
      </c>
      <c r="G33" s="33"/>
      <c r="H33" s="33"/>
      <c r="I33" s="33"/>
      <c r="J33" s="33"/>
      <c r="K33" s="33"/>
      <c r="L33" s="143">
        <v>0.21</v>
      </c>
      <c r="M33" s="144"/>
      <c r="N33" s="144"/>
      <c r="O33" s="144"/>
      <c r="P33" s="33"/>
      <c r="Q33" s="33"/>
      <c r="R33" s="33"/>
      <c r="S33" s="33"/>
      <c r="T33" s="36" t="s">
        <v>35</v>
      </c>
      <c r="U33" s="33"/>
      <c r="V33" s="33"/>
      <c r="W33" s="145">
        <f>ROUND(BB87+SUM(CF91),2)</f>
        <v>0</v>
      </c>
      <c r="X33" s="144"/>
      <c r="Y33" s="144"/>
      <c r="Z33" s="144"/>
      <c r="AA33" s="144"/>
      <c r="AB33" s="144"/>
      <c r="AC33" s="144"/>
      <c r="AD33" s="144"/>
      <c r="AE33" s="144"/>
      <c r="AF33" s="33"/>
      <c r="AG33" s="33"/>
      <c r="AH33" s="33"/>
      <c r="AI33" s="33"/>
      <c r="AJ33" s="33"/>
      <c r="AK33" s="145">
        <v>0</v>
      </c>
      <c r="AL33" s="144"/>
      <c r="AM33" s="144"/>
      <c r="AN33" s="144"/>
      <c r="AO33" s="144"/>
      <c r="AP33" s="33"/>
      <c r="AQ33" s="37"/>
    </row>
    <row r="34" spans="2:43" s="2" customFormat="1" ht="14.4" customHeight="1" hidden="1">
      <c r="B34" s="32"/>
      <c r="C34" s="33"/>
      <c r="D34" s="33"/>
      <c r="E34" s="33"/>
      <c r="F34" s="34" t="s">
        <v>38</v>
      </c>
      <c r="G34" s="33"/>
      <c r="H34" s="33"/>
      <c r="I34" s="33"/>
      <c r="J34" s="33"/>
      <c r="K34" s="33"/>
      <c r="L34" s="143">
        <v>0.15</v>
      </c>
      <c r="M34" s="144"/>
      <c r="N34" s="144"/>
      <c r="O34" s="144"/>
      <c r="P34" s="33"/>
      <c r="Q34" s="33"/>
      <c r="R34" s="33"/>
      <c r="S34" s="33"/>
      <c r="T34" s="36" t="s">
        <v>35</v>
      </c>
      <c r="U34" s="33"/>
      <c r="V34" s="33"/>
      <c r="W34" s="145">
        <f>ROUND(BC87+SUM(CG91),2)</f>
        <v>0</v>
      </c>
      <c r="X34" s="144"/>
      <c r="Y34" s="144"/>
      <c r="Z34" s="144"/>
      <c r="AA34" s="144"/>
      <c r="AB34" s="144"/>
      <c r="AC34" s="144"/>
      <c r="AD34" s="144"/>
      <c r="AE34" s="144"/>
      <c r="AF34" s="33"/>
      <c r="AG34" s="33"/>
      <c r="AH34" s="33"/>
      <c r="AI34" s="33"/>
      <c r="AJ34" s="33"/>
      <c r="AK34" s="145">
        <v>0</v>
      </c>
      <c r="AL34" s="144"/>
      <c r="AM34" s="144"/>
      <c r="AN34" s="144"/>
      <c r="AO34" s="144"/>
      <c r="AP34" s="33"/>
      <c r="AQ34" s="37"/>
    </row>
    <row r="35" spans="2:43" s="2" customFormat="1" ht="14.4" customHeight="1" hidden="1">
      <c r="B35" s="32"/>
      <c r="C35" s="33"/>
      <c r="D35" s="33"/>
      <c r="E35" s="33"/>
      <c r="F35" s="34" t="s">
        <v>39</v>
      </c>
      <c r="G35" s="33"/>
      <c r="H35" s="33"/>
      <c r="I35" s="33"/>
      <c r="J35" s="33"/>
      <c r="K35" s="33"/>
      <c r="L35" s="143">
        <v>0</v>
      </c>
      <c r="M35" s="144"/>
      <c r="N35" s="144"/>
      <c r="O35" s="144"/>
      <c r="P35" s="33"/>
      <c r="Q35" s="33"/>
      <c r="R35" s="33"/>
      <c r="S35" s="33"/>
      <c r="T35" s="36" t="s">
        <v>35</v>
      </c>
      <c r="U35" s="33"/>
      <c r="V35" s="33"/>
      <c r="W35" s="145">
        <f>ROUND(BD87+SUM(CH91),2)</f>
        <v>0</v>
      </c>
      <c r="X35" s="144"/>
      <c r="Y35" s="144"/>
      <c r="Z35" s="144"/>
      <c r="AA35" s="144"/>
      <c r="AB35" s="144"/>
      <c r="AC35" s="144"/>
      <c r="AD35" s="144"/>
      <c r="AE35" s="144"/>
      <c r="AF35" s="33"/>
      <c r="AG35" s="33"/>
      <c r="AH35" s="33"/>
      <c r="AI35" s="33"/>
      <c r="AJ35" s="33"/>
      <c r="AK35" s="145">
        <v>0</v>
      </c>
      <c r="AL35" s="144"/>
      <c r="AM35" s="144"/>
      <c r="AN35" s="144"/>
      <c r="AO35" s="144"/>
      <c r="AP35" s="33"/>
      <c r="AQ35" s="37"/>
    </row>
    <row r="36" spans="2:43" s="1" customFormat="1" ht="6.9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6" customHeight="1">
      <c r="B37" s="27"/>
      <c r="C37" s="38"/>
      <c r="D37" s="39" t="s">
        <v>40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41</v>
      </c>
      <c r="U37" s="40"/>
      <c r="V37" s="40"/>
      <c r="W37" s="40"/>
      <c r="X37" s="153" t="s">
        <v>42</v>
      </c>
      <c r="Y37" s="154"/>
      <c r="Z37" s="154"/>
      <c r="AA37" s="154"/>
      <c r="AB37" s="154"/>
      <c r="AC37" s="40"/>
      <c r="AD37" s="40"/>
      <c r="AE37" s="40"/>
      <c r="AF37" s="40"/>
      <c r="AG37" s="40"/>
      <c r="AH37" s="40"/>
      <c r="AI37" s="40"/>
      <c r="AJ37" s="40"/>
      <c r="AK37" s="155">
        <f>SUM(AK29:AK35)</f>
        <v>2680410.6799999997</v>
      </c>
      <c r="AL37" s="154"/>
      <c r="AM37" s="154"/>
      <c r="AN37" s="154"/>
      <c r="AO37" s="156"/>
      <c r="AP37" s="38"/>
      <c r="AQ37" s="29"/>
    </row>
    <row r="38" spans="2:43" s="1" customFormat="1" ht="14.4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3.5">
      <c r="B49" s="27"/>
      <c r="C49" s="28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44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3.5">
      <c r="B58" s="27"/>
      <c r="C58" s="28"/>
      <c r="D58" s="47" t="s">
        <v>45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46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45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46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3.5">
      <c r="B60" s="27"/>
      <c r="C60" s="28"/>
      <c r="D60" s="42" t="s">
        <v>47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48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3.5">
      <c r="B69" s="27"/>
      <c r="C69" s="28"/>
      <c r="D69" s="47" t="s">
        <v>45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46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45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46</v>
      </c>
      <c r="AN69" s="48"/>
      <c r="AO69" s="50"/>
      <c r="AP69" s="28"/>
      <c r="AQ69" s="29"/>
    </row>
    <row r="70" spans="2:43" s="1" customFormat="1" ht="6.9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" customHeight="1">
      <c r="B76" s="27"/>
      <c r="C76" s="148" t="s">
        <v>49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29"/>
    </row>
    <row r="77" spans="2:43" s="3" customFormat="1" ht="14.4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IMPORT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" customHeight="1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58" t="str">
        <f>K6</f>
        <v>Modernizace zimního stadionu Šumperk část střecha  - D2 - ke SoD VCP nová OK,  VCP bourání atiky</v>
      </c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62"/>
      <c r="AQ78" s="63"/>
    </row>
    <row r="79" spans="2:43" s="1" customFormat="1" ht="6.9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3.5">
      <c r="B80" s="27"/>
      <c r="C80" s="24" t="s">
        <v>18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 xml:space="preserve"> 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20</v>
      </c>
      <c r="AJ80" s="28"/>
      <c r="AK80" s="28"/>
      <c r="AL80" s="28"/>
      <c r="AM80" s="65" t="str">
        <f>IF(AN8="","",AN8)</f>
        <v>28.8.2017</v>
      </c>
      <c r="AN80" s="28"/>
      <c r="AO80" s="28"/>
      <c r="AP80" s="28"/>
      <c r="AQ80" s="29"/>
    </row>
    <row r="81" spans="2:43" s="1" customFormat="1" ht="6.9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3.5">
      <c r="B82" s="27"/>
      <c r="C82" s="24" t="s">
        <v>22</v>
      </c>
      <c r="D82" s="28"/>
      <c r="E82" s="28"/>
      <c r="F82" s="28"/>
      <c r="G82" s="28"/>
      <c r="H82" s="28"/>
      <c r="I82" s="28"/>
      <c r="J82" s="28"/>
      <c r="K82" s="28"/>
      <c r="L82" s="58" t="str">
        <f>IF(E11="","",E11)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26</v>
      </c>
      <c r="AJ82" s="28"/>
      <c r="AK82" s="28"/>
      <c r="AL82" s="28"/>
      <c r="AM82" s="160" t="str">
        <f>IF(E17="","",E17)</f>
        <v xml:space="preserve"> </v>
      </c>
      <c r="AN82" s="157"/>
      <c r="AO82" s="157"/>
      <c r="AP82" s="157"/>
      <c r="AQ82" s="29"/>
      <c r="AS82" s="165" t="s">
        <v>50</v>
      </c>
      <c r="AT82" s="166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3.5">
      <c r="B83" s="27"/>
      <c r="C83" s="24" t="s">
        <v>25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28</v>
      </c>
      <c r="AJ83" s="28"/>
      <c r="AK83" s="28"/>
      <c r="AL83" s="28"/>
      <c r="AM83" s="160" t="str">
        <f>IF(E20="","",E20)</f>
        <v xml:space="preserve"> </v>
      </c>
      <c r="AN83" s="157"/>
      <c r="AO83" s="157"/>
      <c r="AP83" s="157"/>
      <c r="AQ83" s="29"/>
      <c r="AS83" s="167"/>
      <c r="AT83" s="157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10.7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67"/>
      <c r="AT84" s="157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2:56" s="1" customFormat="1" ht="29.25" customHeight="1">
      <c r="B85" s="27"/>
      <c r="C85" s="168" t="s">
        <v>51</v>
      </c>
      <c r="D85" s="169"/>
      <c r="E85" s="169"/>
      <c r="F85" s="169"/>
      <c r="G85" s="169"/>
      <c r="H85" s="67"/>
      <c r="I85" s="170" t="s">
        <v>52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70" t="s">
        <v>53</v>
      </c>
      <c r="AH85" s="169"/>
      <c r="AI85" s="169"/>
      <c r="AJ85" s="169"/>
      <c r="AK85" s="169"/>
      <c r="AL85" s="169"/>
      <c r="AM85" s="169"/>
      <c r="AN85" s="170" t="s">
        <v>54</v>
      </c>
      <c r="AO85" s="169"/>
      <c r="AP85" s="171"/>
      <c r="AQ85" s="29"/>
      <c r="AS85" s="68" t="s">
        <v>55</v>
      </c>
      <c r="AT85" s="69" t="s">
        <v>56</v>
      </c>
      <c r="AU85" s="69" t="s">
        <v>57</v>
      </c>
      <c r="AV85" s="69" t="s">
        <v>58</v>
      </c>
      <c r="AW85" s="69" t="s">
        <v>59</v>
      </c>
      <c r="AX85" s="69" t="s">
        <v>60</v>
      </c>
      <c r="AY85" s="69" t="s">
        <v>61</v>
      </c>
      <c r="AZ85" s="69" t="s">
        <v>62</v>
      </c>
      <c r="BA85" s="69" t="s">
        <v>63</v>
      </c>
      <c r="BB85" s="69" t="s">
        <v>64</v>
      </c>
      <c r="BC85" s="69" t="s">
        <v>65</v>
      </c>
      <c r="BD85" s="70" t="s">
        <v>66</v>
      </c>
    </row>
    <row r="86" spans="2:56" s="1" customFormat="1" ht="10.7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4" customHeight="1">
      <c r="B87" s="60"/>
      <c r="C87" s="72" t="s">
        <v>67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63">
        <f>ROUND(AG88,2)</f>
        <v>2215215.44</v>
      </c>
      <c r="AH87" s="163"/>
      <c r="AI87" s="163"/>
      <c r="AJ87" s="163"/>
      <c r="AK87" s="163"/>
      <c r="AL87" s="163"/>
      <c r="AM87" s="163"/>
      <c r="AN87" s="164">
        <f>SUM(AG87,AT87)</f>
        <v>2680410.6799999997</v>
      </c>
      <c r="AO87" s="164"/>
      <c r="AP87" s="164"/>
      <c r="AQ87" s="63"/>
      <c r="AS87" s="74">
        <f>ROUND(AS88,2)</f>
        <v>0</v>
      </c>
      <c r="AT87" s="75">
        <f>ROUND(SUM(AV87:AW87),2)</f>
        <v>465195.24</v>
      </c>
      <c r="AU87" s="76">
        <f>ROUND(AU88,5)</f>
        <v>1053.48666</v>
      </c>
      <c r="AV87" s="75">
        <f>ROUND(AZ87*L31,2)</f>
        <v>465195.24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2215215.44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68</v>
      </c>
      <c r="BT87" s="78" t="s">
        <v>69</v>
      </c>
      <c r="BU87" s="79" t="s">
        <v>70</v>
      </c>
      <c r="BV87" s="78" t="s">
        <v>14</v>
      </c>
      <c r="BW87" s="78" t="s">
        <v>71</v>
      </c>
      <c r="BX87" s="78" t="s">
        <v>72</v>
      </c>
    </row>
    <row r="88" spans="1:76" s="5" customFormat="1" ht="53.25" customHeight="1">
      <c r="A88" s="137" t="s">
        <v>185</v>
      </c>
      <c r="B88" s="80"/>
      <c r="C88" s="81"/>
      <c r="D88" s="161" t="s">
        <v>73</v>
      </c>
      <c r="E88" s="162"/>
      <c r="F88" s="162"/>
      <c r="G88" s="162"/>
      <c r="H88" s="162"/>
      <c r="I88" s="82"/>
      <c r="J88" s="161" t="s">
        <v>74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74">
        <f>'D2 - Modernizace zimního ...'!M30</f>
        <v>2215215.44</v>
      </c>
      <c r="AH88" s="162"/>
      <c r="AI88" s="162"/>
      <c r="AJ88" s="162"/>
      <c r="AK88" s="162"/>
      <c r="AL88" s="162"/>
      <c r="AM88" s="162"/>
      <c r="AN88" s="174">
        <f>SUM(AG88,AT88)</f>
        <v>2680410.6799999997</v>
      </c>
      <c r="AO88" s="162"/>
      <c r="AP88" s="162"/>
      <c r="AQ88" s="83"/>
      <c r="AS88" s="84">
        <f>'D2 - Modernizace zimního ...'!M28</f>
        <v>0</v>
      </c>
      <c r="AT88" s="85">
        <f>ROUND(SUM(AV88:AW88),2)</f>
        <v>465195.24</v>
      </c>
      <c r="AU88" s="86">
        <f>'D2 - Modernizace zimního ...'!W115</f>
        <v>1053.4866590000001</v>
      </c>
      <c r="AV88" s="85">
        <f>'D2 - Modernizace zimního ...'!M32</f>
        <v>465195.24</v>
      </c>
      <c r="AW88" s="85">
        <f>'D2 - Modernizace zimního ...'!M33</f>
        <v>0</v>
      </c>
      <c r="AX88" s="85">
        <f>'D2 - Modernizace zimního ...'!M34</f>
        <v>0</v>
      </c>
      <c r="AY88" s="85">
        <f>'D2 - Modernizace zimního ...'!M35</f>
        <v>0</v>
      </c>
      <c r="AZ88" s="85">
        <f>'D2 - Modernizace zimního ...'!H32</f>
        <v>2215215.44</v>
      </c>
      <c r="BA88" s="85">
        <f>'D2 - Modernizace zimního ...'!H33</f>
        <v>0</v>
      </c>
      <c r="BB88" s="85">
        <f>'D2 - Modernizace zimního ...'!H34</f>
        <v>0</v>
      </c>
      <c r="BC88" s="85">
        <f>'D2 - Modernizace zimního ...'!H35</f>
        <v>0</v>
      </c>
      <c r="BD88" s="87">
        <f>'D2 - Modernizace zimního ...'!H36</f>
        <v>0</v>
      </c>
      <c r="BT88" s="88" t="s">
        <v>75</v>
      </c>
      <c r="BV88" s="88" t="s">
        <v>14</v>
      </c>
      <c r="BW88" s="88" t="s">
        <v>76</v>
      </c>
      <c r="BX88" s="88" t="s">
        <v>71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7"/>
      <c r="C90" s="72" t="s">
        <v>77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4">
        <v>0</v>
      </c>
      <c r="AH90" s="157"/>
      <c r="AI90" s="157"/>
      <c r="AJ90" s="157"/>
      <c r="AK90" s="157"/>
      <c r="AL90" s="157"/>
      <c r="AM90" s="157"/>
      <c r="AN90" s="164">
        <v>0</v>
      </c>
      <c r="AO90" s="157"/>
      <c r="AP90" s="157"/>
      <c r="AQ90" s="29"/>
      <c r="AS90" s="68" t="s">
        <v>78</v>
      </c>
      <c r="AT90" s="69" t="s">
        <v>79</v>
      </c>
      <c r="AU90" s="69" t="s">
        <v>33</v>
      </c>
      <c r="AV90" s="70" t="s">
        <v>56</v>
      </c>
    </row>
    <row r="91" spans="2:48" s="1" customFormat="1" ht="10.7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9"/>
      <c r="AT91" s="48"/>
      <c r="AU91" s="48"/>
      <c r="AV91" s="50"/>
    </row>
    <row r="92" spans="2:43" s="1" customFormat="1" ht="30" customHeight="1">
      <c r="B92" s="27"/>
      <c r="C92" s="90" t="s">
        <v>80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72">
        <f>ROUND(AG87+AG90,2)</f>
        <v>2215215.44</v>
      </c>
      <c r="AH92" s="172"/>
      <c r="AI92" s="172"/>
      <c r="AJ92" s="172"/>
      <c r="AK92" s="172"/>
      <c r="AL92" s="172"/>
      <c r="AM92" s="172"/>
      <c r="AN92" s="172">
        <f>AN87+AN90</f>
        <v>2680410.6799999997</v>
      </c>
      <c r="AO92" s="172"/>
      <c r="AP92" s="172"/>
      <c r="AQ92" s="29"/>
    </row>
    <row r="93" spans="2:43" s="1" customFormat="1" ht="6.9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D2 - Modernizace zimního ...'!C2" tooltip="D2 - Modernizace zimního 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8"/>
  <sheetViews>
    <sheetView showGridLines="0" workbookViewId="0" topLeftCell="A1">
      <pane ySplit="1" topLeftCell="A101" activePane="bottomLeft" state="frozen"/>
      <selection pane="bottomLeft" activeCell="M109" sqref="M109:P109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4" width="4.16015625" style="0" customWidth="1"/>
    <col min="5" max="5" width="17.16015625" style="0" customWidth="1"/>
    <col min="6" max="7" width="11.16015625" style="0" customWidth="1"/>
    <col min="8" max="8" width="12.33203125" style="0" customWidth="1"/>
    <col min="9" max="9" width="7" style="0" customWidth="1"/>
    <col min="10" max="10" width="5.16015625" style="0" customWidth="1"/>
    <col min="11" max="11" width="11.33203125" style="0" customWidth="1"/>
    <col min="12" max="12" width="12" style="0" customWidth="1"/>
    <col min="13" max="14" width="6" style="0" customWidth="1"/>
    <col min="15" max="15" width="2" style="0" customWidth="1"/>
    <col min="16" max="16" width="12.3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16015625" style="0" hidden="1" customWidth="1"/>
    <col min="22" max="22" width="12.16015625" style="0" hidden="1" customWidth="1"/>
    <col min="23" max="23" width="16.160156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16015625" style="0" hidden="1" customWidth="1"/>
    <col min="29" max="29" width="11" style="0" customWidth="1"/>
    <col min="30" max="30" width="15" style="0" customWidth="1"/>
    <col min="31" max="31" width="16.16015625" style="0" customWidth="1"/>
    <col min="44" max="65" width="9.16015625" style="0" hidden="1" customWidth="1"/>
  </cols>
  <sheetData>
    <row r="1" spans="1:66" ht="21.75" customHeight="1">
      <c r="A1" s="142"/>
      <c r="B1" s="139"/>
      <c r="C1" s="139"/>
      <c r="D1" s="140" t="s">
        <v>1</v>
      </c>
      <c r="E1" s="139"/>
      <c r="F1" s="141" t="s">
        <v>186</v>
      </c>
      <c r="G1" s="141"/>
      <c r="H1" s="197" t="s">
        <v>187</v>
      </c>
      <c r="I1" s="197"/>
      <c r="J1" s="197"/>
      <c r="K1" s="197"/>
      <c r="L1" s="141" t="s">
        <v>188</v>
      </c>
      <c r="M1" s="139"/>
      <c r="N1" s="139"/>
      <c r="O1" s="140" t="s">
        <v>81</v>
      </c>
      <c r="P1" s="139"/>
      <c r="Q1" s="139"/>
      <c r="R1" s="139"/>
      <c r="S1" s="141" t="s">
        <v>189</v>
      </c>
      <c r="T1" s="141"/>
      <c r="U1" s="142"/>
      <c r="V1" s="14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" customHeight="1">
      <c r="C2" s="146" t="s">
        <v>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S2" s="173" t="s">
        <v>6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T2" s="13" t="s">
        <v>76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82</v>
      </c>
    </row>
    <row r="4" spans="2:46" ht="36.9" customHeight="1">
      <c r="B4" s="17"/>
      <c r="C4" s="148" t="s">
        <v>83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9"/>
      <c r="T4" s="20" t="s">
        <v>11</v>
      </c>
      <c r="AT4" s="13" t="s">
        <v>4</v>
      </c>
    </row>
    <row r="5" spans="2:18" ht="6.9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4" customHeight="1">
      <c r="B6" s="17"/>
      <c r="C6" s="18"/>
      <c r="D6" s="24" t="s">
        <v>15</v>
      </c>
      <c r="E6" s="18"/>
      <c r="F6" s="178" t="str">
        <f>'Rekapitulace stavby'!K6</f>
        <v>Modernizace zimního stadionu Šumperk část střecha  - D2 - ke SoD VCP nová OK,  VCP bourání atiky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8"/>
      <c r="R6" s="19"/>
    </row>
    <row r="7" spans="2:18" s="1" customFormat="1" ht="32.9" customHeight="1">
      <c r="B7" s="27"/>
      <c r="C7" s="28"/>
      <c r="D7" s="23" t="s">
        <v>84</v>
      </c>
      <c r="E7" s="28"/>
      <c r="F7" s="151" t="s">
        <v>85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28"/>
      <c r="R7" s="29"/>
    </row>
    <row r="8" spans="2:18" s="1" customFormat="1" ht="14.4" customHeight="1">
      <c r="B8" s="27"/>
      <c r="C8" s="28"/>
      <c r="D8" s="24" t="s">
        <v>16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17</v>
      </c>
      <c r="N8" s="28"/>
      <c r="O8" s="22" t="s">
        <v>3</v>
      </c>
      <c r="P8" s="28"/>
      <c r="Q8" s="28"/>
      <c r="R8" s="29"/>
    </row>
    <row r="9" spans="2:18" s="1" customFormat="1" ht="14.4" customHeight="1">
      <c r="B9" s="27"/>
      <c r="C9" s="28"/>
      <c r="D9" s="24" t="s">
        <v>18</v>
      </c>
      <c r="E9" s="28"/>
      <c r="F9" s="22" t="s">
        <v>86</v>
      </c>
      <c r="G9" s="28"/>
      <c r="H9" s="28"/>
      <c r="I9" s="28"/>
      <c r="J9" s="28"/>
      <c r="K9" s="28"/>
      <c r="L9" s="28"/>
      <c r="M9" s="24" t="s">
        <v>20</v>
      </c>
      <c r="N9" s="28"/>
      <c r="O9" s="179" t="str">
        <f>'Rekapitulace stavby'!AN8</f>
        <v>28.8.2017</v>
      </c>
      <c r="P9" s="157"/>
      <c r="Q9" s="28"/>
      <c r="R9" s="29"/>
    </row>
    <row r="10" spans="2:18" s="1" customFormat="1" ht="10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4" customHeight="1">
      <c r="B11" s="27"/>
      <c r="C11" s="28"/>
      <c r="D11" s="24" t="s">
        <v>22</v>
      </c>
      <c r="E11" s="28"/>
      <c r="F11" s="28"/>
      <c r="G11" s="28"/>
      <c r="H11" s="28"/>
      <c r="I11" s="28"/>
      <c r="J11" s="28"/>
      <c r="K11" s="28"/>
      <c r="L11" s="28"/>
      <c r="M11" s="24" t="s">
        <v>23</v>
      </c>
      <c r="N11" s="28"/>
      <c r="O11" s="150" t="str">
        <f>IF('Rekapitulace stavby'!AN10="","",'Rekapitulace stavby'!AN10)</f>
        <v/>
      </c>
      <c r="P11" s="157"/>
      <c r="Q11" s="28"/>
      <c r="R11" s="29"/>
    </row>
    <row r="12" spans="2:18" s="1" customFormat="1" ht="18" customHeight="1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24</v>
      </c>
      <c r="N12" s="28"/>
      <c r="O12" s="150" t="str">
        <f>IF('Rekapitulace stavby'!AN11="","",'Rekapitulace stavby'!AN11)</f>
        <v/>
      </c>
      <c r="P12" s="157"/>
      <c r="Q12" s="28"/>
      <c r="R12" s="29"/>
    </row>
    <row r="13" spans="2:18" s="1" customFormat="1" ht="6.9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4" customHeight="1">
      <c r="B14" s="27"/>
      <c r="C14" s="28"/>
      <c r="D14" s="24" t="s">
        <v>25</v>
      </c>
      <c r="E14" s="28"/>
      <c r="F14" s="28"/>
      <c r="G14" s="28"/>
      <c r="H14" s="28"/>
      <c r="I14" s="28"/>
      <c r="J14" s="28"/>
      <c r="K14" s="28"/>
      <c r="L14" s="28"/>
      <c r="M14" s="24" t="s">
        <v>23</v>
      </c>
      <c r="N14" s="28"/>
      <c r="O14" s="150" t="s">
        <v>3</v>
      </c>
      <c r="P14" s="157"/>
      <c r="Q14" s="28"/>
      <c r="R14" s="29"/>
    </row>
    <row r="15" spans="2:18" s="1" customFormat="1" ht="18" customHeight="1">
      <c r="B15" s="27"/>
      <c r="C15" s="28"/>
      <c r="D15" s="28"/>
      <c r="E15" s="22" t="s">
        <v>87</v>
      </c>
      <c r="F15" s="28"/>
      <c r="G15" s="28"/>
      <c r="H15" s="28"/>
      <c r="I15" s="28"/>
      <c r="J15" s="28"/>
      <c r="K15" s="28"/>
      <c r="L15" s="28"/>
      <c r="M15" s="24" t="s">
        <v>24</v>
      </c>
      <c r="N15" s="28"/>
      <c r="O15" s="150" t="s">
        <v>3</v>
      </c>
      <c r="P15" s="157"/>
      <c r="Q15" s="28"/>
      <c r="R15" s="29"/>
    </row>
    <row r="16" spans="2:18" s="1" customFormat="1" ht="6.9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" customHeight="1">
      <c r="B17" s="27"/>
      <c r="C17" s="28"/>
      <c r="D17" s="24" t="s">
        <v>26</v>
      </c>
      <c r="E17" s="28"/>
      <c r="F17" s="28"/>
      <c r="G17" s="28"/>
      <c r="H17" s="28"/>
      <c r="I17" s="28"/>
      <c r="J17" s="28"/>
      <c r="K17" s="28"/>
      <c r="L17" s="28"/>
      <c r="M17" s="24" t="s">
        <v>23</v>
      </c>
      <c r="N17" s="28"/>
      <c r="O17" s="150" t="str">
        <f>IF('Rekapitulace stavby'!AN16="","",'Rekapitulace stavby'!AN16)</f>
        <v/>
      </c>
      <c r="P17" s="157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24</v>
      </c>
      <c r="N18" s="28"/>
      <c r="O18" s="150" t="str">
        <f>IF('Rekapitulace stavby'!AN17="","",'Rekapitulace stavby'!AN17)</f>
        <v/>
      </c>
      <c r="P18" s="157"/>
      <c r="Q18" s="28"/>
      <c r="R18" s="29"/>
    </row>
    <row r="19" spans="2:18" s="1" customFormat="1" ht="6.9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" customHeight="1">
      <c r="B20" s="27"/>
      <c r="C20" s="28"/>
      <c r="D20" s="24" t="s">
        <v>28</v>
      </c>
      <c r="E20" s="28"/>
      <c r="F20" s="28"/>
      <c r="G20" s="28"/>
      <c r="H20" s="28"/>
      <c r="I20" s="28"/>
      <c r="J20" s="28"/>
      <c r="K20" s="28"/>
      <c r="L20" s="28"/>
      <c r="M20" s="24" t="s">
        <v>23</v>
      </c>
      <c r="N20" s="28"/>
      <c r="O20" s="150" t="str">
        <f>IF('Rekapitulace stavby'!AN19="","",'Rekapitulace stavby'!AN19)</f>
        <v/>
      </c>
      <c r="P20" s="157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24</v>
      </c>
      <c r="N21" s="28"/>
      <c r="O21" s="150" t="str">
        <f>IF('Rekapitulace stavby'!AN20="","",'Rekapitulace stavby'!AN20)</f>
        <v/>
      </c>
      <c r="P21" s="157"/>
      <c r="Q21" s="28"/>
      <c r="R21" s="29"/>
    </row>
    <row r="22" spans="2:18" s="1" customFormat="1" ht="6.9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" customHeight="1">
      <c r="B23" s="27"/>
      <c r="C23" s="28"/>
      <c r="D23" s="24" t="s">
        <v>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>
      <c r="B24" s="27"/>
      <c r="C24" s="28"/>
      <c r="D24" s="28"/>
      <c r="E24" s="152" t="s">
        <v>3</v>
      </c>
      <c r="F24" s="157"/>
      <c r="G24" s="157"/>
      <c r="H24" s="157"/>
      <c r="I24" s="157"/>
      <c r="J24" s="157"/>
      <c r="K24" s="157"/>
      <c r="L24" s="157"/>
      <c r="M24" s="28"/>
      <c r="N24" s="28"/>
      <c r="O24" s="28"/>
      <c r="P24" s="28"/>
      <c r="Q24" s="28"/>
      <c r="R24" s="29"/>
    </row>
    <row r="25" spans="2:18" s="1" customFormat="1" ht="6.9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" customHeight="1">
      <c r="B27" s="27"/>
      <c r="C27" s="28"/>
      <c r="D27" s="92" t="s">
        <v>88</v>
      </c>
      <c r="E27" s="28"/>
      <c r="F27" s="28"/>
      <c r="G27" s="28"/>
      <c r="H27" s="28"/>
      <c r="I27" s="28"/>
      <c r="J27" s="28"/>
      <c r="K27" s="28"/>
      <c r="L27" s="28"/>
      <c r="M27" s="175">
        <f>N88</f>
        <v>2215215.44</v>
      </c>
      <c r="N27" s="157"/>
      <c r="O27" s="157"/>
      <c r="P27" s="157"/>
      <c r="Q27" s="28"/>
      <c r="R27" s="29"/>
    </row>
    <row r="28" spans="2:18" s="1" customFormat="1" ht="14.4" customHeight="1">
      <c r="B28" s="27"/>
      <c r="C28" s="28"/>
      <c r="D28" s="26" t="s">
        <v>89</v>
      </c>
      <c r="E28" s="28"/>
      <c r="F28" s="28"/>
      <c r="G28" s="28"/>
      <c r="H28" s="28"/>
      <c r="I28" s="28"/>
      <c r="J28" s="28"/>
      <c r="K28" s="28"/>
      <c r="L28" s="28"/>
      <c r="M28" s="175">
        <f>N96</f>
        <v>0</v>
      </c>
      <c r="N28" s="157"/>
      <c r="O28" s="157"/>
      <c r="P28" s="157"/>
      <c r="Q28" s="28"/>
      <c r="R28" s="29"/>
    </row>
    <row r="29" spans="2:18" s="1" customFormat="1" ht="6.9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4" customHeight="1">
      <c r="B30" s="27"/>
      <c r="C30" s="28"/>
      <c r="D30" s="93" t="s">
        <v>32</v>
      </c>
      <c r="E30" s="28"/>
      <c r="F30" s="28"/>
      <c r="G30" s="28"/>
      <c r="H30" s="28"/>
      <c r="I30" s="28"/>
      <c r="J30" s="28"/>
      <c r="K30" s="28"/>
      <c r="L30" s="28"/>
      <c r="M30" s="180">
        <f>ROUND(M27+M28,2)</f>
        <v>2215215.44</v>
      </c>
      <c r="N30" s="157"/>
      <c r="O30" s="157"/>
      <c r="P30" s="157"/>
      <c r="Q30" s="28"/>
      <c r="R30" s="29"/>
    </row>
    <row r="31" spans="2:18" s="1" customFormat="1" ht="6.9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" customHeight="1">
      <c r="B32" s="27"/>
      <c r="C32" s="28"/>
      <c r="D32" s="34" t="s">
        <v>33</v>
      </c>
      <c r="E32" s="34" t="s">
        <v>34</v>
      </c>
      <c r="F32" s="35">
        <v>0.21</v>
      </c>
      <c r="G32" s="94" t="s">
        <v>35</v>
      </c>
      <c r="H32" s="181">
        <f>ROUND((SUM(BE96:BE97)+SUM(BE115:BE137)),2)</f>
        <v>2215215.44</v>
      </c>
      <c r="I32" s="157"/>
      <c r="J32" s="157"/>
      <c r="K32" s="28"/>
      <c r="L32" s="28"/>
      <c r="M32" s="181">
        <f>ROUND(ROUND((SUM(BE96:BE97)+SUM(BE115:BE137)),2)*F32,2)</f>
        <v>465195.24</v>
      </c>
      <c r="N32" s="157"/>
      <c r="O32" s="157"/>
      <c r="P32" s="157"/>
      <c r="Q32" s="28"/>
      <c r="R32" s="29"/>
    </row>
    <row r="33" spans="2:18" s="1" customFormat="1" ht="14.4" customHeight="1">
      <c r="B33" s="27"/>
      <c r="C33" s="28"/>
      <c r="D33" s="28"/>
      <c r="E33" s="34" t="s">
        <v>36</v>
      </c>
      <c r="F33" s="35">
        <v>0.15</v>
      </c>
      <c r="G33" s="94" t="s">
        <v>35</v>
      </c>
      <c r="H33" s="181">
        <f>ROUND((SUM(BF96:BF97)+SUM(BF115:BF137)),2)</f>
        <v>0</v>
      </c>
      <c r="I33" s="157"/>
      <c r="J33" s="157"/>
      <c r="K33" s="28"/>
      <c r="L33" s="28"/>
      <c r="M33" s="181">
        <f>ROUND(ROUND((SUM(BF96:BF97)+SUM(BF115:BF137)),2)*F33,2)</f>
        <v>0</v>
      </c>
      <c r="N33" s="157"/>
      <c r="O33" s="157"/>
      <c r="P33" s="157"/>
      <c r="Q33" s="28"/>
      <c r="R33" s="29"/>
    </row>
    <row r="34" spans="2:18" s="1" customFormat="1" ht="14.4" customHeight="1" hidden="1">
      <c r="B34" s="27"/>
      <c r="C34" s="28"/>
      <c r="D34" s="28"/>
      <c r="E34" s="34" t="s">
        <v>37</v>
      </c>
      <c r="F34" s="35">
        <v>0.21</v>
      </c>
      <c r="G34" s="94" t="s">
        <v>35</v>
      </c>
      <c r="H34" s="181">
        <f>ROUND((SUM(BG96:BG97)+SUM(BG115:BG137)),2)</f>
        <v>0</v>
      </c>
      <c r="I34" s="157"/>
      <c r="J34" s="157"/>
      <c r="K34" s="28"/>
      <c r="L34" s="28"/>
      <c r="M34" s="181">
        <v>0</v>
      </c>
      <c r="N34" s="157"/>
      <c r="O34" s="157"/>
      <c r="P34" s="157"/>
      <c r="Q34" s="28"/>
      <c r="R34" s="29"/>
    </row>
    <row r="35" spans="2:18" s="1" customFormat="1" ht="14.4" customHeight="1" hidden="1">
      <c r="B35" s="27"/>
      <c r="C35" s="28"/>
      <c r="D35" s="28"/>
      <c r="E35" s="34" t="s">
        <v>38</v>
      </c>
      <c r="F35" s="35">
        <v>0.15</v>
      </c>
      <c r="G35" s="94" t="s">
        <v>35</v>
      </c>
      <c r="H35" s="181">
        <f>ROUND((SUM(BH96:BH97)+SUM(BH115:BH137)),2)</f>
        <v>0</v>
      </c>
      <c r="I35" s="157"/>
      <c r="J35" s="157"/>
      <c r="K35" s="28"/>
      <c r="L35" s="28"/>
      <c r="M35" s="181">
        <v>0</v>
      </c>
      <c r="N35" s="157"/>
      <c r="O35" s="157"/>
      <c r="P35" s="157"/>
      <c r="Q35" s="28"/>
      <c r="R35" s="29"/>
    </row>
    <row r="36" spans="2:18" s="1" customFormat="1" ht="14.4" customHeight="1" hidden="1">
      <c r="B36" s="27"/>
      <c r="C36" s="28"/>
      <c r="D36" s="28"/>
      <c r="E36" s="34" t="s">
        <v>39</v>
      </c>
      <c r="F36" s="35">
        <v>0</v>
      </c>
      <c r="G36" s="94" t="s">
        <v>35</v>
      </c>
      <c r="H36" s="181">
        <f>ROUND((SUM(BI96:BI97)+SUM(BI115:BI137)),2)</f>
        <v>0</v>
      </c>
      <c r="I36" s="157"/>
      <c r="J36" s="157"/>
      <c r="K36" s="28"/>
      <c r="L36" s="28"/>
      <c r="M36" s="181">
        <v>0</v>
      </c>
      <c r="N36" s="157"/>
      <c r="O36" s="157"/>
      <c r="P36" s="157"/>
      <c r="Q36" s="28"/>
      <c r="R36" s="29"/>
    </row>
    <row r="37" spans="2:18" s="1" customFormat="1" ht="6.9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4" customHeight="1">
      <c r="B38" s="27"/>
      <c r="C38" s="91"/>
      <c r="D38" s="95" t="s">
        <v>40</v>
      </c>
      <c r="E38" s="67"/>
      <c r="F38" s="67"/>
      <c r="G38" s="96" t="s">
        <v>41</v>
      </c>
      <c r="H38" s="97" t="s">
        <v>42</v>
      </c>
      <c r="I38" s="67"/>
      <c r="J38" s="67"/>
      <c r="K38" s="67"/>
      <c r="L38" s="182">
        <f>SUM(M30:M36)</f>
        <v>2680410.6799999997</v>
      </c>
      <c r="M38" s="169"/>
      <c r="N38" s="169"/>
      <c r="O38" s="169"/>
      <c r="P38" s="171"/>
      <c r="Q38" s="91"/>
      <c r="R38" s="29"/>
    </row>
    <row r="39" spans="2:18" s="1" customFormat="1" ht="14.4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3.5">
      <c r="B50" s="27"/>
      <c r="C50" s="28"/>
      <c r="D50" s="42" t="s">
        <v>43</v>
      </c>
      <c r="E50" s="43"/>
      <c r="F50" s="43"/>
      <c r="G50" s="43"/>
      <c r="H50" s="44"/>
      <c r="I50" s="28"/>
      <c r="J50" s="42" t="s">
        <v>44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3.5">
      <c r="B59" s="27"/>
      <c r="C59" s="28"/>
      <c r="D59" s="47" t="s">
        <v>45</v>
      </c>
      <c r="E59" s="48"/>
      <c r="F59" s="48"/>
      <c r="G59" s="49" t="s">
        <v>46</v>
      </c>
      <c r="H59" s="50"/>
      <c r="I59" s="28"/>
      <c r="J59" s="47" t="s">
        <v>45</v>
      </c>
      <c r="K59" s="48"/>
      <c r="L59" s="48"/>
      <c r="M59" s="48"/>
      <c r="N59" s="49" t="s">
        <v>46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3.5">
      <c r="B61" s="27"/>
      <c r="C61" s="28"/>
      <c r="D61" s="42" t="s">
        <v>47</v>
      </c>
      <c r="E61" s="43"/>
      <c r="F61" s="43"/>
      <c r="G61" s="43"/>
      <c r="H61" s="44"/>
      <c r="I61" s="28"/>
      <c r="J61" s="42" t="s">
        <v>48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3.5">
      <c r="B70" s="27"/>
      <c r="C70" s="28"/>
      <c r="D70" s="47" t="s">
        <v>45</v>
      </c>
      <c r="E70" s="48"/>
      <c r="F70" s="48"/>
      <c r="G70" s="49" t="s">
        <v>46</v>
      </c>
      <c r="H70" s="50"/>
      <c r="I70" s="28"/>
      <c r="J70" s="47" t="s">
        <v>45</v>
      </c>
      <c r="K70" s="48"/>
      <c r="L70" s="48"/>
      <c r="M70" s="48"/>
      <c r="N70" s="49" t="s">
        <v>46</v>
      </c>
      <c r="O70" s="48"/>
      <c r="P70" s="50"/>
      <c r="Q70" s="28"/>
      <c r="R70" s="29"/>
    </row>
    <row r="71" spans="2:18" s="1" customFormat="1" ht="14.4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" customHeight="1">
      <c r="B76" s="27"/>
      <c r="C76" s="148" t="s">
        <v>90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9"/>
    </row>
    <row r="77" spans="2:18" s="1" customFormat="1" ht="6.9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178" t="str">
        <f>F6</f>
        <v>Modernizace zimního stadionu Šumperk část střecha  - D2 - ke SoD VCP nová OK,  VCP bourání atiky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28"/>
      <c r="R78" s="29"/>
    </row>
    <row r="79" spans="2:18" s="1" customFormat="1" ht="36.9" customHeight="1">
      <c r="B79" s="27"/>
      <c r="C79" s="61" t="s">
        <v>84</v>
      </c>
      <c r="D79" s="28"/>
      <c r="E79" s="28"/>
      <c r="F79" s="158" t="str">
        <f>F7</f>
        <v>D2 - Modernizace zimního stadionu Šumperk D2 ke SoD VCP nová OK,  VCP bourání atiky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28"/>
      <c r="R79" s="29"/>
    </row>
    <row r="80" spans="2:18" s="1" customFormat="1" ht="6.9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18</v>
      </c>
      <c r="D81" s="28"/>
      <c r="E81" s="28"/>
      <c r="F81" s="22" t="str">
        <f>F9</f>
        <v>ZS Šumperk</v>
      </c>
      <c r="G81" s="28"/>
      <c r="H81" s="28"/>
      <c r="I81" s="28"/>
      <c r="J81" s="28"/>
      <c r="K81" s="24" t="s">
        <v>20</v>
      </c>
      <c r="L81" s="28"/>
      <c r="M81" s="179" t="str">
        <f>IF(O9="","",O9)</f>
        <v>28.8.2017</v>
      </c>
      <c r="N81" s="157"/>
      <c r="O81" s="157"/>
      <c r="P81" s="157"/>
      <c r="Q81" s="28"/>
      <c r="R81" s="29"/>
    </row>
    <row r="82" spans="2:18" s="1" customFormat="1" ht="6.9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3.5">
      <c r="B83" s="27"/>
      <c r="C83" s="24" t="s">
        <v>22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26</v>
      </c>
      <c r="L83" s="28"/>
      <c r="M83" s="150" t="str">
        <f>E18</f>
        <v xml:space="preserve"> </v>
      </c>
      <c r="N83" s="157"/>
      <c r="O83" s="157"/>
      <c r="P83" s="157"/>
      <c r="Q83" s="157"/>
      <c r="R83" s="29"/>
    </row>
    <row r="84" spans="2:18" s="1" customFormat="1" ht="14.4" customHeight="1">
      <c r="B84" s="27"/>
      <c r="C84" s="24" t="s">
        <v>25</v>
      </c>
      <c r="D84" s="28"/>
      <c r="E84" s="28"/>
      <c r="F84" s="22" t="str">
        <f>IF(E15="","",E15)</f>
        <v>Morys s.r.o.</v>
      </c>
      <c r="G84" s="28"/>
      <c r="H84" s="28"/>
      <c r="I84" s="28"/>
      <c r="J84" s="28"/>
      <c r="K84" s="24" t="s">
        <v>28</v>
      </c>
      <c r="L84" s="28"/>
      <c r="M84" s="150" t="str">
        <f>E21</f>
        <v xml:space="preserve"> </v>
      </c>
      <c r="N84" s="157"/>
      <c r="O84" s="157"/>
      <c r="P84" s="157"/>
      <c r="Q84" s="157"/>
      <c r="R84" s="29"/>
    </row>
    <row r="85" spans="2:18" s="1" customFormat="1" ht="10.4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183" t="s">
        <v>91</v>
      </c>
      <c r="D86" s="184"/>
      <c r="E86" s="184"/>
      <c r="F86" s="184"/>
      <c r="G86" s="184"/>
      <c r="H86" s="91"/>
      <c r="I86" s="91"/>
      <c r="J86" s="91"/>
      <c r="K86" s="91"/>
      <c r="L86" s="91"/>
      <c r="M86" s="91"/>
      <c r="N86" s="183" t="s">
        <v>92</v>
      </c>
      <c r="O86" s="157"/>
      <c r="P86" s="157"/>
      <c r="Q86" s="157"/>
      <c r="R86" s="29"/>
    </row>
    <row r="87" spans="2:18" s="1" customFormat="1" ht="10.4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98" t="s">
        <v>93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4">
        <f>N115</f>
        <v>2215215.44</v>
      </c>
      <c r="O88" s="157"/>
      <c r="P88" s="157"/>
      <c r="Q88" s="157"/>
      <c r="R88" s="29"/>
      <c r="AU88" s="13" t="s">
        <v>94</v>
      </c>
    </row>
    <row r="89" spans="2:18" s="6" customFormat="1" ht="24.9" customHeight="1">
      <c r="B89" s="99"/>
      <c r="C89" s="100"/>
      <c r="D89" s="101" t="s">
        <v>95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85">
        <f>N116</f>
        <v>2169121.62</v>
      </c>
      <c r="O89" s="186"/>
      <c r="P89" s="186"/>
      <c r="Q89" s="186"/>
      <c r="R89" s="102"/>
    </row>
    <row r="90" spans="2:18" s="7" customFormat="1" ht="20" customHeight="1">
      <c r="B90" s="103"/>
      <c r="C90" s="104"/>
      <c r="D90" s="105" t="s">
        <v>96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87">
        <f>N117</f>
        <v>1321072.13</v>
      </c>
      <c r="O90" s="188"/>
      <c r="P90" s="188"/>
      <c r="Q90" s="188"/>
      <c r="R90" s="106"/>
    </row>
    <row r="91" spans="2:18" s="7" customFormat="1" ht="20" customHeight="1">
      <c r="B91" s="103"/>
      <c r="C91" s="104"/>
      <c r="D91" s="105" t="s">
        <v>97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87">
        <f>N123</f>
        <v>848049.49</v>
      </c>
      <c r="O91" s="188"/>
      <c r="P91" s="188"/>
      <c r="Q91" s="188"/>
      <c r="R91" s="106"/>
    </row>
    <row r="92" spans="2:18" s="7" customFormat="1" ht="14.9" customHeight="1">
      <c r="B92" s="103"/>
      <c r="C92" s="104"/>
      <c r="D92" s="105" t="s">
        <v>98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87">
        <f>N124</f>
        <v>4140.3</v>
      </c>
      <c r="O92" s="188"/>
      <c r="P92" s="188"/>
      <c r="Q92" s="188"/>
      <c r="R92" s="106"/>
    </row>
    <row r="93" spans="2:18" s="7" customFormat="1" ht="14.9" customHeight="1">
      <c r="B93" s="103"/>
      <c r="C93" s="104"/>
      <c r="D93" s="105" t="s">
        <v>99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87">
        <f>N126</f>
        <v>843909.19</v>
      </c>
      <c r="O93" s="188"/>
      <c r="P93" s="188"/>
      <c r="Q93" s="188"/>
      <c r="R93" s="106"/>
    </row>
    <row r="94" spans="2:18" s="6" customFormat="1" ht="24.9" customHeight="1">
      <c r="B94" s="99"/>
      <c r="C94" s="100"/>
      <c r="D94" s="101" t="s">
        <v>100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85">
        <f>N136</f>
        <v>46093.82</v>
      </c>
      <c r="O94" s="186"/>
      <c r="P94" s="186"/>
      <c r="Q94" s="186"/>
      <c r="R94" s="102"/>
    </row>
    <row r="95" spans="2:18" s="1" customFormat="1" ht="21.7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21" s="1" customFormat="1" ht="29.25" customHeight="1">
      <c r="B96" s="27"/>
      <c r="C96" s="98" t="s">
        <v>101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89">
        <v>0</v>
      </c>
      <c r="O96" s="157"/>
      <c r="P96" s="157"/>
      <c r="Q96" s="157"/>
      <c r="R96" s="29"/>
      <c r="T96" s="107"/>
      <c r="U96" s="108" t="s">
        <v>33</v>
      </c>
    </row>
    <row r="97" spans="2:18" s="1" customFormat="1" ht="18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18" s="1" customFormat="1" ht="29.25" customHeight="1">
      <c r="B98" s="27"/>
      <c r="C98" s="90" t="s">
        <v>80</v>
      </c>
      <c r="D98" s="91"/>
      <c r="E98" s="91"/>
      <c r="F98" s="91"/>
      <c r="G98" s="91"/>
      <c r="H98" s="91"/>
      <c r="I98" s="91"/>
      <c r="J98" s="91"/>
      <c r="K98" s="91"/>
      <c r="L98" s="172">
        <f>ROUND(SUM(N88+N96),2)</f>
        <v>2215215.44</v>
      </c>
      <c r="M98" s="184"/>
      <c r="N98" s="184"/>
      <c r="O98" s="184"/>
      <c r="P98" s="184"/>
      <c r="Q98" s="184"/>
      <c r="R98" s="29"/>
    </row>
    <row r="99" spans="2:18" s="1" customFormat="1" ht="6.9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1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1" customFormat="1" ht="36.9" customHeight="1">
      <c r="B104" s="27"/>
      <c r="C104" s="148" t="s">
        <v>102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29"/>
    </row>
    <row r="105" spans="2:18" s="1" customFormat="1" ht="6.9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30" customHeight="1">
      <c r="B106" s="27"/>
      <c r="C106" s="24" t="s">
        <v>15</v>
      </c>
      <c r="D106" s="28"/>
      <c r="E106" s="28"/>
      <c r="F106" s="178" t="str">
        <f>F6</f>
        <v>Modernizace zimního stadionu Šumperk část střecha  - D2 - ke SoD VCP nová OK,  VCP bourání atiky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28"/>
      <c r="R106" s="29"/>
    </row>
    <row r="107" spans="2:18" s="1" customFormat="1" ht="36.9" customHeight="1">
      <c r="B107" s="27"/>
      <c r="C107" s="61" t="s">
        <v>84</v>
      </c>
      <c r="D107" s="28"/>
      <c r="E107" s="28"/>
      <c r="F107" s="158" t="str">
        <f>F7</f>
        <v>D2 - Modernizace zimního stadionu Šumperk D2 ke SoD VCP nová OK,  VCP bourání atiky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28"/>
      <c r="R107" s="29"/>
    </row>
    <row r="108" spans="2:18" s="1" customFormat="1" ht="6.9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</row>
    <row r="109" spans="2:18" s="1" customFormat="1" ht="18" customHeight="1">
      <c r="B109" s="27"/>
      <c r="C109" s="24" t="s">
        <v>18</v>
      </c>
      <c r="D109" s="28"/>
      <c r="E109" s="28"/>
      <c r="F109" s="22" t="str">
        <f>F9</f>
        <v>ZS Šumperk</v>
      </c>
      <c r="G109" s="28"/>
      <c r="H109" s="28"/>
      <c r="I109" s="28"/>
      <c r="J109" s="28"/>
      <c r="K109" s="24" t="s">
        <v>20</v>
      </c>
      <c r="L109" s="28"/>
      <c r="M109" s="179" t="str">
        <f>IF(O9="","",O9)</f>
        <v>28.8.2017</v>
      </c>
      <c r="N109" s="157"/>
      <c r="O109" s="157"/>
      <c r="P109" s="157"/>
      <c r="Q109" s="28"/>
      <c r="R109" s="29"/>
    </row>
    <row r="110" spans="2:18" s="1" customFormat="1" ht="6.9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18" s="1" customFormat="1" ht="13.5">
      <c r="B111" s="27"/>
      <c r="C111" s="24" t="s">
        <v>22</v>
      </c>
      <c r="D111" s="28"/>
      <c r="E111" s="28"/>
      <c r="F111" s="22" t="str">
        <f>E12</f>
        <v xml:space="preserve"> </v>
      </c>
      <c r="G111" s="28"/>
      <c r="H111" s="28"/>
      <c r="I111" s="28"/>
      <c r="J111" s="28"/>
      <c r="K111" s="24" t="s">
        <v>26</v>
      </c>
      <c r="L111" s="28"/>
      <c r="M111" s="150" t="str">
        <f>E18</f>
        <v xml:space="preserve"> </v>
      </c>
      <c r="N111" s="157"/>
      <c r="O111" s="157"/>
      <c r="P111" s="157"/>
      <c r="Q111" s="157"/>
      <c r="R111" s="29"/>
    </row>
    <row r="112" spans="2:18" s="1" customFormat="1" ht="14.4" customHeight="1">
      <c r="B112" s="27"/>
      <c r="C112" s="24" t="s">
        <v>25</v>
      </c>
      <c r="D112" s="28"/>
      <c r="E112" s="28"/>
      <c r="F112" s="22" t="str">
        <f>IF(E15="","",E15)</f>
        <v>Morys s.r.o.</v>
      </c>
      <c r="G112" s="28"/>
      <c r="H112" s="28"/>
      <c r="I112" s="28"/>
      <c r="J112" s="28"/>
      <c r="K112" s="24" t="s">
        <v>28</v>
      </c>
      <c r="L112" s="28"/>
      <c r="M112" s="150" t="str">
        <f>E21</f>
        <v xml:space="preserve"> </v>
      </c>
      <c r="N112" s="157"/>
      <c r="O112" s="157"/>
      <c r="P112" s="157"/>
      <c r="Q112" s="157"/>
      <c r="R112" s="29"/>
    </row>
    <row r="113" spans="2:18" s="1" customFormat="1" ht="10.4" customHeight="1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27" s="8" customFormat="1" ht="29.25" customHeight="1">
      <c r="B114" s="109"/>
      <c r="C114" s="110" t="s">
        <v>103</v>
      </c>
      <c r="D114" s="111" t="s">
        <v>104</v>
      </c>
      <c r="E114" s="111" t="s">
        <v>51</v>
      </c>
      <c r="F114" s="190" t="s">
        <v>105</v>
      </c>
      <c r="G114" s="191"/>
      <c r="H114" s="191"/>
      <c r="I114" s="191"/>
      <c r="J114" s="111" t="s">
        <v>106</v>
      </c>
      <c r="K114" s="111" t="s">
        <v>107</v>
      </c>
      <c r="L114" s="192" t="s">
        <v>108</v>
      </c>
      <c r="M114" s="191"/>
      <c r="N114" s="190" t="s">
        <v>92</v>
      </c>
      <c r="O114" s="191"/>
      <c r="P114" s="191"/>
      <c r="Q114" s="193"/>
      <c r="R114" s="112"/>
      <c r="T114" s="68" t="s">
        <v>109</v>
      </c>
      <c r="U114" s="69" t="s">
        <v>33</v>
      </c>
      <c r="V114" s="69" t="s">
        <v>110</v>
      </c>
      <c r="W114" s="69" t="s">
        <v>111</v>
      </c>
      <c r="X114" s="69" t="s">
        <v>112</v>
      </c>
      <c r="Y114" s="69" t="s">
        <v>113</v>
      </c>
      <c r="Z114" s="69" t="s">
        <v>114</v>
      </c>
      <c r="AA114" s="70" t="s">
        <v>115</v>
      </c>
    </row>
    <row r="115" spans="2:63" s="1" customFormat="1" ht="29.25" customHeight="1">
      <c r="B115" s="27"/>
      <c r="C115" s="72" t="s">
        <v>88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98">
        <f>BK115</f>
        <v>2215215.44</v>
      </c>
      <c r="O115" s="199"/>
      <c r="P115" s="199"/>
      <c r="Q115" s="199"/>
      <c r="R115" s="29"/>
      <c r="T115" s="71"/>
      <c r="U115" s="43"/>
      <c r="V115" s="43"/>
      <c r="W115" s="113">
        <f>W116+W136</f>
        <v>1053.4866590000001</v>
      </c>
      <c r="X115" s="43"/>
      <c r="Y115" s="113">
        <f>Y116+Y136</f>
        <v>0.70608</v>
      </c>
      <c r="Z115" s="43"/>
      <c r="AA115" s="114">
        <f>AA116+AA136</f>
        <v>13.32</v>
      </c>
      <c r="AT115" s="13" t="s">
        <v>68</v>
      </c>
      <c r="AU115" s="13" t="s">
        <v>94</v>
      </c>
      <c r="BK115" s="115">
        <f>BK116+BK136</f>
        <v>2215215.44</v>
      </c>
    </row>
    <row r="116" spans="2:63" s="9" customFormat="1" ht="37.4" customHeight="1">
      <c r="B116" s="116"/>
      <c r="C116" s="117"/>
      <c r="D116" s="118" t="s">
        <v>95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200">
        <f>BK116</f>
        <v>2169121.62</v>
      </c>
      <c r="O116" s="185"/>
      <c r="P116" s="185"/>
      <c r="Q116" s="185"/>
      <c r="R116" s="119"/>
      <c r="T116" s="120"/>
      <c r="U116" s="117"/>
      <c r="V116" s="117"/>
      <c r="W116" s="121">
        <f>W117+W123</f>
        <v>1053.4866590000001</v>
      </c>
      <c r="X116" s="117"/>
      <c r="Y116" s="121">
        <f>Y117+Y123</f>
        <v>0.70608</v>
      </c>
      <c r="Z116" s="117"/>
      <c r="AA116" s="122">
        <f>AA117+AA123</f>
        <v>13.32</v>
      </c>
      <c r="AR116" s="123" t="s">
        <v>75</v>
      </c>
      <c r="AT116" s="124" t="s">
        <v>68</v>
      </c>
      <c r="AU116" s="124" t="s">
        <v>69</v>
      </c>
      <c r="AY116" s="123" t="s">
        <v>116</v>
      </c>
      <c r="BK116" s="125">
        <f>BK117+BK123</f>
        <v>2169121.62</v>
      </c>
    </row>
    <row r="117" spans="2:63" s="9" customFormat="1" ht="20" customHeight="1">
      <c r="B117" s="116"/>
      <c r="C117" s="117"/>
      <c r="D117" s="126" t="s">
        <v>96</v>
      </c>
      <c r="E117" s="126"/>
      <c r="F117" s="126"/>
      <c r="G117" s="126"/>
      <c r="H117" s="126"/>
      <c r="I117" s="126"/>
      <c r="J117" s="126"/>
      <c r="K117" s="126"/>
      <c r="L117" s="126"/>
      <c r="M117" s="126"/>
      <c r="N117" s="201">
        <f>BK117</f>
        <v>1321072.13</v>
      </c>
      <c r="O117" s="202"/>
      <c r="P117" s="202"/>
      <c r="Q117" s="202"/>
      <c r="R117" s="119"/>
      <c r="T117" s="120"/>
      <c r="U117" s="117"/>
      <c r="V117" s="117"/>
      <c r="W117" s="121">
        <f>SUM(W118:W122)</f>
        <v>965.7600000000001</v>
      </c>
      <c r="X117" s="117"/>
      <c r="Y117" s="121">
        <f>SUM(Y118:Y122)</f>
        <v>0.70608</v>
      </c>
      <c r="Z117" s="117"/>
      <c r="AA117" s="122">
        <f>SUM(AA118:AA122)</f>
        <v>0</v>
      </c>
      <c r="AR117" s="123" t="s">
        <v>75</v>
      </c>
      <c r="AT117" s="124" t="s">
        <v>68</v>
      </c>
      <c r="AU117" s="124" t="s">
        <v>75</v>
      </c>
      <c r="AY117" s="123" t="s">
        <v>116</v>
      </c>
      <c r="BK117" s="125">
        <f>SUM(BK118:BK122)</f>
        <v>1321072.13</v>
      </c>
    </row>
    <row r="118" spans="2:65" s="1" customFormat="1" ht="44.25" customHeight="1">
      <c r="B118" s="127"/>
      <c r="C118" s="128" t="s">
        <v>117</v>
      </c>
      <c r="D118" s="128" t="s">
        <v>118</v>
      </c>
      <c r="E118" s="129" t="s">
        <v>119</v>
      </c>
      <c r="F118" s="194" t="s">
        <v>120</v>
      </c>
      <c r="G118" s="195"/>
      <c r="H118" s="195"/>
      <c r="I118" s="195"/>
      <c r="J118" s="130" t="s">
        <v>121</v>
      </c>
      <c r="K118" s="131">
        <v>11162.11</v>
      </c>
      <c r="L118" s="196">
        <v>80.1</v>
      </c>
      <c r="M118" s="195"/>
      <c r="N118" s="196">
        <f>ROUND(L118*K118,2)</f>
        <v>894085.01</v>
      </c>
      <c r="O118" s="195"/>
      <c r="P118" s="195"/>
      <c r="Q118" s="195"/>
      <c r="R118" s="132"/>
      <c r="T118" s="133" t="s">
        <v>3</v>
      </c>
      <c r="U118" s="36" t="s">
        <v>34</v>
      </c>
      <c r="V118" s="134">
        <v>0</v>
      </c>
      <c r="W118" s="134">
        <f>V118*K118</f>
        <v>0</v>
      </c>
      <c r="X118" s="134">
        <v>0</v>
      </c>
      <c r="Y118" s="134">
        <f>X118*K118</f>
        <v>0</v>
      </c>
      <c r="Z118" s="134">
        <v>0</v>
      </c>
      <c r="AA118" s="135">
        <f>Z118*K118</f>
        <v>0</v>
      </c>
      <c r="AR118" s="13" t="s">
        <v>122</v>
      </c>
      <c r="AT118" s="13" t="s">
        <v>118</v>
      </c>
      <c r="AU118" s="13" t="s">
        <v>82</v>
      </c>
      <c r="AY118" s="13" t="s">
        <v>116</v>
      </c>
      <c r="BE118" s="136">
        <f>IF(U118="základní",N118,0)</f>
        <v>894085.01</v>
      </c>
      <c r="BF118" s="136">
        <f>IF(U118="snížená",N118,0)</f>
        <v>0</v>
      </c>
      <c r="BG118" s="136">
        <f>IF(U118="zákl. přenesená",N118,0)</f>
        <v>0</v>
      </c>
      <c r="BH118" s="136">
        <f>IF(U118="sníž. přenesená",N118,0)</f>
        <v>0</v>
      </c>
      <c r="BI118" s="136">
        <f>IF(U118="nulová",N118,0)</f>
        <v>0</v>
      </c>
      <c r="BJ118" s="13" t="s">
        <v>75</v>
      </c>
      <c r="BK118" s="136">
        <f>ROUND(L118*K118,2)</f>
        <v>894085.01</v>
      </c>
      <c r="BL118" s="13" t="s">
        <v>122</v>
      </c>
      <c r="BM118" s="13" t="s">
        <v>123</v>
      </c>
    </row>
    <row r="119" spans="2:65" s="1" customFormat="1" ht="44.25" customHeight="1">
      <c r="B119" s="127"/>
      <c r="C119" s="128" t="s">
        <v>122</v>
      </c>
      <c r="D119" s="128" t="s">
        <v>118</v>
      </c>
      <c r="E119" s="129" t="s">
        <v>124</v>
      </c>
      <c r="F119" s="194" t="s">
        <v>125</v>
      </c>
      <c r="G119" s="195"/>
      <c r="H119" s="195"/>
      <c r="I119" s="195"/>
      <c r="J119" s="130" t="s">
        <v>121</v>
      </c>
      <c r="K119" s="131">
        <v>327.84</v>
      </c>
      <c r="L119" s="196">
        <v>118</v>
      </c>
      <c r="M119" s="195"/>
      <c r="N119" s="196">
        <f>ROUND(L119*K119,2)</f>
        <v>38685.12</v>
      </c>
      <c r="O119" s="195"/>
      <c r="P119" s="195"/>
      <c r="Q119" s="195"/>
      <c r="R119" s="132"/>
      <c r="T119" s="133" t="s">
        <v>3</v>
      </c>
      <c r="U119" s="36" t="s">
        <v>34</v>
      </c>
      <c r="V119" s="134">
        <v>0</v>
      </c>
      <c r="W119" s="134">
        <f>V119*K119</f>
        <v>0</v>
      </c>
      <c r="X119" s="134">
        <v>0.001</v>
      </c>
      <c r="Y119" s="134">
        <f>X119*K119</f>
        <v>0.32783999999999996</v>
      </c>
      <c r="Z119" s="134">
        <v>0</v>
      </c>
      <c r="AA119" s="135">
        <f>Z119*K119</f>
        <v>0</v>
      </c>
      <c r="AR119" s="13" t="s">
        <v>122</v>
      </c>
      <c r="AT119" s="13" t="s">
        <v>118</v>
      </c>
      <c r="AU119" s="13" t="s">
        <v>82</v>
      </c>
      <c r="AY119" s="13" t="s">
        <v>116</v>
      </c>
      <c r="BE119" s="136">
        <f>IF(U119="základní",N119,0)</f>
        <v>38685.12</v>
      </c>
      <c r="BF119" s="136">
        <f>IF(U119="snížená",N119,0)</f>
        <v>0</v>
      </c>
      <c r="BG119" s="136">
        <f>IF(U119="zákl. přenesená",N119,0)</f>
        <v>0</v>
      </c>
      <c r="BH119" s="136">
        <f>IF(U119="sníž. přenesená",N119,0)</f>
        <v>0</v>
      </c>
      <c r="BI119" s="136">
        <f>IF(U119="nulová",N119,0)</f>
        <v>0</v>
      </c>
      <c r="BJ119" s="13" t="s">
        <v>75</v>
      </c>
      <c r="BK119" s="136">
        <f>ROUND(L119*K119,2)</f>
        <v>38685.12</v>
      </c>
      <c r="BL119" s="13" t="s">
        <v>122</v>
      </c>
      <c r="BM119" s="13" t="s">
        <v>126</v>
      </c>
    </row>
    <row r="120" spans="2:65" s="1" customFormat="1" ht="31.5" customHeight="1">
      <c r="B120" s="127"/>
      <c r="C120" s="128" t="s">
        <v>127</v>
      </c>
      <c r="D120" s="128" t="s">
        <v>118</v>
      </c>
      <c r="E120" s="129" t="s">
        <v>128</v>
      </c>
      <c r="F120" s="194" t="s">
        <v>129</v>
      </c>
      <c r="G120" s="195"/>
      <c r="H120" s="195"/>
      <c r="I120" s="195"/>
      <c r="J120" s="130" t="s">
        <v>130</v>
      </c>
      <c r="K120" s="131">
        <v>1576</v>
      </c>
      <c r="L120" s="196">
        <v>193.8</v>
      </c>
      <c r="M120" s="195"/>
      <c r="N120" s="196">
        <f>ROUND(L120*K120,2)</f>
        <v>305428.8</v>
      </c>
      <c r="O120" s="195"/>
      <c r="P120" s="195"/>
      <c r="Q120" s="195"/>
      <c r="R120" s="132"/>
      <c r="T120" s="133" t="s">
        <v>3</v>
      </c>
      <c r="U120" s="36" t="s">
        <v>34</v>
      </c>
      <c r="V120" s="134">
        <v>0.4</v>
      </c>
      <c r="W120" s="134">
        <f>V120*K120</f>
        <v>630.4000000000001</v>
      </c>
      <c r="X120" s="134">
        <v>0.00024</v>
      </c>
      <c r="Y120" s="134">
        <f>X120*K120</f>
        <v>0.37824</v>
      </c>
      <c r="Z120" s="134">
        <v>0</v>
      </c>
      <c r="AA120" s="135">
        <f>Z120*K120</f>
        <v>0</v>
      </c>
      <c r="AR120" s="13" t="s">
        <v>122</v>
      </c>
      <c r="AT120" s="13" t="s">
        <v>118</v>
      </c>
      <c r="AU120" s="13" t="s">
        <v>82</v>
      </c>
      <c r="AY120" s="13" t="s">
        <v>116</v>
      </c>
      <c r="BE120" s="136">
        <f>IF(U120="základní",N120,0)</f>
        <v>305428.8</v>
      </c>
      <c r="BF120" s="136">
        <f>IF(U120="snížená",N120,0)</f>
        <v>0</v>
      </c>
      <c r="BG120" s="136">
        <f>IF(U120="zákl. přenesená",N120,0)</f>
        <v>0</v>
      </c>
      <c r="BH120" s="136">
        <f>IF(U120="sníž. přenesená",N120,0)</f>
        <v>0</v>
      </c>
      <c r="BI120" s="136">
        <f>IF(U120="nulová",N120,0)</f>
        <v>0</v>
      </c>
      <c r="BJ120" s="13" t="s">
        <v>75</v>
      </c>
      <c r="BK120" s="136">
        <f>ROUND(L120*K120,2)</f>
        <v>305428.8</v>
      </c>
      <c r="BL120" s="13" t="s">
        <v>122</v>
      </c>
      <c r="BM120" s="13" t="s">
        <v>131</v>
      </c>
    </row>
    <row r="121" spans="2:65" s="1" customFormat="1" ht="31.5" customHeight="1">
      <c r="B121" s="127"/>
      <c r="C121" s="128" t="s">
        <v>132</v>
      </c>
      <c r="D121" s="128" t="s">
        <v>118</v>
      </c>
      <c r="E121" s="129" t="s">
        <v>133</v>
      </c>
      <c r="F121" s="194" t="s">
        <v>134</v>
      </c>
      <c r="G121" s="195"/>
      <c r="H121" s="195"/>
      <c r="I121" s="195"/>
      <c r="J121" s="130" t="s">
        <v>130</v>
      </c>
      <c r="K121" s="131">
        <v>1576</v>
      </c>
      <c r="L121" s="196">
        <v>26.95</v>
      </c>
      <c r="M121" s="195"/>
      <c r="N121" s="196">
        <f>ROUND(L121*K121,2)</f>
        <v>42473.2</v>
      </c>
      <c r="O121" s="195"/>
      <c r="P121" s="195"/>
      <c r="Q121" s="195"/>
      <c r="R121" s="132"/>
      <c r="T121" s="133" t="s">
        <v>3</v>
      </c>
      <c r="U121" s="36" t="s">
        <v>34</v>
      </c>
      <c r="V121" s="134">
        <v>0.11</v>
      </c>
      <c r="W121" s="134">
        <f>V121*K121</f>
        <v>173.36</v>
      </c>
      <c r="X121" s="134">
        <v>0</v>
      </c>
      <c r="Y121" s="134">
        <f>X121*K121</f>
        <v>0</v>
      </c>
      <c r="Z121" s="134">
        <v>0</v>
      </c>
      <c r="AA121" s="135">
        <f>Z121*K121</f>
        <v>0</v>
      </c>
      <c r="AR121" s="13" t="s">
        <v>122</v>
      </c>
      <c r="AT121" s="13" t="s">
        <v>118</v>
      </c>
      <c r="AU121" s="13" t="s">
        <v>82</v>
      </c>
      <c r="AY121" s="13" t="s">
        <v>116</v>
      </c>
      <c r="BE121" s="136">
        <f>IF(U121="základní",N121,0)</f>
        <v>42473.2</v>
      </c>
      <c r="BF121" s="136">
        <f>IF(U121="snížená",N121,0)</f>
        <v>0</v>
      </c>
      <c r="BG121" s="136">
        <f>IF(U121="zákl. přenesená",N121,0)</f>
        <v>0</v>
      </c>
      <c r="BH121" s="136">
        <f>IF(U121="sníž. přenesená",N121,0)</f>
        <v>0</v>
      </c>
      <c r="BI121" s="136">
        <f>IF(U121="nulová",N121,0)</f>
        <v>0</v>
      </c>
      <c r="BJ121" s="13" t="s">
        <v>75</v>
      </c>
      <c r="BK121" s="136">
        <f>ROUND(L121*K121,2)</f>
        <v>42473.2</v>
      </c>
      <c r="BL121" s="13" t="s">
        <v>122</v>
      </c>
      <c r="BM121" s="13" t="s">
        <v>135</v>
      </c>
    </row>
    <row r="122" spans="2:65" s="1" customFormat="1" ht="44.25" customHeight="1">
      <c r="B122" s="127"/>
      <c r="C122" s="128" t="s">
        <v>136</v>
      </c>
      <c r="D122" s="128" t="s">
        <v>118</v>
      </c>
      <c r="E122" s="129" t="s">
        <v>137</v>
      </c>
      <c r="F122" s="194" t="s">
        <v>138</v>
      </c>
      <c r="G122" s="195"/>
      <c r="H122" s="195"/>
      <c r="I122" s="195"/>
      <c r="J122" s="130" t="s">
        <v>139</v>
      </c>
      <c r="K122" s="131">
        <v>2000</v>
      </c>
      <c r="L122" s="196">
        <v>20.2</v>
      </c>
      <c r="M122" s="195"/>
      <c r="N122" s="196">
        <f>ROUND(L122*K122,2)</f>
        <v>40400</v>
      </c>
      <c r="O122" s="195"/>
      <c r="P122" s="195"/>
      <c r="Q122" s="195"/>
      <c r="R122" s="132"/>
      <c r="T122" s="133" t="s">
        <v>3</v>
      </c>
      <c r="U122" s="36" t="s">
        <v>34</v>
      </c>
      <c r="V122" s="134">
        <v>0.081</v>
      </c>
      <c r="W122" s="134">
        <f>V122*K122</f>
        <v>162</v>
      </c>
      <c r="X122" s="134">
        <v>0</v>
      </c>
      <c r="Y122" s="134">
        <f>X122*K122</f>
        <v>0</v>
      </c>
      <c r="Z122" s="134">
        <v>0</v>
      </c>
      <c r="AA122" s="135">
        <f>Z122*K122</f>
        <v>0</v>
      </c>
      <c r="AR122" s="13" t="s">
        <v>122</v>
      </c>
      <c r="AT122" s="13" t="s">
        <v>118</v>
      </c>
      <c r="AU122" s="13" t="s">
        <v>82</v>
      </c>
      <c r="AY122" s="13" t="s">
        <v>116</v>
      </c>
      <c r="BE122" s="136">
        <f>IF(U122="základní",N122,0)</f>
        <v>40400</v>
      </c>
      <c r="BF122" s="136">
        <f>IF(U122="snížená",N122,0)</f>
        <v>0</v>
      </c>
      <c r="BG122" s="136">
        <f>IF(U122="zákl. přenesená",N122,0)</f>
        <v>0</v>
      </c>
      <c r="BH122" s="136">
        <f>IF(U122="sníž. přenesená",N122,0)</f>
        <v>0</v>
      </c>
      <c r="BI122" s="136">
        <f>IF(U122="nulová",N122,0)</f>
        <v>0</v>
      </c>
      <c r="BJ122" s="13" t="s">
        <v>75</v>
      </c>
      <c r="BK122" s="136">
        <f>ROUND(L122*K122,2)</f>
        <v>40400</v>
      </c>
      <c r="BL122" s="13" t="s">
        <v>122</v>
      </c>
      <c r="BM122" s="13" t="s">
        <v>140</v>
      </c>
    </row>
    <row r="123" spans="2:63" s="9" customFormat="1" ht="29.9" customHeight="1">
      <c r="B123" s="116"/>
      <c r="C123" s="117"/>
      <c r="D123" s="126" t="s">
        <v>97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203">
        <f>BK123</f>
        <v>848049.49</v>
      </c>
      <c r="O123" s="204"/>
      <c r="P123" s="204"/>
      <c r="Q123" s="204"/>
      <c r="R123" s="119"/>
      <c r="T123" s="120"/>
      <c r="U123" s="117"/>
      <c r="V123" s="117"/>
      <c r="W123" s="121">
        <f>W124+W126</f>
        <v>87.726659</v>
      </c>
      <c r="X123" s="117"/>
      <c r="Y123" s="121">
        <f>Y124+Y126</f>
        <v>0</v>
      </c>
      <c r="Z123" s="117"/>
      <c r="AA123" s="122">
        <f>AA124+AA126</f>
        <v>13.32</v>
      </c>
      <c r="AR123" s="123" t="s">
        <v>75</v>
      </c>
      <c r="AT123" s="124" t="s">
        <v>68</v>
      </c>
      <c r="AU123" s="124" t="s">
        <v>75</v>
      </c>
      <c r="AY123" s="123" t="s">
        <v>116</v>
      </c>
      <c r="BK123" s="125">
        <f>BK124+BK126</f>
        <v>848049.49</v>
      </c>
    </row>
    <row r="124" spans="2:63" s="9" customFormat="1" ht="14.9" customHeight="1">
      <c r="B124" s="116"/>
      <c r="C124" s="117"/>
      <c r="D124" s="126" t="s">
        <v>98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201">
        <f>BK124</f>
        <v>4140.3</v>
      </c>
      <c r="O124" s="202"/>
      <c r="P124" s="202"/>
      <c r="Q124" s="202"/>
      <c r="R124" s="119"/>
      <c r="T124" s="120"/>
      <c r="U124" s="117"/>
      <c r="V124" s="117"/>
      <c r="W124" s="121">
        <f>W125</f>
        <v>20.0762</v>
      </c>
      <c r="X124" s="117"/>
      <c r="Y124" s="121">
        <f>Y125</f>
        <v>0</v>
      </c>
      <c r="Z124" s="117"/>
      <c r="AA124" s="122">
        <f>AA125</f>
        <v>13.32</v>
      </c>
      <c r="AR124" s="123" t="s">
        <v>75</v>
      </c>
      <c r="AT124" s="124" t="s">
        <v>68</v>
      </c>
      <c r="AU124" s="124" t="s">
        <v>82</v>
      </c>
      <c r="AY124" s="123" t="s">
        <v>116</v>
      </c>
      <c r="BK124" s="125">
        <f>BK125</f>
        <v>4140.3</v>
      </c>
    </row>
    <row r="125" spans="2:65" s="1" customFormat="1" ht="31.5" customHeight="1">
      <c r="B125" s="127"/>
      <c r="C125" s="128" t="s">
        <v>141</v>
      </c>
      <c r="D125" s="128" t="s">
        <v>118</v>
      </c>
      <c r="E125" s="129" t="s">
        <v>142</v>
      </c>
      <c r="F125" s="194" t="s">
        <v>143</v>
      </c>
      <c r="G125" s="195"/>
      <c r="H125" s="195"/>
      <c r="I125" s="195"/>
      <c r="J125" s="130" t="s">
        <v>144</v>
      </c>
      <c r="K125" s="131">
        <v>7.4</v>
      </c>
      <c r="L125" s="196">
        <v>559.5</v>
      </c>
      <c r="M125" s="195"/>
      <c r="N125" s="196">
        <f>ROUND(L125*K125,2)</f>
        <v>4140.3</v>
      </c>
      <c r="O125" s="195"/>
      <c r="P125" s="195"/>
      <c r="Q125" s="195"/>
      <c r="R125" s="132"/>
      <c r="T125" s="133" t="s">
        <v>3</v>
      </c>
      <c r="U125" s="36" t="s">
        <v>34</v>
      </c>
      <c r="V125" s="134">
        <v>2.713</v>
      </c>
      <c r="W125" s="134">
        <f>V125*K125</f>
        <v>20.0762</v>
      </c>
      <c r="X125" s="134">
        <v>0</v>
      </c>
      <c r="Y125" s="134">
        <f>X125*K125</f>
        <v>0</v>
      </c>
      <c r="Z125" s="134">
        <v>1.8</v>
      </c>
      <c r="AA125" s="135">
        <f>Z125*K125</f>
        <v>13.32</v>
      </c>
      <c r="AR125" s="13" t="s">
        <v>122</v>
      </c>
      <c r="AT125" s="13" t="s">
        <v>118</v>
      </c>
      <c r="AU125" s="13" t="s">
        <v>145</v>
      </c>
      <c r="AY125" s="13" t="s">
        <v>116</v>
      </c>
      <c r="BE125" s="136">
        <f>IF(U125="základní",N125,0)</f>
        <v>4140.3</v>
      </c>
      <c r="BF125" s="136">
        <f>IF(U125="snížená",N125,0)</f>
        <v>0</v>
      </c>
      <c r="BG125" s="136">
        <f>IF(U125="zákl. přenesená",N125,0)</f>
        <v>0</v>
      </c>
      <c r="BH125" s="136">
        <f>IF(U125="sníž. přenesená",N125,0)</f>
        <v>0</v>
      </c>
      <c r="BI125" s="136">
        <f>IF(U125="nulová",N125,0)</f>
        <v>0</v>
      </c>
      <c r="BJ125" s="13" t="s">
        <v>75</v>
      </c>
      <c r="BK125" s="136">
        <f>ROUND(L125*K125,2)</f>
        <v>4140.3</v>
      </c>
      <c r="BL125" s="13" t="s">
        <v>122</v>
      </c>
      <c r="BM125" s="13" t="s">
        <v>146</v>
      </c>
    </row>
    <row r="126" spans="2:63" s="9" customFormat="1" ht="22.4" customHeight="1">
      <c r="B126" s="116"/>
      <c r="C126" s="117"/>
      <c r="D126" s="126" t="s">
        <v>99</v>
      </c>
      <c r="E126" s="126"/>
      <c r="F126" s="126"/>
      <c r="G126" s="126"/>
      <c r="H126" s="126"/>
      <c r="I126" s="126"/>
      <c r="J126" s="126"/>
      <c r="K126" s="126"/>
      <c r="L126" s="126"/>
      <c r="M126" s="126"/>
      <c r="N126" s="205">
        <f>BK126</f>
        <v>843909.19</v>
      </c>
      <c r="O126" s="206"/>
      <c r="P126" s="206"/>
      <c r="Q126" s="206"/>
      <c r="R126" s="119"/>
      <c r="T126" s="120"/>
      <c r="U126" s="117"/>
      <c r="V126" s="117"/>
      <c r="W126" s="121">
        <f>SUM(W127:W135)</f>
        <v>67.650459</v>
      </c>
      <c r="X126" s="117"/>
      <c r="Y126" s="121">
        <f>SUM(Y127:Y135)</f>
        <v>0</v>
      </c>
      <c r="Z126" s="117"/>
      <c r="AA126" s="122">
        <f>SUM(AA127:AA135)</f>
        <v>0</v>
      </c>
      <c r="AR126" s="123" t="s">
        <v>75</v>
      </c>
      <c r="AT126" s="124" t="s">
        <v>68</v>
      </c>
      <c r="AU126" s="124" t="s">
        <v>82</v>
      </c>
      <c r="AY126" s="123" t="s">
        <v>116</v>
      </c>
      <c r="BK126" s="125">
        <f>SUM(BK127:BK135)</f>
        <v>843909.19</v>
      </c>
    </row>
    <row r="127" spans="2:65" s="1" customFormat="1" ht="44.25" customHeight="1">
      <c r="B127" s="127"/>
      <c r="C127" s="128" t="s">
        <v>147</v>
      </c>
      <c r="D127" s="128" t="s">
        <v>118</v>
      </c>
      <c r="E127" s="129" t="s">
        <v>148</v>
      </c>
      <c r="F127" s="194" t="s">
        <v>149</v>
      </c>
      <c r="G127" s="195"/>
      <c r="H127" s="195"/>
      <c r="I127" s="195"/>
      <c r="J127" s="130" t="s">
        <v>150</v>
      </c>
      <c r="K127" s="131">
        <v>0.652</v>
      </c>
      <c r="L127" s="196">
        <v>841</v>
      </c>
      <c r="M127" s="195"/>
      <c r="N127" s="196">
        <f aca="true" t="shared" si="0" ref="N127:N135">ROUND(L127*K127,2)</f>
        <v>548.33</v>
      </c>
      <c r="O127" s="195"/>
      <c r="P127" s="195"/>
      <c r="Q127" s="195"/>
      <c r="R127" s="132"/>
      <c r="T127" s="133" t="s">
        <v>3</v>
      </c>
      <c r="U127" s="36" t="s">
        <v>34</v>
      </c>
      <c r="V127" s="134">
        <v>3.31</v>
      </c>
      <c r="W127" s="134">
        <f aca="true" t="shared" si="1" ref="W127:W135">V127*K127</f>
        <v>2.1581200000000003</v>
      </c>
      <c r="X127" s="134">
        <v>0</v>
      </c>
      <c r="Y127" s="134">
        <f aca="true" t="shared" si="2" ref="Y127:Y135">X127*K127</f>
        <v>0</v>
      </c>
      <c r="Z127" s="134">
        <v>0</v>
      </c>
      <c r="AA127" s="135">
        <f aca="true" t="shared" si="3" ref="AA127:AA135">Z127*K127</f>
        <v>0</v>
      </c>
      <c r="AR127" s="13" t="s">
        <v>122</v>
      </c>
      <c r="AT127" s="13" t="s">
        <v>118</v>
      </c>
      <c r="AU127" s="13" t="s">
        <v>145</v>
      </c>
      <c r="AY127" s="13" t="s">
        <v>116</v>
      </c>
      <c r="BE127" s="136">
        <f aca="true" t="shared" si="4" ref="BE127:BE135">IF(U127="základní",N127,0)</f>
        <v>548.33</v>
      </c>
      <c r="BF127" s="136">
        <f aca="true" t="shared" si="5" ref="BF127:BF135">IF(U127="snížená",N127,0)</f>
        <v>0</v>
      </c>
      <c r="BG127" s="136">
        <f aca="true" t="shared" si="6" ref="BG127:BG135">IF(U127="zákl. přenesená",N127,0)</f>
        <v>0</v>
      </c>
      <c r="BH127" s="136">
        <f aca="true" t="shared" si="7" ref="BH127:BH135">IF(U127="sníž. přenesená",N127,0)</f>
        <v>0</v>
      </c>
      <c r="BI127" s="136">
        <f aca="true" t="shared" si="8" ref="BI127:BI135">IF(U127="nulová",N127,0)</f>
        <v>0</v>
      </c>
      <c r="BJ127" s="13" t="s">
        <v>75</v>
      </c>
      <c r="BK127" s="136">
        <f aca="true" t="shared" si="9" ref="BK127:BK135">ROUND(L127*K127,2)</f>
        <v>548.33</v>
      </c>
      <c r="BL127" s="13" t="s">
        <v>122</v>
      </c>
      <c r="BM127" s="13" t="s">
        <v>151</v>
      </c>
    </row>
    <row r="128" spans="2:65" s="1" customFormat="1" ht="31.5" customHeight="1">
      <c r="B128" s="127"/>
      <c r="C128" s="128" t="s">
        <v>9</v>
      </c>
      <c r="D128" s="128" t="s">
        <v>118</v>
      </c>
      <c r="E128" s="129" t="s">
        <v>152</v>
      </c>
      <c r="F128" s="194" t="s">
        <v>153</v>
      </c>
      <c r="G128" s="195"/>
      <c r="H128" s="195"/>
      <c r="I128" s="195"/>
      <c r="J128" s="130" t="s">
        <v>150</v>
      </c>
      <c r="K128" s="131">
        <v>0.652</v>
      </c>
      <c r="L128" s="196">
        <v>226.63</v>
      </c>
      <c r="M128" s="195"/>
      <c r="N128" s="196">
        <f t="shared" si="0"/>
        <v>147.76</v>
      </c>
      <c r="O128" s="195"/>
      <c r="P128" s="195"/>
      <c r="Q128" s="195"/>
      <c r="R128" s="132"/>
      <c r="T128" s="133" t="s">
        <v>3</v>
      </c>
      <c r="U128" s="36" t="s">
        <v>34</v>
      </c>
      <c r="V128" s="134">
        <v>0</v>
      </c>
      <c r="W128" s="134">
        <f t="shared" si="1"/>
        <v>0</v>
      </c>
      <c r="X128" s="134">
        <v>0</v>
      </c>
      <c r="Y128" s="134">
        <f t="shared" si="2"/>
        <v>0</v>
      </c>
      <c r="Z128" s="134">
        <v>0</v>
      </c>
      <c r="AA128" s="135">
        <f t="shared" si="3"/>
        <v>0</v>
      </c>
      <c r="AR128" s="13" t="s">
        <v>122</v>
      </c>
      <c r="AT128" s="13" t="s">
        <v>118</v>
      </c>
      <c r="AU128" s="13" t="s">
        <v>145</v>
      </c>
      <c r="AY128" s="13" t="s">
        <v>116</v>
      </c>
      <c r="BE128" s="136">
        <f t="shared" si="4"/>
        <v>147.76</v>
      </c>
      <c r="BF128" s="136">
        <f t="shared" si="5"/>
        <v>0</v>
      </c>
      <c r="BG128" s="136">
        <f t="shared" si="6"/>
        <v>0</v>
      </c>
      <c r="BH128" s="136">
        <f t="shared" si="7"/>
        <v>0</v>
      </c>
      <c r="BI128" s="136">
        <f t="shared" si="8"/>
        <v>0</v>
      </c>
      <c r="BJ128" s="13" t="s">
        <v>75</v>
      </c>
      <c r="BK128" s="136">
        <f t="shared" si="9"/>
        <v>147.76</v>
      </c>
      <c r="BL128" s="13" t="s">
        <v>122</v>
      </c>
      <c r="BM128" s="13" t="s">
        <v>154</v>
      </c>
    </row>
    <row r="129" spans="2:65" s="1" customFormat="1" ht="31.5" customHeight="1">
      <c r="B129" s="127"/>
      <c r="C129" s="128" t="s">
        <v>155</v>
      </c>
      <c r="D129" s="128" t="s">
        <v>118</v>
      </c>
      <c r="E129" s="129" t="s">
        <v>156</v>
      </c>
      <c r="F129" s="194" t="s">
        <v>157</v>
      </c>
      <c r="G129" s="195"/>
      <c r="H129" s="195"/>
      <c r="I129" s="195"/>
      <c r="J129" s="130" t="s">
        <v>150</v>
      </c>
      <c r="K129" s="131">
        <v>1.304</v>
      </c>
      <c r="L129" s="196">
        <v>9.88</v>
      </c>
      <c r="M129" s="195"/>
      <c r="N129" s="196">
        <f t="shared" si="0"/>
        <v>12.88</v>
      </c>
      <c r="O129" s="195"/>
      <c r="P129" s="195"/>
      <c r="Q129" s="195"/>
      <c r="R129" s="132"/>
      <c r="T129" s="133" t="s">
        <v>3</v>
      </c>
      <c r="U129" s="36" t="s">
        <v>34</v>
      </c>
      <c r="V129" s="134">
        <v>0.006</v>
      </c>
      <c r="W129" s="134">
        <f t="shared" si="1"/>
        <v>0.007824000000000001</v>
      </c>
      <c r="X129" s="134">
        <v>0</v>
      </c>
      <c r="Y129" s="134">
        <f t="shared" si="2"/>
        <v>0</v>
      </c>
      <c r="Z129" s="134">
        <v>0</v>
      </c>
      <c r="AA129" s="135">
        <f t="shared" si="3"/>
        <v>0</v>
      </c>
      <c r="AR129" s="13" t="s">
        <v>122</v>
      </c>
      <c r="AT129" s="13" t="s">
        <v>118</v>
      </c>
      <c r="AU129" s="13" t="s">
        <v>145</v>
      </c>
      <c r="AY129" s="13" t="s">
        <v>116</v>
      </c>
      <c r="BE129" s="136">
        <f t="shared" si="4"/>
        <v>12.88</v>
      </c>
      <c r="BF129" s="136">
        <f t="shared" si="5"/>
        <v>0</v>
      </c>
      <c r="BG129" s="136">
        <f t="shared" si="6"/>
        <v>0</v>
      </c>
      <c r="BH129" s="136">
        <f t="shared" si="7"/>
        <v>0</v>
      </c>
      <c r="BI129" s="136">
        <f t="shared" si="8"/>
        <v>0</v>
      </c>
      <c r="BJ129" s="13" t="s">
        <v>75</v>
      </c>
      <c r="BK129" s="136">
        <f t="shared" si="9"/>
        <v>12.88</v>
      </c>
      <c r="BL129" s="13" t="s">
        <v>122</v>
      </c>
      <c r="BM129" s="13" t="s">
        <v>158</v>
      </c>
    </row>
    <row r="130" spans="2:65" s="1" customFormat="1" ht="44.25" customHeight="1">
      <c r="B130" s="127"/>
      <c r="C130" s="128" t="s">
        <v>159</v>
      </c>
      <c r="D130" s="128" t="s">
        <v>118</v>
      </c>
      <c r="E130" s="129" t="s">
        <v>160</v>
      </c>
      <c r="F130" s="194" t="s">
        <v>161</v>
      </c>
      <c r="G130" s="195"/>
      <c r="H130" s="195"/>
      <c r="I130" s="195"/>
      <c r="J130" s="130" t="s">
        <v>150</v>
      </c>
      <c r="K130" s="131">
        <v>13.32</v>
      </c>
      <c r="L130" s="196">
        <v>576.3</v>
      </c>
      <c r="M130" s="195"/>
      <c r="N130" s="196">
        <f t="shared" si="0"/>
        <v>7676.32</v>
      </c>
      <c r="O130" s="195"/>
      <c r="P130" s="195"/>
      <c r="Q130" s="195"/>
      <c r="R130" s="132"/>
      <c r="T130" s="133" t="s">
        <v>3</v>
      </c>
      <c r="U130" s="36" t="s">
        <v>34</v>
      </c>
      <c r="V130" s="134">
        <v>3.01</v>
      </c>
      <c r="W130" s="134">
        <f t="shared" si="1"/>
        <v>40.093199999999996</v>
      </c>
      <c r="X130" s="134">
        <v>0</v>
      </c>
      <c r="Y130" s="134">
        <f t="shared" si="2"/>
        <v>0</v>
      </c>
      <c r="Z130" s="134">
        <v>0</v>
      </c>
      <c r="AA130" s="135">
        <f t="shared" si="3"/>
        <v>0</v>
      </c>
      <c r="AR130" s="13" t="s">
        <v>122</v>
      </c>
      <c r="AT130" s="13" t="s">
        <v>118</v>
      </c>
      <c r="AU130" s="13" t="s">
        <v>145</v>
      </c>
      <c r="AY130" s="13" t="s">
        <v>116</v>
      </c>
      <c r="BE130" s="136">
        <f t="shared" si="4"/>
        <v>7676.32</v>
      </c>
      <c r="BF130" s="136">
        <f t="shared" si="5"/>
        <v>0</v>
      </c>
      <c r="BG130" s="136">
        <f t="shared" si="6"/>
        <v>0</v>
      </c>
      <c r="BH130" s="136">
        <f t="shared" si="7"/>
        <v>0</v>
      </c>
      <c r="BI130" s="136">
        <f t="shared" si="8"/>
        <v>0</v>
      </c>
      <c r="BJ130" s="13" t="s">
        <v>75</v>
      </c>
      <c r="BK130" s="136">
        <f t="shared" si="9"/>
        <v>7676.32</v>
      </c>
      <c r="BL130" s="13" t="s">
        <v>122</v>
      </c>
      <c r="BM130" s="13" t="s">
        <v>162</v>
      </c>
    </row>
    <row r="131" spans="2:65" s="1" customFormat="1" ht="31.5" customHeight="1">
      <c r="B131" s="127"/>
      <c r="C131" s="128" t="s">
        <v>163</v>
      </c>
      <c r="D131" s="128" t="s">
        <v>118</v>
      </c>
      <c r="E131" s="129" t="s">
        <v>164</v>
      </c>
      <c r="F131" s="194" t="s">
        <v>165</v>
      </c>
      <c r="G131" s="195"/>
      <c r="H131" s="195"/>
      <c r="I131" s="195"/>
      <c r="J131" s="130" t="s">
        <v>150</v>
      </c>
      <c r="K131" s="131">
        <v>13.32</v>
      </c>
      <c r="L131" s="196">
        <v>110.7</v>
      </c>
      <c r="M131" s="195"/>
      <c r="N131" s="196">
        <f t="shared" si="0"/>
        <v>1474.52</v>
      </c>
      <c r="O131" s="195"/>
      <c r="P131" s="195"/>
      <c r="Q131" s="195"/>
      <c r="R131" s="132"/>
      <c r="T131" s="133" t="s">
        <v>3</v>
      </c>
      <c r="U131" s="36" t="s">
        <v>34</v>
      </c>
      <c r="V131" s="134">
        <v>0.125</v>
      </c>
      <c r="W131" s="134">
        <f t="shared" si="1"/>
        <v>1.665</v>
      </c>
      <c r="X131" s="134">
        <v>0</v>
      </c>
      <c r="Y131" s="134">
        <f t="shared" si="2"/>
        <v>0</v>
      </c>
      <c r="Z131" s="134">
        <v>0</v>
      </c>
      <c r="AA131" s="135">
        <f t="shared" si="3"/>
        <v>0</v>
      </c>
      <c r="AR131" s="13" t="s">
        <v>122</v>
      </c>
      <c r="AT131" s="13" t="s">
        <v>118</v>
      </c>
      <c r="AU131" s="13" t="s">
        <v>145</v>
      </c>
      <c r="AY131" s="13" t="s">
        <v>116</v>
      </c>
      <c r="BE131" s="136">
        <f t="shared" si="4"/>
        <v>1474.52</v>
      </c>
      <c r="BF131" s="136">
        <f t="shared" si="5"/>
        <v>0</v>
      </c>
      <c r="BG131" s="136">
        <f t="shared" si="6"/>
        <v>0</v>
      </c>
      <c r="BH131" s="136">
        <f t="shared" si="7"/>
        <v>0</v>
      </c>
      <c r="BI131" s="136">
        <f t="shared" si="8"/>
        <v>0</v>
      </c>
      <c r="BJ131" s="13" t="s">
        <v>75</v>
      </c>
      <c r="BK131" s="136">
        <f t="shared" si="9"/>
        <v>1474.52</v>
      </c>
      <c r="BL131" s="13" t="s">
        <v>122</v>
      </c>
      <c r="BM131" s="13" t="s">
        <v>147</v>
      </c>
    </row>
    <row r="132" spans="2:65" s="1" customFormat="1" ht="31.5" customHeight="1">
      <c r="B132" s="127"/>
      <c r="C132" s="128" t="s">
        <v>126</v>
      </c>
      <c r="D132" s="128" t="s">
        <v>118</v>
      </c>
      <c r="E132" s="129" t="s">
        <v>166</v>
      </c>
      <c r="F132" s="194" t="s">
        <v>167</v>
      </c>
      <c r="G132" s="195"/>
      <c r="H132" s="195"/>
      <c r="I132" s="195"/>
      <c r="J132" s="130" t="s">
        <v>150</v>
      </c>
      <c r="K132" s="131">
        <v>79.92</v>
      </c>
      <c r="L132" s="196">
        <v>7.1</v>
      </c>
      <c r="M132" s="195"/>
      <c r="N132" s="196">
        <f t="shared" si="0"/>
        <v>567.43</v>
      </c>
      <c r="O132" s="195"/>
      <c r="P132" s="195"/>
      <c r="Q132" s="195"/>
      <c r="R132" s="132"/>
      <c r="T132" s="133" t="s">
        <v>3</v>
      </c>
      <c r="U132" s="36" t="s">
        <v>34</v>
      </c>
      <c r="V132" s="134">
        <v>0.006</v>
      </c>
      <c r="W132" s="134">
        <f t="shared" si="1"/>
        <v>0.47952</v>
      </c>
      <c r="X132" s="134">
        <v>0</v>
      </c>
      <c r="Y132" s="134">
        <f t="shared" si="2"/>
        <v>0</v>
      </c>
      <c r="Z132" s="134">
        <v>0</v>
      </c>
      <c r="AA132" s="135">
        <f t="shared" si="3"/>
        <v>0</v>
      </c>
      <c r="AR132" s="13" t="s">
        <v>122</v>
      </c>
      <c r="AT132" s="13" t="s">
        <v>118</v>
      </c>
      <c r="AU132" s="13" t="s">
        <v>145</v>
      </c>
      <c r="AY132" s="13" t="s">
        <v>116</v>
      </c>
      <c r="BE132" s="136">
        <f t="shared" si="4"/>
        <v>567.43</v>
      </c>
      <c r="BF132" s="136">
        <f t="shared" si="5"/>
        <v>0</v>
      </c>
      <c r="BG132" s="136">
        <f t="shared" si="6"/>
        <v>0</v>
      </c>
      <c r="BH132" s="136">
        <f t="shared" si="7"/>
        <v>0</v>
      </c>
      <c r="BI132" s="136">
        <f t="shared" si="8"/>
        <v>0</v>
      </c>
      <c r="BJ132" s="13" t="s">
        <v>75</v>
      </c>
      <c r="BK132" s="136">
        <f t="shared" si="9"/>
        <v>567.43</v>
      </c>
      <c r="BL132" s="13" t="s">
        <v>122</v>
      </c>
      <c r="BM132" s="13" t="s">
        <v>155</v>
      </c>
    </row>
    <row r="133" spans="2:65" s="1" customFormat="1" ht="31.5" customHeight="1">
      <c r="B133" s="127"/>
      <c r="C133" s="128" t="s">
        <v>168</v>
      </c>
      <c r="D133" s="128" t="s">
        <v>118</v>
      </c>
      <c r="E133" s="129" t="s">
        <v>169</v>
      </c>
      <c r="F133" s="194" t="s">
        <v>170</v>
      </c>
      <c r="G133" s="195"/>
      <c r="H133" s="195"/>
      <c r="I133" s="195"/>
      <c r="J133" s="130" t="s">
        <v>150</v>
      </c>
      <c r="K133" s="131">
        <v>13.972</v>
      </c>
      <c r="L133" s="196">
        <v>166</v>
      </c>
      <c r="M133" s="195"/>
      <c r="N133" s="196">
        <f t="shared" si="0"/>
        <v>2319.35</v>
      </c>
      <c r="O133" s="195"/>
      <c r="P133" s="195"/>
      <c r="Q133" s="195"/>
      <c r="R133" s="132"/>
      <c r="T133" s="133" t="s">
        <v>3</v>
      </c>
      <c r="U133" s="36" t="s">
        <v>34</v>
      </c>
      <c r="V133" s="134">
        <v>0</v>
      </c>
      <c r="W133" s="134">
        <f t="shared" si="1"/>
        <v>0</v>
      </c>
      <c r="X133" s="134">
        <v>0</v>
      </c>
      <c r="Y133" s="134">
        <f t="shared" si="2"/>
        <v>0</v>
      </c>
      <c r="Z133" s="134">
        <v>0</v>
      </c>
      <c r="AA133" s="135">
        <f t="shared" si="3"/>
        <v>0</v>
      </c>
      <c r="AR133" s="13" t="s">
        <v>122</v>
      </c>
      <c r="AT133" s="13" t="s">
        <v>118</v>
      </c>
      <c r="AU133" s="13" t="s">
        <v>145</v>
      </c>
      <c r="AY133" s="13" t="s">
        <v>116</v>
      </c>
      <c r="BE133" s="136">
        <f t="shared" si="4"/>
        <v>2319.35</v>
      </c>
      <c r="BF133" s="136">
        <f t="shared" si="5"/>
        <v>0</v>
      </c>
      <c r="BG133" s="136">
        <f t="shared" si="6"/>
        <v>0</v>
      </c>
      <c r="BH133" s="136">
        <f t="shared" si="7"/>
        <v>0</v>
      </c>
      <c r="BI133" s="136">
        <f t="shared" si="8"/>
        <v>0</v>
      </c>
      <c r="BJ133" s="13" t="s">
        <v>75</v>
      </c>
      <c r="BK133" s="136">
        <f t="shared" si="9"/>
        <v>2319.35</v>
      </c>
      <c r="BL133" s="13" t="s">
        <v>122</v>
      </c>
      <c r="BM133" s="13" t="s">
        <v>171</v>
      </c>
    </row>
    <row r="134" spans="2:65" s="1" customFormat="1" ht="31.5" customHeight="1">
      <c r="B134" s="127"/>
      <c r="C134" s="128" t="s">
        <v>146</v>
      </c>
      <c r="D134" s="128" t="s">
        <v>118</v>
      </c>
      <c r="E134" s="129" t="s">
        <v>172</v>
      </c>
      <c r="F134" s="194" t="s">
        <v>173</v>
      </c>
      <c r="G134" s="195"/>
      <c r="H134" s="195"/>
      <c r="I134" s="195"/>
      <c r="J134" s="130" t="s">
        <v>150</v>
      </c>
      <c r="K134" s="131">
        <v>9.295</v>
      </c>
      <c r="L134" s="196">
        <v>533.9</v>
      </c>
      <c r="M134" s="195"/>
      <c r="N134" s="196">
        <f t="shared" si="0"/>
        <v>4962.6</v>
      </c>
      <c r="O134" s="195"/>
      <c r="P134" s="195"/>
      <c r="Q134" s="195"/>
      <c r="R134" s="132"/>
      <c r="T134" s="133" t="s">
        <v>3</v>
      </c>
      <c r="U134" s="36" t="s">
        <v>34</v>
      </c>
      <c r="V134" s="134">
        <v>2.501</v>
      </c>
      <c r="W134" s="134">
        <f t="shared" si="1"/>
        <v>23.246795</v>
      </c>
      <c r="X134" s="134">
        <v>0</v>
      </c>
      <c r="Y134" s="134">
        <f t="shared" si="2"/>
        <v>0</v>
      </c>
      <c r="Z134" s="134">
        <v>0</v>
      </c>
      <c r="AA134" s="135">
        <f t="shared" si="3"/>
        <v>0</v>
      </c>
      <c r="AR134" s="13" t="s">
        <v>122</v>
      </c>
      <c r="AT134" s="13" t="s">
        <v>118</v>
      </c>
      <c r="AU134" s="13" t="s">
        <v>145</v>
      </c>
      <c r="AY134" s="13" t="s">
        <v>116</v>
      </c>
      <c r="BE134" s="136">
        <f t="shared" si="4"/>
        <v>4962.6</v>
      </c>
      <c r="BF134" s="136">
        <f t="shared" si="5"/>
        <v>0</v>
      </c>
      <c r="BG134" s="136">
        <f t="shared" si="6"/>
        <v>0</v>
      </c>
      <c r="BH134" s="136">
        <f t="shared" si="7"/>
        <v>0</v>
      </c>
      <c r="BI134" s="136">
        <f t="shared" si="8"/>
        <v>0</v>
      </c>
      <c r="BJ134" s="13" t="s">
        <v>75</v>
      </c>
      <c r="BK134" s="136">
        <f t="shared" si="9"/>
        <v>4962.6</v>
      </c>
      <c r="BL134" s="13" t="s">
        <v>122</v>
      </c>
      <c r="BM134" s="13" t="s">
        <v>174</v>
      </c>
    </row>
    <row r="135" spans="2:65" s="1" customFormat="1" ht="31.5" customHeight="1">
      <c r="B135" s="127"/>
      <c r="C135" s="128" t="s">
        <v>175</v>
      </c>
      <c r="D135" s="128" t="s">
        <v>118</v>
      </c>
      <c r="E135" s="129" t="s">
        <v>176</v>
      </c>
      <c r="F135" s="194" t="s">
        <v>177</v>
      </c>
      <c r="G135" s="195"/>
      <c r="H135" s="195"/>
      <c r="I135" s="195"/>
      <c r="J135" s="130" t="s">
        <v>178</v>
      </c>
      <c r="K135" s="131">
        <v>240</v>
      </c>
      <c r="L135" s="196">
        <v>3442.5</v>
      </c>
      <c r="M135" s="195"/>
      <c r="N135" s="196">
        <f t="shared" si="0"/>
        <v>826200</v>
      </c>
      <c r="O135" s="195"/>
      <c r="P135" s="195"/>
      <c r="Q135" s="195"/>
      <c r="R135" s="132"/>
      <c r="T135" s="133" t="s">
        <v>3</v>
      </c>
      <c r="U135" s="36" t="s">
        <v>34</v>
      </c>
      <c r="V135" s="134">
        <v>0</v>
      </c>
      <c r="W135" s="134">
        <f t="shared" si="1"/>
        <v>0</v>
      </c>
      <c r="X135" s="134">
        <v>0</v>
      </c>
      <c r="Y135" s="134">
        <f t="shared" si="2"/>
        <v>0</v>
      </c>
      <c r="Z135" s="134">
        <v>0</v>
      </c>
      <c r="AA135" s="135">
        <f t="shared" si="3"/>
        <v>0</v>
      </c>
      <c r="AR135" s="13" t="s">
        <v>122</v>
      </c>
      <c r="AT135" s="13" t="s">
        <v>118</v>
      </c>
      <c r="AU135" s="13" t="s">
        <v>145</v>
      </c>
      <c r="AY135" s="13" t="s">
        <v>116</v>
      </c>
      <c r="BE135" s="136">
        <f t="shared" si="4"/>
        <v>826200</v>
      </c>
      <c r="BF135" s="136">
        <f t="shared" si="5"/>
        <v>0</v>
      </c>
      <c r="BG135" s="136">
        <f t="shared" si="6"/>
        <v>0</v>
      </c>
      <c r="BH135" s="136">
        <f t="shared" si="7"/>
        <v>0</v>
      </c>
      <c r="BI135" s="136">
        <f t="shared" si="8"/>
        <v>0</v>
      </c>
      <c r="BJ135" s="13" t="s">
        <v>75</v>
      </c>
      <c r="BK135" s="136">
        <f t="shared" si="9"/>
        <v>826200</v>
      </c>
      <c r="BL135" s="13" t="s">
        <v>122</v>
      </c>
      <c r="BM135" s="13" t="s">
        <v>179</v>
      </c>
    </row>
    <row r="136" spans="2:63" s="9" customFormat="1" ht="37.4" customHeight="1">
      <c r="B136" s="116"/>
      <c r="C136" s="117"/>
      <c r="D136" s="118" t="s">
        <v>100</v>
      </c>
      <c r="E136" s="118"/>
      <c r="F136" s="118"/>
      <c r="G136" s="118"/>
      <c r="H136" s="118"/>
      <c r="I136" s="118"/>
      <c r="J136" s="118"/>
      <c r="K136" s="118"/>
      <c r="L136" s="118"/>
      <c r="M136" s="118"/>
      <c r="N136" s="207">
        <f>BK136</f>
        <v>46093.82</v>
      </c>
      <c r="O136" s="208"/>
      <c r="P136" s="208"/>
      <c r="Q136" s="208"/>
      <c r="R136" s="119"/>
      <c r="T136" s="120"/>
      <c r="U136" s="117"/>
      <c r="V136" s="117"/>
      <c r="W136" s="121">
        <f>SUM(W137:W137)</f>
        <v>0</v>
      </c>
      <c r="X136" s="117"/>
      <c r="Y136" s="121">
        <f>SUM(Y137:Y137)</f>
        <v>0</v>
      </c>
      <c r="Z136" s="117"/>
      <c r="AA136" s="122">
        <f>SUM(AA137:AA137)</f>
        <v>0</v>
      </c>
      <c r="AR136" s="123" t="s">
        <v>122</v>
      </c>
      <c r="AT136" s="124" t="s">
        <v>68</v>
      </c>
      <c r="AU136" s="124" t="s">
        <v>69</v>
      </c>
      <c r="AY136" s="123" t="s">
        <v>116</v>
      </c>
      <c r="BK136" s="125">
        <f>SUM(BK137:BK137)</f>
        <v>46093.82</v>
      </c>
    </row>
    <row r="137" spans="2:65" s="1" customFormat="1" ht="22.5" customHeight="1">
      <c r="B137" s="127"/>
      <c r="C137" s="128" t="s">
        <v>180</v>
      </c>
      <c r="D137" s="128" t="s">
        <v>118</v>
      </c>
      <c r="E137" s="129" t="s">
        <v>191</v>
      </c>
      <c r="F137" s="194" t="s">
        <v>191</v>
      </c>
      <c r="G137" s="195"/>
      <c r="H137" s="195"/>
      <c r="I137" s="195"/>
      <c r="J137" s="130" t="s">
        <v>181</v>
      </c>
      <c r="K137" s="131">
        <v>2.125</v>
      </c>
      <c r="L137" s="196">
        <v>21691.21</v>
      </c>
      <c r="M137" s="195"/>
      <c r="N137" s="196">
        <f>ROUND(L137*K137,2)</f>
        <v>46093.82</v>
      </c>
      <c r="O137" s="195"/>
      <c r="P137" s="195"/>
      <c r="Q137" s="195"/>
      <c r="R137" s="132"/>
      <c r="T137" s="133" t="s">
        <v>3</v>
      </c>
      <c r="U137" s="36" t="s">
        <v>34</v>
      </c>
      <c r="V137" s="134">
        <v>0</v>
      </c>
      <c r="W137" s="134">
        <f>V137*K137</f>
        <v>0</v>
      </c>
      <c r="X137" s="134">
        <v>0</v>
      </c>
      <c r="Y137" s="134">
        <f>X137*K137</f>
        <v>0</v>
      </c>
      <c r="Z137" s="134">
        <v>0</v>
      </c>
      <c r="AA137" s="135">
        <f>Z137*K137</f>
        <v>0</v>
      </c>
      <c r="AR137" s="13" t="s">
        <v>122</v>
      </c>
      <c r="AT137" s="13" t="s">
        <v>118</v>
      </c>
      <c r="AU137" s="13" t="s">
        <v>75</v>
      </c>
      <c r="AY137" s="13" t="s">
        <v>116</v>
      </c>
      <c r="BE137" s="136">
        <f>IF(U137="základní",N137,0)</f>
        <v>46093.82</v>
      </c>
      <c r="BF137" s="136">
        <f>IF(U137="snížená",N137,0)</f>
        <v>0</v>
      </c>
      <c r="BG137" s="136">
        <f>IF(U137="zákl. přenesená",N137,0)</f>
        <v>0</v>
      </c>
      <c r="BH137" s="136">
        <f>IF(U137="sníž. přenesená",N137,0)</f>
        <v>0</v>
      </c>
      <c r="BI137" s="136">
        <f>IF(U137="nulová",N137,0)</f>
        <v>0</v>
      </c>
      <c r="BJ137" s="13" t="s">
        <v>75</v>
      </c>
      <c r="BK137" s="136">
        <f>ROUND(L137*K137,2)</f>
        <v>46093.82</v>
      </c>
      <c r="BL137" s="13" t="s">
        <v>122</v>
      </c>
      <c r="BM137" s="13" t="s">
        <v>182</v>
      </c>
    </row>
    <row r="138" spans="2:18" s="1" customFormat="1" ht="6.9" customHeight="1"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3"/>
    </row>
  </sheetData>
  <mergeCells count="111">
    <mergeCell ref="H1:K1"/>
    <mergeCell ref="S2:AC2"/>
    <mergeCell ref="N115:Q115"/>
    <mergeCell ref="N116:Q116"/>
    <mergeCell ref="N117:Q117"/>
    <mergeCell ref="N123:Q123"/>
    <mergeCell ref="N124:Q124"/>
    <mergeCell ref="N126:Q126"/>
    <mergeCell ref="N136:Q136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25:I125"/>
    <mergeCell ref="L125:M125"/>
    <mergeCell ref="N125:Q125"/>
    <mergeCell ref="F127:I127"/>
    <mergeCell ref="L127:M127"/>
    <mergeCell ref="N127:Q127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NEUMANN-NB\neumann</dc:creator>
  <cp:keywords/>
  <dc:description/>
  <cp:lastModifiedBy>Patrik Pavlíček</cp:lastModifiedBy>
  <dcterms:created xsi:type="dcterms:W3CDTF">2017-09-06T11:00:21Z</dcterms:created>
  <dcterms:modified xsi:type="dcterms:W3CDTF">2017-09-11T15:05:26Z</dcterms:modified>
  <cp:category/>
  <cp:version/>
  <cp:contentType/>
  <cp:contentStatus/>
</cp:coreProperties>
</file>