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4" rupBuild="18827"/>
  <workbookPr/>
  <bookViews>
    <workbookView xWindow="0" yWindow="0" windowWidth="15165" windowHeight="7800" activeTab="4"/>
  </bookViews>
  <sheets>
    <sheet name="Rekapitulace stavby" sheetId="1" r:id="rId1"/>
    <sheet name="Endum011_A - Rekonstrukce..." sheetId="2" r:id="rId2"/>
    <sheet name="F.1.4.b - Zdravotechnika" sheetId="3" r:id="rId3"/>
    <sheet name="F.1.4.b - Zavlažovací systém" sheetId="5" r:id="rId4"/>
    <sheet name="F.1.4.d - Ústřední vytápění" sheetId="4" r:id="rId5"/>
  </sheets>
  <definedNames>
    <definedName name="_xlnm.Print_Area" localSheetId="1">'Endum011_A - Rekonstrukce...'!$C$4:$Q$70,'Endum011_A - Rekonstrukce...'!$C$76:$Q$91,'Endum011_A - Rekonstrukce...'!$C$97:$Q$107</definedName>
    <definedName name="_xlnm.Print_Area" localSheetId="2">'F.1.4.b - Zdravotechnika'!$C$4:$Q$70,'F.1.4.b - Zdravotechnika'!$C$76:$Q$111,'F.1.4.b - Zdravotechnika'!$C$117:$Q$327</definedName>
    <definedName name="_xlnm.Print_Area" localSheetId="4">'F.1.4.d - Ústřední vytápění'!$C$4:$Q$70,'F.1.4.d - Ústřední vytápění'!$C$76:$Q$109,'F.1.4.d - Ústřední vytápění'!$C$115:$Q$306</definedName>
    <definedName name="_xlnm.Print_Area" localSheetId="0">'Rekapitulace stavby'!$C$4:$AP$70,'Rekapitulace stavby'!$C$76:$AP$94</definedName>
    <definedName name="_xlnm.Print_Titles" localSheetId="0">'Rekapitulace stavby'!$85:$85</definedName>
    <definedName name="_xlnm.Print_Titles" localSheetId="1">'Endum011_A - Rekonstrukce...'!$106:$106</definedName>
    <definedName name="_xlnm.Print_Titles" localSheetId="2">'F.1.4.b - Zdravotechnika'!$127:$127</definedName>
    <definedName name="_xlnm.Print_Titles" localSheetId="4">'F.1.4.d - Ústřední vytápění'!$125:$125</definedName>
  </definedNames>
  <calcPr calcId="171027"/>
</workbook>
</file>

<file path=xl/sharedStrings.xml><?xml version="1.0" encoding="utf-8"?>
<sst xmlns="http://schemas.openxmlformats.org/spreadsheetml/2006/main" count="5389" uniqueCount="1324">
  <si>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</si>
  <si>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</si>
  <si>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</si>
  <si>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</si>
  <si>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</si>
  <si>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</si>
  <si>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</si>
  <si>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</si>
  <si>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</si>
  <si>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</si>
  <si>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</si>
  <si>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</si>
  <si>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</si>
  <si>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</si>
  <si>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</si>
  <si>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</si>
  <si>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Endum011_A</t>
  </si>
  <si>
    <t>Stavba:</t>
  </si>
  <si>
    <t>Rekonstrukce krytého bazénu Šumperk</t>
  </si>
  <si>
    <t>JKSO:</t>
  </si>
  <si>
    <t>CC-CZ:</t>
  </si>
  <si>
    <t>Místo:</t>
  </si>
  <si>
    <t xml:space="preserve"> </t>
  </si>
  <si>
    <t>Datum:</t>
  </si>
  <si>
    <t>Objednatel:</t>
  </si>
  <si>
    <t>IČ:</t>
  </si>
  <si>
    <t>Město Šumperk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</si>
  <si>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</si>
  <si>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</si>
  <si>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</si>
  <si>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</si>
  <si>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</si>
  <si>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</si>
  <si>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</si>
  <si>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</si>
  <si>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</si>
  <si>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</si>
  <si>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</si>
  <si>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</si>
  <si>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</si>
  <si>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</si>
  <si>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</si>
  <si>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</si>
  <si>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</si>
  <si>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</si>
  <si>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</si>
  <si>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</si>
  <si>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</si>
  <si>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</si>
  <si>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</si>
  <si>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</si>
  <si>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</si>
  <si>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</si>
  <si>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</si>
  <si>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</si>
  <si>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</si>
  <si>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</si>
  <si>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</si>
  <si>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</si>
  <si>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</si>
  <si>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</si>
  <si>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</si>
  <si>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</si>
  <si>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</si>
  <si>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</si>
  <si>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</si>
  <si>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</si>
  <si>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</si>
  <si>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</si>
  <si>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</si>
  <si>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</si>
  <si>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</si>
  <si>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</si>
  <si>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</si>
  <si>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{e7ce2aa9-4a66-4688-a82d-5cea8a69f2ac}</t>
  </si>
  <si>
    <t>{00000000-0000-0000-0000-000000000000}</t>
  </si>
  <si>
    <t>/</t>
  </si>
  <si>
    <t>1</t>
  </si>
  <si>
    <t>###NOINSERT###</t>
  </si>
  <si>
    <t>F.1.4.b</t>
  </si>
  <si>
    <t>Zdravotechnika</t>
  </si>
  <si>
    <t>{5de540a5-817f-49f5-a675-8d286c2352ab}</t>
  </si>
  <si>
    <t>F.1.4.d</t>
  </si>
  <si>
    <t>Ústřední vytápění</t>
  </si>
  <si>
    <t>{75025276-63c7-43b2-8655-37b4f1b72d3b}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</si>
  <si>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</si>
  <si>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</si>
  <si>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</si>
  <si>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</si>
  <si>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</si>
  <si>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</si>
  <si>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</si>
  <si>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</si>
  <si>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</si>
  <si>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</si>
  <si>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</si>
  <si>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</si>
  <si>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</si>
  <si>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</si>
  <si>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</si>
  <si>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</si>
  <si>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</si>
  <si>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</si>
  <si>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</si>
  <si>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</si>
  <si>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</si>
  <si>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</si>
  <si>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</si>
  <si>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</si>
  <si>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</si>
  <si>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</si>
  <si>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</si>
  <si>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</si>
  <si>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</si>
  <si>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</si>
  <si>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</si>
  <si>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</si>
  <si>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</si>
  <si>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Objekt: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</si>
  <si>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</si>
  <si>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</si>
  <si>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</si>
  <si>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</si>
  <si>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</si>
  <si>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</si>
  <si>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</si>
  <si>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</si>
  <si>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</si>
  <si>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</si>
  <si>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</si>
  <si>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</si>
  <si>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</si>
  <si>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</si>
  <si>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</si>
  <si>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 xml:space="preserve">    732 - Ústřední vytápění - strojovny</t>
  </si>
  <si>
    <t xml:space="preserve">    734 - Ústřední vytápění - armatury</t>
  </si>
  <si>
    <t xml:space="preserve">    767 - Konstrukce zámečnické</t>
  </si>
  <si>
    <t>OST - Ostatní</t>
  </si>
  <si>
    <t>Zařízení staveniště</t>
  </si>
  <si>
    <t>VRN</t>
  </si>
  <si>
    <t>ROZPOCET</t>
  </si>
  <si>
    <t>K</t>
  </si>
  <si>
    <t>132201202</t>
  </si>
  <si>
    <t>Hloubení rýh š do 2000 mm v hornině tř. 3 objemu do 1000 m3</t>
  </si>
  <si>
    <t>m3</t>
  </si>
  <si>
    <t>4</t>
  </si>
  <si>
    <t>1466786904</t>
  </si>
  <si>
    <t>"pro dešťovou kanalizaci" 1,00*3,00*37,00</t>
  </si>
  <si>
    <t>VV</t>
  </si>
  <si>
    <t>132201209</t>
  </si>
  <si>
    <t>Příplatek za lepivost k hloubení rýh š do 2000 mm v hornině tř. 3</t>
  </si>
  <si>
    <t>2020235354</t>
  </si>
  <si>
    <t>3</t>
  </si>
  <si>
    <t>151101102</t>
  </si>
  <si>
    <t>Zřízení příložného pažení a rozepření stěn rýh hl do 4 m</t>
  </si>
  <si>
    <t>m2</t>
  </si>
  <si>
    <t>-939685132</t>
  </si>
  <si>
    <t>3,00*37,00*2</t>
  </si>
  <si>
    <t>151101112</t>
  </si>
  <si>
    <t>Odstranění příložného pažení a rozepření stěn rýh hl do 4 m</t>
  </si>
  <si>
    <t>712002435</t>
  </si>
  <si>
    <t>5</t>
  </si>
  <si>
    <t>161101101</t>
  </si>
  <si>
    <t>Svislé přemístění výkopku z horniny tř. 1 až 4 hl výkopu do 2,5 m</t>
  </si>
  <si>
    <t>1812764385</t>
  </si>
  <si>
    <t>6</t>
  </si>
  <si>
    <t>162701105</t>
  </si>
  <si>
    <t>Vodorovné přemístění do 10000 m výkopku/sypaniny z horniny tř. 1 až 4</t>
  </si>
  <si>
    <t>-1125990443</t>
  </si>
  <si>
    <t>14,80+2,96</t>
  </si>
  <si>
    <t>7</t>
  </si>
  <si>
    <t>171201201</t>
  </si>
  <si>
    <t>Uložení sypaniny na skládky</t>
  </si>
  <si>
    <t>964473732</t>
  </si>
  <si>
    <t>8</t>
  </si>
  <si>
    <t>171201211</t>
  </si>
  <si>
    <t>Poplatek za uložení odpadu ze sypaniny na skládce (skládkovné)</t>
  </si>
  <si>
    <t>t</t>
  </si>
  <si>
    <t>62986962</t>
  </si>
  <si>
    <t>17,76*1,70</t>
  </si>
  <si>
    <t>9</t>
  </si>
  <si>
    <t>174101101</t>
  </si>
  <si>
    <t>Zásyp jam, šachet rýh nebo kolem objektů sypaninou se zhutněním</t>
  </si>
  <si>
    <t>1752810597</t>
  </si>
  <si>
    <t>111,00-17,76</t>
  </si>
  <si>
    <t>10</t>
  </si>
  <si>
    <t>175111101</t>
  </si>
  <si>
    <t>Obsypání potrubí ručně sypaninou bez prohození, uloženou do 3 m</t>
  </si>
  <si>
    <t>-1250056458</t>
  </si>
  <si>
    <t>0,80*0,50*37,00</t>
  </si>
  <si>
    <t>11</t>
  </si>
  <si>
    <t>M</t>
  </si>
  <si>
    <t>583313400</t>
  </si>
  <si>
    <t>kamenivo těžené drobné prané frakce 0-4 pr.</t>
  </si>
  <si>
    <t>-443437640</t>
  </si>
  <si>
    <t>12</t>
  </si>
  <si>
    <t>212755215</t>
  </si>
  <si>
    <t>Trativody z drenážních trubek plastových flexibilních D 125 mm bez lože</t>
  </si>
  <si>
    <t>m</t>
  </si>
  <si>
    <t>131661060</t>
  </si>
  <si>
    <t>13</t>
  </si>
  <si>
    <t>451573111</t>
  </si>
  <si>
    <t>Lože pod potrubí otevřený výkop ze štěrkopísku</t>
  </si>
  <si>
    <t>-1494969279</t>
  </si>
  <si>
    <t>0,80*0,10*37,00</t>
  </si>
  <si>
    <t>14</t>
  </si>
  <si>
    <t>817314121R</t>
  </si>
  <si>
    <t>Propojení nové kanalizace na stávající betonové potrubí DN 160, kompletní, vč. zemních prací</t>
  </si>
  <si>
    <t>kpl</t>
  </si>
  <si>
    <t>-1875705692</t>
  </si>
  <si>
    <t>817364121R</t>
  </si>
  <si>
    <t>Propojení nové kanalizace na stávající betonové potrubí DN 250, kompletní, vč. zemních prací</t>
  </si>
  <si>
    <t>kus</t>
  </si>
  <si>
    <t>888912636</t>
  </si>
  <si>
    <t>16</t>
  </si>
  <si>
    <t>894811291R</t>
  </si>
  <si>
    <t>Revizní šachta s rovným dnem a plynotěsným uzávěrem, pro umístění do interiéru, DN 425, D+M</t>
  </si>
  <si>
    <t>810428357</t>
  </si>
  <si>
    <t>17</t>
  </si>
  <si>
    <t>945421115R</t>
  </si>
  <si>
    <t>Mechanizace (lešení, plošiny)</t>
  </si>
  <si>
    <t>hod</t>
  </si>
  <si>
    <t>936030308</t>
  </si>
  <si>
    <t>"kanalizace" 10</t>
  </si>
  <si>
    <t>"vodovod" 10</t>
  </si>
  <si>
    <t>Součet</t>
  </si>
  <si>
    <t>18</t>
  </si>
  <si>
    <t>997013153</t>
  </si>
  <si>
    <t>Vnitrostaveništní doprava suti a vybouraných hmot pro budovy v do 12 m s omezením mechanizace</t>
  </si>
  <si>
    <t>2108451222</t>
  </si>
  <si>
    <t>19</t>
  </si>
  <si>
    <t>997013501</t>
  </si>
  <si>
    <t>Odvoz suti a vybouraných hmot na skládku nebo meziskládku do 1 km se složením</t>
  </si>
  <si>
    <t>1080443636</t>
  </si>
  <si>
    <t>20</t>
  </si>
  <si>
    <t>997013509</t>
  </si>
  <si>
    <t>Příplatek k odvozu suti a vybouraných hmot na skládku ZKD 1 km přes 1 km</t>
  </si>
  <si>
    <t>285905200</t>
  </si>
  <si>
    <t>998021021</t>
  </si>
  <si>
    <t>Přesun hmot pro haly s nosnou kcí zděnou nebo monolitickou v do 20 m</t>
  </si>
  <si>
    <t>-1135207748</t>
  </si>
  <si>
    <t>22</t>
  </si>
  <si>
    <t>721140806</t>
  </si>
  <si>
    <t>Demontáž potrubí litinové do DN 200</t>
  </si>
  <si>
    <t>820256914</t>
  </si>
  <si>
    <t>23</t>
  </si>
  <si>
    <t>721173401</t>
  </si>
  <si>
    <t>Potrubí kanalizační plastové svodné systém KG DN 110</t>
  </si>
  <si>
    <t>1667795931</t>
  </si>
  <si>
    <t>24</t>
  </si>
  <si>
    <t>721173402</t>
  </si>
  <si>
    <t>Potrubí kanalizační plastové svodné systém KG DN 125</t>
  </si>
  <si>
    <t>1834860423</t>
  </si>
  <si>
    <t>25</t>
  </si>
  <si>
    <t>721173403</t>
  </si>
  <si>
    <t>Potrubí kanalizační plastové svodné systém KG DN 160</t>
  </si>
  <si>
    <t>-1525749725</t>
  </si>
  <si>
    <t>26</t>
  </si>
  <si>
    <t>721173404</t>
  </si>
  <si>
    <t>Potrubí kanalizační plastové svodné systém KG DN 200</t>
  </si>
  <si>
    <t>-636995105</t>
  </si>
  <si>
    <t>27</t>
  </si>
  <si>
    <t>721173405</t>
  </si>
  <si>
    <t>Potrubí kanalizační plastové svodné systém KG DN 250</t>
  </si>
  <si>
    <t>1352305162</t>
  </si>
  <si>
    <t>28</t>
  </si>
  <si>
    <t>721174025</t>
  </si>
  <si>
    <t>Potrubí kanalizační z PP odpadní systém HT DN 100</t>
  </si>
  <si>
    <t>805889520</t>
  </si>
  <si>
    <t>29</t>
  </si>
  <si>
    <t>721174026</t>
  </si>
  <si>
    <t>Potrubí kanalizační z PP odpadní systém HT DN 125</t>
  </si>
  <si>
    <t>973130031</t>
  </si>
  <si>
    <t>30</t>
  </si>
  <si>
    <t>721174027</t>
  </si>
  <si>
    <t>Potrubí kanalizační z PP odpadní systém HT DN 150</t>
  </si>
  <si>
    <t>-1084849604</t>
  </si>
  <si>
    <t>31</t>
  </si>
  <si>
    <t>721174042</t>
  </si>
  <si>
    <t>992928824</t>
  </si>
  <si>
    <t>32</t>
  </si>
  <si>
    <t>721174043</t>
  </si>
  <si>
    <t>Potrubí kanalizační z PP připojovací systém HT DN 50</t>
  </si>
  <si>
    <t>-1089549105</t>
  </si>
  <si>
    <t>33</t>
  </si>
  <si>
    <t>721174044</t>
  </si>
  <si>
    <t>Potrubí kanalizační z PP připojovací systém HT DN 70</t>
  </si>
  <si>
    <t>299543943</t>
  </si>
  <si>
    <t>34</t>
  </si>
  <si>
    <t>286156020</t>
  </si>
  <si>
    <t>čistící tvarovka HTRE, DN 75</t>
  </si>
  <si>
    <t>-1792035523</t>
  </si>
  <si>
    <t>35</t>
  </si>
  <si>
    <t>286156030</t>
  </si>
  <si>
    <t>čistící tvarovka HTRE, DN 100</t>
  </si>
  <si>
    <t>-1708260747</t>
  </si>
  <si>
    <t>36</t>
  </si>
  <si>
    <t>286156040</t>
  </si>
  <si>
    <t>čistící tvarovka HTRE, DN 125</t>
  </si>
  <si>
    <t>418752593</t>
  </si>
  <si>
    <t>37</t>
  </si>
  <si>
    <t>286156050</t>
  </si>
  <si>
    <t>čistící tvarovka HTRE, DN 150</t>
  </si>
  <si>
    <t>1864069346</t>
  </si>
  <si>
    <t>38</t>
  </si>
  <si>
    <t>721194104</t>
  </si>
  <si>
    <t>Vyvedení a upevnění odpadních výpustek DN 40</t>
  </si>
  <si>
    <t>590931222</t>
  </si>
  <si>
    <t>39</t>
  </si>
  <si>
    <t>721194105</t>
  </si>
  <si>
    <t>Vyvedení a upevnění odpadních výpustek DN 50</t>
  </si>
  <si>
    <t>966874026</t>
  </si>
  <si>
    <t>40</t>
  </si>
  <si>
    <t>721194109</t>
  </si>
  <si>
    <t>Vyvedení a upevnění odpadních výpustek DN 100</t>
  </si>
  <si>
    <t>2018509895</t>
  </si>
  <si>
    <t>41</t>
  </si>
  <si>
    <t>721211922R</t>
  </si>
  <si>
    <t>1314722914</t>
  </si>
  <si>
    <t>42</t>
  </si>
  <si>
    <t>721211923R</t>
  </si>
  <si>
    <t>511002173</t>
  </si>
  <si>
    <t>43</t>
  </si>
  <si>
    <t>721219121R</t>
  </si>
  <si>
    <t>Podlahová vpusť Ž1 v prostoru bazénu.Žlab s vtokovou štěrbinou 8mm, bez pohledové hrany, s prodlouženým okrajem pro napojení stěrkové hydroizolace. Žlab s integrovaným spádem dna v rozmezí 60 – 80mm. D+M</t>
  </si>
  <si>
    <t>-1596807079</t>
  </si>
  <si>
    <t>44</t>
  </si>
  <si>
    <t>721219122R</t>
  </si>
  <si>
    <t>Podlahová vpusť Ž2 v místnosti 1.41Žlab s vtokovou štěrbinou 8mm, bez pohledové hrany, s prodlouženým okrajem pro napojení stěrkové hydroizolace. Žlab s integrovaným spádem dna v rozmezí 60 – 80mm. D+M</t>
  </si>
  <si>
    <t>409535594</t>
  </si>
  <si>
    <t>45</t>
  </si>
  <si>
    <t>721219123R</t>
  </si>
  <si>
    <t>-1365781305</t>
  </si>
  <si>
    <t>46</t>
  </si>
  <si>
    <t>721219124R</t>
  </si>
  <si>
    <t>574081970</t>
  </si>
  <si>
    <t>47</t>
  </si>
  <si>
    <t>721219125R</t>
  </si>
  <si>
    <t>Podlahová vpusť Ž5 cvičný bazénŽlab s vtokovou štěrbinou 8mm, bez pohledové hrany, s prodlouženým okrajem pro napojení stěrkové hydroizolace. Žlab s integrovaným spádem dna v rozmezí 60 – 80mm. D+M</t>
  </si>
  <si>
    <t>351828660</t>
  </si>
  <si>
    <t>48</t>
  </si>
  <si>
    <t>721219126R</t>
  </si>
  <si>
    <t>Podlahová vpusť Ž6 chodba muži a ženyŽlab s vtokovou štěrbinou 8mm, bez pohledové hrany, s prodlouženým okrajem pro napojení stěrkové hydroizolace. Žlab s integrovaným spádem dna v rozmezí 60 – 80mm. D+M</t>
  </si>
  <si>
    <t>-60606424</t>
  </si>
  <si>
    <t>49</t>
  </si>
  <si>
    <t>721219127R</t>
  </si>
  <si>
    <t>Podlahová vpusť Ž7- sprcha mužiŽlab s vtokovou štěrbinou 8mm, bez pohledové hrany, s prodlouženým okrajem pro napojení stěrkové hydroizolace. Žlab s integrovaným spádem dna v rozmezí 60 – 80mm. D+M</t>
  </si>
  <si>
    <t>2139156664</t>
  </si>
  <si>
    <t>50</t>
  </si>
  <si>
    <t>721219128R</t>
  </si>
  <si>
    <t>Podlahová vpusť Ž8 - sprcha ženyŽlab s vtokovou štěrbinou 8mm, bez pohledové hrany, s prodlouženým okrajem pro napojení stěrkové hydroizolace. Žlab s integrovaným spádem dna v rozmezí 60 – 80mm. D+M</t>
  </si>
  <si>
    <t>-2063997653</t>
  </si>
  <si>
    <t>51</t>
  </si>
  <si>
    <t>721219129R</t>
  </si>
  <si>
    <t>737674175</t>
  </si>
  <si>
    <t>52</t>
  </si>
  <si>
    <t>721226511</t>
  </si>
  <si>
    <t>Zápachová uzávěrka podomítková pro pračku a myčku, s nerezovou krycí deskou</t>
  </si>
  <si>
    <t>-81332849</t>
  </si>
  <si>
    <t>53</t>
  </si>
  <si>
    <t>721226531R</t>
  </si>
  <si>
    <t>Zápachová uzávěrka vykládaná z PP potrubí DN 50, D+M</t>
  </si>
  <si>
    <t>890162084</t>
  </si>
  <si>
    <t>54</t>
  </si>
  <si>
    <t>721226532R</t>
  </si>
  <si>
    <t>Zápachová uzávěrka vykládaná z PP potrubí DN 160, D+M</t>
  </si>
  <si>
    <t>-694130096</t>
  </si>
  <si>
    <t>55</t>
  </si>
  <si>
    <t>721226533R</t>
  </si>
  <si>
    <t>Zápachová uzávěrka vykládaná z PP potrubí DN 250, D+M</t>
  </si>
  <si>
    <t>793406177</t>
  </si>
  <si>
    <t>56</t>
  </si>
  <si>
    <t>721226535R</t>
  </si>
  <si>
    <t>Trvalá zápachová uzávěrka pro odvod kondenzátu, D+M</t>
  </si>
  <si>
    <t>788850295</t>
  </si>
  <si>
    <t>57</t>
  </si>
  <si>
    <t>721242116</t>
  </si>
  <si>
    <t>Lapač střešních splavenin z PP se zápachovou klapkou a lapacím košem DN 125</t>
  </si>
  <si>
    <t>979778445</t>
  </si>
  <si>
    <t>58</t>
  </si>
  <si>
    <t>721273153</t>
  </si>
  <si>
    <t>Hlavice ventilační polypropylen PP DN 110</t>
  </si>
  <si>
    <t>1861421579</t>
  </si>
  <si>
    <t>59</t>
  </si>
  <si>
    <t>721274121</t>
  </si>
  <si>
    <t>Přisávací hlavice DN 50 včetně boxu pod omítku</t>
  </si>
  <si>
    <t>-108218222</t>
  </si>
  <si>
    <t>60</t>
  </si>
  <si>
    <t>721290111</t>
  </si>
  <si>
    <t>Zkouška těsnosti potrubí kanalizace vodou do DN 125</t>
  </si>
  <si>
    <t>726751368</t>
  </si>
  <si>
    <t>61</t>
  </si>
  <si>
    <t>721290112</t>
  </si>
  <si>
    <t>Zkouška těsnosti potrubí kanalizace vodou do DN 200</t>
  </si>
  <si>
    <t>-1639405286</t>
  </si>
  <si>
    <t>62</t>
  </si>
  <si>
    <t>721290113</t>
  </si>
  <si>
    <t>Zkouška těsnosti potrubí kanalizace vodou do DN 300</t>
  </si>
  <si>
    <t>-536724214</t>
  </si>
  <si>
    <t>63</t>
  </si>
  <si>
    <t>721290822</t>
  </si>
  <si>
    <t>Přemístění vnitrostaveništní demontovaných hmot vnitřní kanalizace v objektech výšky do 12 m</t>
  </si>
  <si>
    <t>1060430443</t>
  </si>
  <si>
    <t>64</t>
  </si>
  <si>
    <t>998721202</t>
  </si>
  <si>
    <t>Přesun hmot procentní pro vnitřní kanalizace v objektech v do 12 m</t>
  </si>
  <si>
    <t>%</t>
  </si>
  <si>
    <t>-1370861306</t>
  </si>
  <si>
    <t>65</t>
  </si>
  <si>
    <t>66</t>
  </si>
  <si>
    <t>68</t>
  </si>
  <si>
    <t>69</t>
  </si>
  <si>
    <t>722131919R</t>
  </si>
  <si>
    <t>Propojení nového vodovodu na stávající ocelové potrubí DN 100, kompletní</t>
  </si>
  <si>
    <t>soubor</t>
  </si>
  <si>
    <t>571900908</t>
  </si>
  <si>
    <t>70</t>
  </si>
  <si>
    <t>722131934R</t>
  </si>
  <si>
    <t>Rychlospojka DN 32 pro napojení postřikové hadice</t>
  </si>
  <si>
    <t>-563130641</t>
  </si>
  <si>
    <t>71</t>
  </si>
  <si>
    <t>722174022</t>
  </si>
  <si>
    <t>Potrubí vodovodní plastové PPR svar polyfuze PN 20 D 20 x 3,4 mm</t>
  </si>
  <si>
    <t>-627417532</t>
  </si>
  <si>
    <t>72</t>
  </si>
  <si>
    <t>722174023</t>
  </si>
  <si>
    <t>Potrubí vodovodní plastové PPR svar polyfuze PN 20 D 25 x 4,2 mm</t>
  </si>
  <si>
    <t>435279719</t>
  </si>
  <si>
    <t>73</t>
  </si>
  <si>
    <t>722174024</t>
  </si>
  <si>
    <t>Potrubí vodovodní plastové PPR svar polyfuze PN 20 D 32 x5,4 mm</t>
  </si>
  <si>
    <t>-1210698629</t>
  </si>
  <si>
    <t>74</t>
  </si>
  <si>
    <t>722174025</t>
  </si>
  <si>
    <t>Potrubí vodovodní plastové PPR svar polyfuze PN 20 D 40 x 6,7 mm</t>
  </si>
  <si>
    <t>-1486892797</t>
  </si>
  <si>
    <t>75</t>
  </si>
  <si>
    <t>722174026</t>
  </si>
  <si>
    <t>Potrubí vodovodní plastové PPR svar polyfuze PN 20 D 50 x 8,4 mm</t>
  </si>
  <si>
    <t>-2033123899</t>
  </si>
  <si>
    <t>76</t>
  </si>
  <si>
    <t>722174028</t>
  </si>
  <si>
    <t>Potrubí vodovodní plastové PPR svar polyfuze PN 20 D 75 x 12,5 mm</t>
  </si>
  <si>
    <t>94917747</t>
  </si>
  <si>
    <t>77</t>
  </si>
  <si>
    <t>722174029</t>
  </si>
  <si>
    <t>Potrubí vodovodní plastové PPR svar polyfuze PN 20 D 90 x 15,0 mm</t>
  </si>
  <si>
    <t>239589879</t>
  </si>
  <si>
    <t>78</t>
  </si>
  <si>
    <t>722181221</t>
  </si>
  <si>
    <t>Ochrana vodovodního potrubí přilepenými termoizolačními trubicemi z PE tl do 9 mm DN do 22 mm</t>
  </si>
  <si>
    <t>-1280501777</t>
  </si>
  <si>
    <t>79</t>
  </si>
  <si>
    <t>722181232</t>
  </si>
  <si>
    <t>1388837639</t>
  </si>
  <si>
    <t>80</t>
  </si>
  <si>
    <t>722181242</t>
  </si>
  <si>
    <t>Ochrana vodovodního potrubí přilepenými termoizolačními trubicemi z PE tl do 20 mm DN do 45 mm</t>
  </si>
  <si>
    <t>-1408534417</t>
  </si>
  <si>
    <t>81</t>
  </si>
  <si>
    <t>722181243</t>
  </si>
  <si>
    <t>Ochrana vodovodního potrubí přilepenými termoizolačními trubicemi z PE tl do 20 mm DN do 63 mm</t>
  </si>
  <si>
    <t>1793609801</t>
  </si>
  <si>
    <t>82</t>
  </si>
  <si>
    <t>722181244</t>
  </si>
  <si>
    <t>Ochrana vodovodního potrubí přilepenými termoizolačními trubicemi z PE tl do 20 mm DN do 89 mm</t>
  </si>
  <si>
    <t>937111302</t>
  </si>
  <si>
    <t>83</t>
  </si>
  <si>
    <t>84</t>
  </si>
  <si>
    <t>85</t>
  </si>
  <si>
    <t>722182011</t>
  </si>
  <si>
    <t>Podpůrný žlab pro potrubí D 20</t>
  </si>
  <si>
    <t>777743218</t>
  </si>
  <si>
    <t>86</t>
  </si>
  <si>
    <t>722182012</t>
  </si>
  <si>
    <t>Podpůrný žlab pro potrubí D 25</t>
  </si>
  <si>
    <t>-1198450636</t>
  </si>
  <si>
    <t>87</t>
  </si>
  <si>
    <t>722182013</t>
  </si>
  <si>
    <t>Podpůrný žlab pro potrubí D 32</t>
  </si>
  <si>
    <t>1830174790</t>
  </si>
  <si>
    <t>722182014</t>
  </si>
  <si>
    <t>Podpůrný žlab pro potrubí D 40</t>
  </si>
  <si>
    <t>-950559098</t>
  </si>
  <si>
    <t>89</t>
  </si>
  <si>
    <t>722182015</t>
  </si>
  <si>
    <t>Podpůrný žlab pro potrubí D 50</t>
  </si>
  <si>
    <t>-2120363197</t>
  </si>
  <si>
    <t>90</t>
  </si>
  <si>
    <t>722182017</t>
  </si>
  <si>
    <t>Podpůrný žlab pro potrubí D 73</t>
  </si>
  <si>
    <t>1804748154</t>
  </si>
  <si>
    <t>91</t>
  </si>
  <si>
    <t>722220161</t>
  </si>
  <si>
    <t>Nástěnný komplet plastový PPR PN 20 DN 20 x G 1/2</t>
  </si>
  <si>
    <t>2082232696</t>
  </si>
  <si>
    <t>92</t>
  </si>
  <si>
    <t>722231073</t>
  </si>
  <si>
    <t>2028963840</t>
  </si>
  <si>
    <t>93</t>
  </si>
  <si>
    <t>722231074</t>
  </si>
  <si>
    <t>1016605699</t>
  </si>
  <si>
    <t>94</t>
  </si>
  <si>
    <t>722231075</t>
  </si>
  <si>
    <t>-1159592914</t>
  </si>
  <si>
    <t>95</t>
  </si>
  <si>
    <t>722231076</t>
  </si>
  <si>
    <t>1407194266</t>
  </si>
  <si>
    <t>96</t>
  </si>
  <si>
    <t>722231142</t>
  </si>
  <si>
    <t>Ventil závitový pojistný rohový G 3/4</t>
  </si>
  <si>
    <t>-1124127815</t>
  </si>
  <si>
    <t>722231242R</t>
  </si>
  <si>
    <t>Termostatický ventil G 1/2 PN 10 do 110°C, pro instalaci do cirkulačního potrubí, se snímáním teploty média v potrubí</t>
  </si>
  <si>
    <t>-204487710</t>
  </si>
  <si>
    <t>98</t>
  </si>
  <si>
    <t>1839543938</t>
  </si>
  <si>
    <t>99</t>
  </si>
  <si>
    <t>722232044</t>
  </si>
  <si>
    <t>Kohout kulový přímý G 3/4 PN 42 do 185°C vnitřní závit</t>
  </si>
  <si>
    <t>-73327556</t>
  </si>
  <si>
    <t>100</t>
  </si>
  <si>
    <t>722232045</t>
  </si>
  <si>
    <t>Kohout kulový přímý G 1 PN 42 do 185°C vnitřní závit</t>
  </si>
  <si>
    <t>1407464321</t>
  </si>
  <si>
    <t>101</t>
  </si>
  <si>
    <t>722232047</t>
  </si>
  <si>
    <t>720434517</t>
  </si>
  <si>
    <t>102</t>
  </si>
  <si>
    <t>103</t>
  </si>
  <si>
    <t>722232062</t>
  </si>
  <si>
    <t>420444115</t>
  </si>
  <si>
    <t>104</t>
  </si>
  <si>
    <t>722232063</t>
  </si>
  <si>
    <t>-1000914880</t>
  </si>
  <si>
    <t>105</t>
  </si>
  <si>
    <t>722232064</t>
  </si>
  <si>
    <t>-1036351935</t>
  </si>
  <si>
    <t>106</t>
  </si>
  <si>
    <t>722232065</t>
  </si>
  <si>
    <t>679186147</t>
  </si>
  <si>
    <t>107</t>
  </si>
  <si>
    <t>722232067</t>
  </si>
  <si>
    <t>-1265174835</t>
  </si>
  <si>
    <t>108</t>
  </si>
  <si>
    <t>722250133R</t>
  </si>
  <si>
    <t>Hydrantový systém s tvarově stálou hadicí D 19 x 30 m celoplechový</t>
  </si>
  <si>
    <t>-233500546</t>
  </si>
  <si>
    <t>109</t>
  </si>
  <si>
    <t>722290226</t>
  </si>
  <si>
    <t>Zkouška těsnosti vodovodního potrubí závitového do DN 50</t>
  </si>
  <si>
    <t>-910988418</t>
  </si>
  <si>
    <t>110</t>
  </si>
  <si>
    <t>722290229</t>
  </si>
  <si>
    <t>Zkouška těsnosti vodovodního potrubí závitového do DN 100</t>
  </si>
  <si>
    <t>-1015394029</t>
  </si>
  <si>
    <t>111</t>
  </si>
  <si>
    <t>722290234</t>
  </si>
  <si>
    <t>Proplach a dezinfekce vodovodního potrubí do DN 80</t>
  </si>
  <si>
    <t>1854815406</t>
  </si>
  <si>
    <t>112</t>
  </si>
  <si>
    <t>113</t>
  </si>
  <si>
    <t>998722202</t>
  </si>
  <si>
    <t>Přesun hmot procentní pro vnitřní vodovod v objektech v do 12 m</t>
  </si>
  <si>
    <t>1777118539</t>
  </si>
  <si>
    <t>724234113R</t>
  </si>
  <si>
    <t>Expanzní nádoba pro rozvody pitné vody objem 100 l,  včetně odvzdušňovacího ventilu, vertikální, stojané provedení, připojení DN 32</t>
  </si>
  <si>
    <t>1674663218</t>
  </si>
  <si>
    <t>115</t>
  </si>
  <si>
    <t>724242215R</t>
  </si>
  <si>
    <t>Přepážkový filtr DN 90na studenou vodu s automatickým proplachem, filtrační nádoba z vysoce kvalitního plastu PN 16, přírubové těleso z šedé litiny PN 10, postříbřené filtrační síto z nerezové oceli s antibakteriálním účinkem, poréznost 0,1 mm, možnost vo</t>
  </si>
  <si>
    <t>-1951959148</t>
  </si>
  <si>
    <t>116</t>
  </si>
  <si>
    <t>998724202</t>
  </si>
  <si>
    <t>Přesun hmot procentní pro strojní vybavení v objektech v do 12 m</t>
  </si>
  <si>
    <t>2126108401</t>
  </si>
  <si>
    <t>117</t>
  </si>
  <si>
    <t>725112022R</t>
  </si>
  <si>
    <t>Klozet keramický závěsný na nosné stěny s hlubokým splachováním odpad vodorovný klozetové sedátko s ocelovými upevňovacími šrouby, instalační sada pro montáž závěsného klozetu, s chromovanými krytkami</t>
  </si>
  <si>
    <t>-1510037089</t>
  </si>
  <si>
    <t>118</t>
  </si>
  <si>
    <t>725112023R</t>
  </si>
  <si>
    <t>Klozet keramický závěsný na nosné stěny - WC pro imobilní, provedení pro osoby tělesně postižené + klozetové sedátko s ocelovými upevňovacími šrouby + instalační sada pro montáž závěsného klozetu, s chromovanými krytkami</t>
  </si>
  <si>
    <t>-1536802745</t>
  </si>
  <si>
    <t>119</t>
  </si>
  <si>
    <t>725121527R</t>
  </si>
  <si>
    <t>Pisoár keramický, včetně elektroniky s automatickým inteligentním splachovačem, elektroniky, elektromagnetického ventilu, zdroje, rohového ventilu s filtrem, samonasávacího sifonu, připojovací hadice a instalační sady</t>
  </si>
  <si>
    <t>-361988200</t>
  </si>
  <si>
    <t>120</t>
  </si>
  <si>
    <t>725121528R</t>
  </si>
  <si>
    <t>Pisoárová dělící stěna mezi 2 pisoáry, 705x400 mm, barva bílá, včetně upevnění, horní hrana na úrovni 1325 mm nad dokončenou podlahou</t>
  </si>
  <si>
    <t>-347329996</t>
  </si>
  <si>
    <t>121</t>
  </si>
  <si>
    <t>725211620R</t>
  </si>
  <si>
    <t>Umyvadlo keramické připevněné na stěnu šrouby bílé s polosloupem na sifon 450 mm, vč.umyvadlového odpadního ventilu 5/4", s nerezovou vtokovou mřížkou a zápachovým plastovým uzávěrem</t>
  </si>
  <si>
    <t>1066283592</t>
  </si>
  <si>
    <t>122</t>
  </si>
  <si>
    <t>725211621R</t>
  </si>
  <si>
    <t>-1367110575</t>
  </si>
  <si>
    <t>123</t>
  </si>
  <si>
    <t>725211622</t>
  </si>
  <si>
    <t>Umyvadlo keramické připevněné na stěnu šrouby bílé s polosloupem na sifon 550 mm, vč.zápachového uzávěru</t>
  </si>
  <si>
    <t>1927802658</t>
  </si>
  <si>
    <t>124</t>
  </si>
  <si>
    <t>725211651</t>
  </si>
  <si>
    <t>Umyvadlo keramické polozápustné bílé 550 mm, vč.umyvadlového odpadního ventilu 5/4", s nerezovou vtokovou mřížkou a zápachovým plastovým uzávěrem</t>
  </si>
  <si>
    <t>-1704405409</t>
  </si>
  <si>
    <t>125</t>
  </si>
  <si>
    <t>725211681</t>
  </si>
  <si>
    <t>Umyvadlo keramické zdravotní připevněné na stěnu šrouby bílé 640 mm, vč.umyvadlového odpadního ventilu 5/4", s nerezovou vtokovou mřížkou a umyvadlovžým zápachovým uzávěrem</t>
  </si>
  <si>
    <t>-1254320063</t>
  </si>
  <si>
    <t>126</t>
  </si>
  <si>
    <t>725241142</t>
  </si>
  <si>
    <t>Vanička sprchová akrylátová čtvrtkruhová 900x900 mm</t>
  </si>
  <si>
    <t>1374336964</t>
  </si>
  <si>
    <t>127</t>
  </si>
  <si>
    <t>725245155</t>
  </si>
  <si>
    <t>Zástěna sprchová zásuvná dvoudílná s jedním posuvným dílem do výšky 2000 mm šířky 900 mm čtvrtkruh</t>
  </si>
  <si>
    <t>382956872</t>
  </si>
  <si>
    <t>128</t>
  </si>
  <si>
    <t>725291641R</t>
  </si>
  <si>
    <t>Doplňky zařízení koupelen a záchodů sklopné nerezové madlo s držákem toaletního papíru</t>
  </si>
  <si>
    <t>431030825</t>
  </si>
  <si>
    <t>129</t>
  </si>
  <si>
    <t>725291642</t>
  </si>
  <si>
    <t>Doplňky zařízení koupelen a záchodů nerezové sedačky do sprchy</t>
  </si>
  <si>
    <t>1589727927</t>
  </si>
  <si>
    <t>130</t>
  </si>
  <si>
    <t>725291643R</t>
  </si>
  <si>
    <t>Doplňky zařízení koupelen a záchodů nerezové madlo madlo nerezové, L = 600 mm</t>
  </si>
  <si>
    <t>-1162990300</t>
  </si>
  <si>
    <t>131</t>
  </si>
  <si>
    <t>725291644R</t>
  </si>
  <si>
    <t>Doplňky zařízení koupelen a záchodů svislé madlo, L = 600 mm</t>
  </si>
  <si>
    <t>1110560514</t>
  </si>
  <si>
    <t>725291645R</t>
  </si>
  <si>
    <t>Doplňky zařízení koupelen a záchodů svislé madlo, L = 500 mm</t>
  </si>
  <si>
    <t>-1148932074</t>
  </si>
  <si>
    <t>133</t>
  </si>
  <si>
    <t>725291649R</t>
  </si>
  <si>
    <t>Doplňky zařízení koupelen a záchodů - sklopné zrcadlo</t>
  </si>
  <si>
    <t>947429410</t>
  </si>
  <si>
    <t>134</t>
  </si>
  <si>
    <t>725331111</t>
  </si>
  <si>
    <t>Výlevka bez výtokových armatur keramická se sklopnou plastovou mřížkou 425 mm</t>
  </si>
  <si>
    <t>-119340093</t>
  </si>
  <si>
    <t>135</t>
  </si>
  <si>
    <t>725813111</t>
  </si>
  <si>
    <t>Ventil rohový bez připojovací trubičky nebo flexi hadičky G 1/2</t>
  </si>
  <si>
    <t>239417386</t>
  </si>
  <si>
    <t>137</t>
  </si>
  <si>
    <t>725813111R</t>
  </si>
  <si>
    <t>Ventil rohový bez připojovací trubičky nebo flexi hadičky G 1/2 s filtrem</t>
  </si>
  <si>
    <t>2076329127</t>
  </si>
  <si>
    <t>138</t>
  </si>
  <si>
    <t>725813112</t>
  </si>
  <si>
    <t>Ventil rohový pračkový G 3/4</t>
  </si>
  <si>
    <t>551327658</t>
  </si>
  <si>
    <t>139</t>
  </si>
  <si>
    <t>725813113R</t>
  </si>
  <si>
    <t>Ventil rohový bez připojovací trubičky nebo flexi hadičky G 3/4</t>
  </si>
  <si>
    <t>-1009464672</t>
  </si>
  <si>
    <t>140</t>
  </si>
  <si>
    <t>725821311R</t>
  </si>
  <si>
    <t>Baterie chromované nástěnné pákové s otáčivým kulatým ústím a délkou ramínka 200 mm</t>
  </si>
  <si>
    <t>-294105833</t>
  </si>
  <si>
    <t>141</t>
  </si>
  <si>
    <t>725822611</t>
  </si>
  <si>
    <t>Stojánková baterie páková chromovaná, s keramickou kartuší kovová ovládací páka, umyvadlový odpadní ventil 5/4", s nerezovou vtokovou mřížkou, pevný vývod perlátor, provedení bez odtokové garnitury</t>
  </si>
  <si>
    <t>-1460345654</t>
  </si>
  <si>
    <t>142</t>
  </si>
  <si>
    <t>725822613R</t>
  </si>
  <si>
    <t>Stojánková baterie páková chromovaná pro tělesně postižené osoby, s keramickou kartuší</t>
  </si>
  <si>
    <t>859606015</t>
  </si>
  <si>
    <t>143</t>
  </si>
  <si>
    <t>725822655R</t>
  </si>
  <si>
    <t>Stojánková baterie senzorová chromovaná,s možností regulace teploty</t>
  </si>
  <si>
    <t>-1671712071</t>
  </si>
  <si>
    <t>144</t>
  </si>
  <si>
    <t>725841311</t>
  </si>
  <si>
    <t>Baterie sprchové nástěnné pákové, vč.sprchového setu: 1-funkční sprcha d = 80 mm, sprchová tyč 600 mm s posuvným kovovým držákem, hadice 1750 mm</t>
  </si>
  <si>
    <t>1012025497</t>
  </si>
  <si>
    <t>145</t>
  </si>
  <si>
    <t>725841312R</t>
  </si>
  <si>
    <t>Sprchová nástěnná armatura, termostatická, se zamezením zpětného průtoku, kovová ovládací páka, kartuše s keramickými disky, pivot kartuše nerez, vč.sprchového setu se sprchvou tyčí a posuvným držákem</t>
  </si>
  <si>
    <t>-1431480366</t>
  </si>
  <si>
    <t>146</t>
  </si>
  <si>
    <t>725841313R</t>
  </si>
  <si>
    <t>Sprchová baterie chrom, vč.ruční sprchy a pevné hlav.růžice</t>
  </si>
  <si>
    <t>1116040479</t>
  </si>
  <si>
    <t>147</t>
  </si>
  <si>
    <t>725841350R</t>
  </si>
  <si>
    <t>Elektronický skupinový termostatický ventil až pro 6 umyvadlových nebo sprchových výtoků s přesností směšování +/- 1°C, s bezpečnostní uzávěrou výtoku při výpadku studené vody do 1 sek, senzorPiezo senzor pro aktivaci výtoku systému. Aktivace dotykem</t>
  </si>
  <si>
    <t>-708142390</t>
  </si>
  <si>
    <t>148</t>
  </si>
  <si>
    <t>725841353R</t>
  </si>
  <si>
    <t xml:space="preserve">Pevná sprchová hlavice s otočnou sprchovou růžicí, připojení ze zdi, dvě polohy pro úhel výtoku, vestavěný regulátor 9 l/min, </t>
  </si>
  <si>
    <t>2130221685</t>
  </si>
  <si>
    <t>725841355R</t>
  </si>
  <si>
    <t>Sprchová směšovací podomítková baterie na fotobunku, samozavírací s krycí nerez.deskou-vandaluvzorné proverdení,omezení nejvyšší teploty vody-chrom</t>
  </si>
  <si>
    <t>692048430</t>
  </si>
  <si>
    <t>725849419</t>
  </si>
  <si>
    <t>Oční sprcha pro oplach očí a obličeje, instalace na zeď, průtok 15 l/min, přípojení 1/2", hadice 1,5 m, váha 2,2 kg;</t>
  </si>
  <si>
    <t>-1043780610</t>
  </si>
  <si>
    <t>725861102R</t>
  </si>
  <si>
    <t>Zápachová uzávěrka pro pitnou fontánku 5/4"/5/4"</t>
  </si>
  <si>
    <t>1566436464</t>
  </si>
  <si>
    <t>725931124R</t>
  </si>
  <si>
    <t>Nástěnná pitná fontánka, matný nerez s chromovaným výtokem a zabudovaným tlačným ventilem</t>
  </si>
  <si>
    <t>1042894485</t>
  </si>
  <si>
    <t>725991128R</t>
  </si>
  <si>
    <t>Elektrický osoušeč vlasů, barva bílá, dolní okraj osušovače vlasů 1,21 m nad dokončenou podlahou(pro děti 0,9m), napětí 220/240 V, 50/60 Hz, celkový výkon 1000 W, ochrana IP21; např.Fumagalli 9000HT</t>
  </si>
  <si>
    <t>-1771094396</t>
  </si>
  <si>
    <t>725991129R</t>
  </si>
  <si>
    <t>Odstředivka na plavky, vrchní kdyt polypropylen, tělo, nerezová ocel stříkaná komaxitem, vnitřní buben, pasivovaná nerezová ocel, zabudovaný proudový chránič, pro zavěšení na stěnu</t>
  </si>
  <si>
    <t>-1687907282</t>
  </si>
  <si>
    <t>998725202</t>
  </si>
  <si>
    <t>Přesun hmot procentní pro zařizovací předměty v objektech v do 12 m</t>
  </si>
  <si>
    <t>1267115440</t>
  </si>
  <si>
    <t>726111031</t>
  </si>
  <si>
    <t>Instalační předstěna - klozet s ovládáním zepředu v 1080 mm závěsný do masivní zděné kce, vč.integrovaného rohového ventilu, ovládacího tlačítka pro dvě množství splachování, soupravy pro tlumení hluku</t>
  </si>
  <si>
    <t>2014854442</t>
  </si>
  <si>
    <t>726111032</t>
  </si>
  <si>
    <t>Instalační předstěna - klozet s ovládáním zepředu, závěsný do masivní zděné kce, vč.pneumatického ovládání, integrovaného rohového ventilu, ovládacího tlačítka pro dvě množství splachování, soupravy pro tlumení hluku</t>
  </si>
  <si>
    <t>1766027120</t>
  </si>
  <si>
    <t>998726212</t>
  </si>
  <si>
    <t>Přesun hmot procentní pro instalační prefabrikáty v objektech v do 12 m</t>
  </si>
  <si>
    <t>1810541731</t>
  </si>
  <si>
    <t>727111479R</t>
  </si>
  <si>
    <t>Požární ucpávky pro potrubí od DN 15 do DN 125</t>
  </si>
  <si>
    <t>-1300858658</t>
  </si>
  <si>
    <t>732219315</t>
  </si>
  <si>
    <t>Montáž ohříváku vody stojatého PN 0,6/0,6,PN 1,6/0,6 o obsahu 1000 litrů</t>
  </si>
  <si>
    <t>2057185478</t>
  </si>
  <si>
    <t>484101151</t>
  </si>
  <si>
    <t xml:space="preserve">Ohřívač vody o celkovém objemu 1000l, vertikální provedení, špičkový průtok 60°C vody 2438l/h, provedení tank in tank (nádoba v nádobě), nerezové provedení vnitřního zásobníku, izolace minerální vlny tl. 120 mm, ovládací panel s regulačním termostatem </t>
  </si>
  <si>
    <t>-438225030</t>
  </si>
  <si>
    <t>732422211R</t>
  </si>
  <si>
    <t>Čerpadlo na cirkulační potrubí teplé vody, průtok 1,2 m3/h při výtkalu 4,5m, elektronicky řízené na konstaní tlak v cirkulačním potrubí, příkon 34W, připojení G 1 1/2</t>
  </si>
  <si>
    <t>-1108869165</t>
  </si>
  <si>
    <t>732890802</t>
  </si>
  <si>
    <t>Přesun demontovaných strojoven vodorovně 100 m v objektech výšky do 12 m</t>
  </si>
  <si>
    <t>-872096928</t>
  </si>
  <si>
    <t>998732202</t>
  </si>
  <si>
    <t>Přesun hmot procentní pro strojovny v objektech v do 12 m</t>
  </si>
  <si>
    <t>-836283091</t>
  </si>
  <si>
    <t>734220101</t>
  </si>
  <si>
    <t>998734202</t>
  </si>
  <si>
    <t>Přesun hmot procentní pro armatury v objektech v do 12 m</t>
  </si>
  <si>
    <t>767995111R</t>
  </si>
  <si>
    <t>Dodávka a montáž atypických zámečnických konstrukcí hmotnosti do 5 kg, uchycení  potrubí (táhla, závěsy, objímky, konzoly),vč.povrchové úpravy</t>
  </si>
  <si>
    <t>kg</t>
  </si>
  <si>
    <t>637004945</t>
  </si>
  <si>
    <t>160,00+90,00</t>
  </si>
  <si>
    <t>998767202</t>
  </si>
  <si>
    <t>Přesun hmot procentní pro zámečnické konstrukce v objektech v do 12 m</t>
  </si>
  <si>
    <t>-272370116</t>
  </si>
  <si>
    <t>OST01</t>
  </si>
  <si>
    <t>Drobné zednické výpomoci (sekání drážek, prostupů) - BEZ ZAPRAVENÍ</t>
  </si>
  <si>
    <t>512</t>
  </si>
  <si>
    <t>-925426547</t>
  </si>
  <si>
    <t xml:space="preserve">    713 - Izolace tepelné</t>
  </si>
  <si>
    <t xml:space="preserve">    733 - Ústřední vytápění - rozvodné potrubí</t>
  </si>
  <si>
    <t xml:space="preserve">    735 - Ústřední vytápění - otopná tělesa</t>
  </si>
  <si>
    <t xml:space="preserve">    751 - Vzduchotechnika</t>
  </si>
  <si>
    <t>M - Práce a dodávky M</t>
  </si>
  <si>
    <t xml:space="preserve">    23-M - Montáže potrubí</t>
  </si>
  <si>
    <t>HZS - Hodinové zúčtovací sazby</t>
  </si>
  <si>
    <t>1061232194</t>
  </si>
  <si>
    <t>-1084091747</t>
  </si>
  <si>
    <t>1045883238</t>
  </si>
  <si>
    <t>1532342665</t>
  </si>
  <si>
    <t>997013814</t>
  </si>
  <si>
    <t>Poplatek za uložení stavebního odpadu z izolačních hmot na skládce (skládkovné)</t>
  </si>
  <si>
    <t>1146720577</t>
  </si>
  <si>
    <t>713463211</t>
  </si>
  <si>
    <t>Montáž izolace tepelné potrubí potrubními pouzdry s Al fólií staženými Al páskou 1x D do 50 mm</t>
  </si>
  <si>
    <t>267744748</t>
  </si>
  <si>
    <t>550+352+115+494+230+70</t>
  </si>
  <si>
    <t>713463212</t>
  </si>
  <si>
    <t>Montáž izolace tepelné potrubí potrubními pouzdry s Al fólií staženými Al páskou 1x D do 100 mm</t>
  </si>
  <si>
    <t>495819031</t>
  </si>
  <si>
    <t>113+156+33</t>
  </si>
  <si>
    <t>713463213</t>
  </si>
  <si>
    <t>Montáž izolace tepelné potrubí potrubními pouzdry s Al fólií staženými Al páskou 1x D do 150 mm</t>
  </si>
  <si>
    <t>1852750401</t>
  </si>
  <si>
    <t>90+25</t>
  </si>
  <si>
    <t>631545100R</t>
  </si>
  <si>
    <t>pouzdro potrubní izolační PIPO ALS 15/20 mm</t>
  </si>
  <si>
    <t>-690109058</t>
  </si>
  <si>
    <t>631545100R1</t>
  </si>
  <si>
    <t>pouzdro potrubní izolační PIPO ALS 18/25 mm</t>
  </si>
  <si>
    <t>-1139881382</t>
  </si>
  <si>
    <t>631545100</t>
  </si>
  <si>
    <t>pouzdro potrubní izolační PIPO ALS 22/25 mm</t>
  </si>
  <si>
    <t>-1825042789</t>
  </si>
  <si>
    <t>631545710</t>
  </si>
  <si>
    <t>pouzdro potrubní izolační PIPO ALS 28/40 mm</t>
  </si>
  <si>
    <t>-589903649</t>
  </si>
  <si>
    <t>631546020</t>
  </si>
  <si>
    <t>pouzdro potrubní izolační PIPO ALS 35/50 mm</t>
  </si>
  <si>
    <t>1156154342</t>
  </si>
  <si>
    <t>631546030</t>
  </si>
  <si>
    <t>pouzdro potrubní izolační PIPO ALS 42/50 mm</t>
  </si>
  <si>
    <t>2066990757</t>
  </si>
  <si>
    <t>631546050</t>
  </si>
  <si>
    <t>pouzdro potrubní izolační PIPO ALS 54/50 mm</t>
  </si>
  <si>
    <t>472969523</t>
  </si>
  <si>
    <t>631546051</t>
  </si>
  <si>
    <t>pouzdro potrubní izolační PIPO ALS 64/50 mm</t>
  </si>
  <si>
    <t>1407941746</t>
  </si>
  <si>
    <t>631546070</t>
  </si>
  <si>
    <t>pouzdro potrubní izolační PIPO ALS 76/50 mm</t>
  </si>
  <si>
    <t>-799319942</t>
  </si>
  <si>
    <t>631546100</t>
  </si>
  <si>
    <t>pouzdro potrubní izolační PIPO ALS 100/50 mm</t>
  </si>
  <si>
    <t>988515782</t>
  </si>
  <si>
    <t>631546120</t>
  </si>
  <si>
    <t>pouzdro potrubní izolační PIPO ALS 125/50 mm</t>
  </si>
  <si>
    <t>-1529417647</t>
  </si>
  <si>
    <t>631546140</t>
  </si>
  <si>
    <t>pouzdro potrubní izolační PIPO ALS 159/50 mm</t>
  </si>
  <si>
    <t>-1035303308</t>
  </si>
  <si>
    <t>998713202</t>
  </si>
  <si>
    <t>Přesun hmot procentní pro izolace tepelné v objektech v do 12 m</t>
  </si>
  <si>
    <t>301906794</t>
  </si>
  <si>
    <t>-702926577</t>
  </si>
  <si>
    <t>732110813</t>
  </si>
  <si>
    <t>Demontáž rozdělovače nebo sběrače do DN 300</t>
  </si>
  <si>
    <t>-2130045659</t>
  </si>
  <si>
    <t>732112145R</t>
  </si>
  <si>
    <t>Kombinovaný rozdělovač se sběračem modul 300, délky 4,0m, 4x podpěra, včetně izolace. Hrdla: 2xDN 150, 2xDN64, 2xDN 76, 2xDN100, 4x návarek 1/2", 2x návarek 3/4"</t>
  </si>
  <si>
    <t>-198304718</t>
  </si>
  <si>
    <t>732112146R</t>
  </si>
  <si>
    <t>Kombinovaný rozdělovač se sběračem modul 300, délky 4,1m, 4x podpěra, včetně izolace. Hrdla: 2xDN 125, 2xDN76, 2xDN 64, 2xDN54, 2xDN64, 2xDN76, 4x návarek 1/2", 2x návarek 3/4"</t>
  </si>
  <si>
    <t>2071276254</t>
  </si>
  <si>
    <t>732429223</t>
  </si>
  <si>
    <t>Montáž čerpadla oběhového mokroběžného přírubového DN 40 jednodílné</t>
  </si>
  <si>
    <t>511993126</t>
  </si>
  <si>
    <t>732429225</t>
  </si>
  <si>
    <t>Montáž čerpadla oběhového mokroběžného přírubového DN 50 jednodílné</t>
  </si>
  <si>
    <t>197652069</t>
  </si>
  <si>
    <t>732429227</t>
  </si>
  <si>
    <t>Montáž čerpadla oběhového mokroběžného přírubového DN 65 jednodílné</t>
  </si>
  <si>
    <t>-1568432715</t>
  </si>
  <si>
    <t>426101141</t>
  </si>
  <si>
    <t>Oběhové čerpadlo s frekvenčním měničem a diferenčním měřením tlaku, průtok 6,933m3/h, H=12m, 230V, P=611W, připojení DN 40</t>
  </si>
  <si>
    <t>-1172223748</t>
  </si>
  <si>
    <t>"Č1" 1</t>
  </si>
  <si>
    <t>426101142</t>
  </si>
  <si>
    <t>Oběhové čerpadlo s frekvenčním měničem a diferenčním měřením tlaku, průtok 2,971m3/h, H=14m, 230V, P=611W, připojení DN 40</t>
  </si>
  <si>
    <t>1259036669</t>
  </si>
  <si>
    <t>"Č2" 1</t>
  </si>
  <si>
    <t>426101143</t>
  </si>
  <si>
    <t>Oběhové čerpadlo s frekvenčním měničem a diferenčním měřením tlaku, průtok 14,716m3/h, H=15m, 230V, P=1301W, připojení DN 65</t>
  </si>
  <si>
    <t>-836844153</t>
  </si>
  <si>
    <t>"Č3" 1</t>
  </si>
  <si>
    <t>426101144</t>
  </si>
  <si>
    <t>Oběhové čerpadlo s frekvenčním měničem a diferenčním měřením tlaku, průtok 7,302m3/h, H=12m, 230V, P=611W, připojení DN 40</t>
  </si>
  <si>
    <t>609853812</t>
  </si>
  <si>
    <t>"Č4" 1</t>
  </si>
  <si>
    <t>426101145</t>
  </si>
  <si>
    <t>Oběhové čerpadlo s frekvenčním měničem a diferenčním měřením tlaku, průtok 9,21m3/h, H=13m, 230V, P=762W, připojení DN 50</t>
  </si>
  <si>
    <t>-825929899</t>
  </si>
  <si>
    <t>"Č5" 1</t>
  </si>
  <si>
    <t>426101146</t>
  </si>
  <si>
    <t>Oběhové čerpadlo s frekvenčním měničem a diferenčním měřením tlaku, průtok 3,575m3/h, H=14m, 230V, P=611W, připojení DN 40</t>
  </si>
  <si>
    <t>-1017019604</t>
  </si>
  <si>
    <t>"Č6" 1</t>
  </si>
  <si>
    <t>426101147</t>
  </si>
  <si>
    <t>Oběhové čerpadlo s frekvenčním měničem a diferenčním měřením tlaku, průtok 3,329m3/h, H=14m, 230V, P=611W, připojení DN 40</t>
  </si>
  <si>
    <t>-1058108932</t>
  </si>
  <si>
    <t>"Č7" 1</t>
  </si>
  <si>
    <t>426101148</t>
  </si>
  <si>
    <t>Oběhové čerpadlo s frekvenčním měničem a diferenčním měřením tlaku, průtok 9,03m3/h, H=13m, 230V, P=762W, připojení DN 50</t>
  </si>
  <si>
    <t>2099641578</t>
  </si>
  <si>
    <t>"Č8" 1</t>
  </si>
  <si>
    <t>961837875</t>
  </si>
  <si>
    <t>1158051947</t>
  </si>
  <si>
    <t>733121228</t>
  </si>
  <si>
    <t>Potrubí ocelové hladké bezešvé v kotelnách nebo strojovnách D 108x4,0</t>
  </si>
  <si>
    <t>-665149856</t>
  </si>
  <si>
    <t>733121232</t>
  </si>
  <si>
    <t>Potrubí ocelové hladké bezešvé v kotelnách nebo strojovnách D 133x4,5</t>
  </si>
  <si>
    <t>-1647735694</t>
  </si>
  <si>
    <t>733121235</t>
  </si>
  <si>
    <t>Potrubí ocelové hladké bezešvé v kotelnách nebo strojovnách D 159x4,5</t>
  </si>
  <si>
    <t>381330054</t>
  </si>
  <si>
    <t>733131136</t>
  </si>
  <si>
    <t>Kompenzátor pro ocelové potrubí pryžový DN 100 PN 16 do 90°C přírubový</t>
  </si>
  <si>
    <t>1934795654</t>
  </si>
  <si>
    <t>733131137</t>
  </si>
  <si>
    <t>Kompenzátor pro ocelové potrubí pryžový DN 125 PN 16 do 90°C přírubový</t>
  </si>
  <si>
    <t>180894848</t>
  </si>
  <si>
    <t>733190232</t>
  </si>
  <si>
    <t>Zkouška těsnosti potrubí ocelové hladké přes D 89x5,0 do D 133x5,0</t>
  </si>
  <si>
    <t>474696840</t>
  </si>
  <si>
    <t>733190235</t>
  </si>
  <si>
    <t>Zkouška těsnosti potrubí ocelové hladké přes D 133x5,0 do D 159x6,3</t>
  </si>
  <si>
    <t>-1659646917</t>
  </si>
  <si>
    <t>733223102</t>
  </si>
  <si>
    <t>Potrubí měděné tvrdé spojované měkkým pájením D 15x1</t>
  </si>
  <si>
    <t>-1602676082</t>
  </si>
  <si>
    <t>733223103</t>
  </si>
  <si>
    <t>Potrubí měděné tvrdé spojované měkkým pájením D 18x1</t>
  </si>
  <si>
    <t>-728738011</t>
  </si>
  <si>
    <t>733223104</t>
  </si>
  <si>
    <t>Potrubí měděné tvrdé spojované měkkým pájením D 22x1</t>
  </si>
  <si>
    <t>1655014667</t>
  </si>
  <si>
    <t>733223105</t>
  </si>
  <si>
    <t>Potrubí měděné tvrdé spojované měkkým pájením D 28x1,5</t>
  </si>
  <si>
    <t>-1032625270</t>
  </si>
  <si>
    <t>733223106</t>
  </si>
  <si>
    <t>Potrubí měděné tvrdé spojované měkkým pájením D 35x1,5</t>
  </si>
  <si>
    <t>-649103770</t>
  </si>
  <si>
    <t>733223107</t>
  </si>
  <si>
    <t>Potrubí měděné tvrdé spojované měkkým pájením D 42x1,5</t>
  </si>
  <si>
    <t>1711305261</t>
  </si>
  <si>
    <t>733223108</t>
  </si>
  <si>
    <t>Potrubí měděné tvrdé spojované měkkým pájením D 54x2</t>
  </si>
  <si>
    <t>755274562</t>
  </si>
  <si>
    <t>733223109</t>
  </si>
  <si>
    <t>Potrubí měděné tvrdé spojované měkkým pájením D 64x2</t>
  </si>
  <si>
    <t>1932953994</t>
  </si>
  <si>
    <t>733223110</t>
  </si>
  <si>
    <t>Potrubí měděné tvrdé spojované měkkým pájením D 76x2</t>
  </si>
  <si>
    <t>1848215707</t>
  </si>
  <si>
    <t>733291101</t>
  </si>
  <si>
    <t>Zkouška těsnosti potrubí měděné do D 35x1,5</t>
  </si>
  <si>
    <t>-1108540536</t>
  </si>
  <si>
    <t>733291102</t>
  </si>
  <si>
    <t>Zkouška těsnosti potrubí měděné do D 64x2</t>
  </si>
  <si>
    <t>-778485641</t>
  </si>
  <si>
    <t>733291103</t>
  </si>
  <si>
    <t>937394839</t>
  </si>
  <si>
    <t>733321201R</t>
  </si>
  <si>
    <t>Potrubí plastové z PVC nebo PE spojované svařováním D 17x2, vč.tvarovek</t>
  </si>
  <si>
    <t>824333973</t>
  </si>
  <si>
    <t>733391101</t>
  </si>
  <si>
    <t>Zkouška těsnosti potrubí plastové do D 32x3,0</t>
  </si>
  <si>
    <t>-521313824</t>
  </si>
  <si>
    <t>998733202</t>
  </si>
  <si>
    <t>Přesun hmot procentní pro rozvody potrubí v objektech v do 12 m</t>
  </si>
  <si>
    <t>314201429</t>
  </si>
  <si>
    <t>734109217</t>
  </si>
  <si>
    <t>Montáž armatury přírubové se dvěma přírubami PN 16 DN 100</t>
  </si>
  <si>
    <t>1470036390</t>
  </si>
  <si>
    <t>734109218</t>
  </si>
  <si>
    <t>Montáž armatury přírubové se dvěma přírubami PN 16 DN 125</t>
  </si>
  <si>
    <t>-226311544</t>
  </si>
  <si>
    <t>422365090</t>
  </si>
  <si>
    <t>kohout z uhlíkové oceli kulový DN100 mm</t>
  </si>
  <si>
    <t>673749967</t>
  </si>
  <si>
    <t>422365120</t>
  </si>
  <si>
    <t>kohout z uhlíkové oceli kulový DN125 mm</t>
  </si>
  <si>
    <t>512937945</t>
  </si>
  <si>
    <t>734109227R</t>
  </si>
  <si>
    <t>-102553685</t>
  </si>
  <si>
    <t>734109414</t>
  </si>
  <si>
    <t>Montáž armatury přírubové se třemi přírubami PN 16 DN 50 Ventil trojcestný DN 54 - dodávka MaR</t>
  </si>
  <si>
    <t>247763518</t>
  </si>
  <si>
    <t>734109415</t>
  </si>
  <si>
    <t>Montáž armatury přírubové se třemi přírubami PN 16 DN 65 Ventil trojcestný DN 64 - dodávka MaR</t>
  </si>
  <si>
    <t>-1194368547</t>
  </si>
  <si>
    <t>734109416R</t>
  </si>
  <si>
    <t>Montáž armatury přírubové se třemi přírubami PN 16 DN 70 Montáž armatury přírubové se třemi přírubami PN 16 DN 76</t>
  </si>
  <si>
    <t>644615992</t>
  </si>
  <si>
    <t>734109417</t>
  </si>
  <si>
    <t>Montáž armatury přírubové se třemi přírubami PN 16 DN 100 Montáž armatury přírubové se třemi přírubami PN 16 DN 100</t>
  </si>
  <si>
    <t>-1507762233</t>
  </si>
  <si>
    <t>734121318</t>
  </si>
  <si>
    <t>Ventil přírubový zpětný samočinný přímý DN 100 PN 16 do 300°C</t>
  </si>
  <si>
    <t>-590153927</t>
  </si>
  <si>
    <t>734163429</t>
  </si>
  <si>
    <t>Filtr DN 100 PN 16 do 300°C z uhlíkové oceli s vypouštěcí přírubou</t>
  </si>
  <si>
    <t>1430424365</t>
  </si>
  <si>
    <t>734211121</t>
  </si>
  <si>
    <t>Ventil závitový odvzdušňovací G 3/4 PN 14 do 120°C automatický</t>
  </si>
  <si>
    <t>541392232</t>
  </si>
  <si>
    <t>734220102</t>
  </si>
  <si>
    <t>-191899399</t>
  </si>
  <si>
    <t>734220104</t>
  </si>
  <si>
    <t>Ventil závitový regulační přímý G 6/4 PN 20 do 100°C vyvažovací</t>
  </si>
  <si>
    <t>-1914492453</t>
  </si>
  <si>
    <t>734220105</t>
  </si>
  <si>
    <t>Ventil závitový regulační přímý G 2 PN 20 do 100°C vyvažovací</t>
  </si>
  <si>
    <t>601989250</t>
  </si>
  <si>
    <t>734220106R</t>
  </si>
  <si>
    <t>Automatický vyvažovací ventil, DN 64</t>
  </si>
  <si>
    <t>897545552</t>
  </si>
  <si>
    <t>734220107R</t>
  </si>
  <si>
    <t>Automatický vyvažovací ventil, DN 76</t>
  </si>
  <si>
    <t>-1901751200</t>
  </si>
  <si>
    <t>734221433R</t>
  </si>
  <si>
    <t>Regulátor tlakové diference, DN 15, složený z regulátoru tlakové diference a vyvažovacího ventilu spojených kapilárou</t>
  </si>
  <si>
    <t>-887353718</t>
  </si>
  <si>
    <t>734221434R</t>
  </si>
  <si>
    <t>Regulátor tlakové diference, DN 18, složený z regulátoru tlakové diference a vyvažovacího ventilu spojených kapilárou</t>
  </si>
  <si>
    <t>-1721871909</t>
  </si>
  <si>
    <t>734221436R</t>
  </si>
  <si>
    <t>Regulátor tlakové diference, DN 28, složený z regulátoru tlakové diference a vyvažovacího ventilu spojených kapilárou</t>
  </si>
  <si>
    <t>-1248739039</t>
  </si>
  <si>
    <t>734221536</t>
  </si>
  <si>
    <t>Ventil závitový termostatický rohový dvouregulační G 1/2 PN 16 do 110°C bez hlavice ovládání</t>
  </si>
  <si>
    <t>2013326704</t>
  </si>
  <si>
    <t>734221552</t>
  </si>
  <si>
    <t>Ventil závitový termostatický přímý dvouregulační G 1/2 PN 16 do 110°C bez hlavice ovládání</t>
  </si>
  <si>
    <t>-73854060</t>
  </si>
  <si>
    <t>734221682R</t>
  </si>
  <si>
    <t>Termostatická hlavice kapalinová PN 10 do 110°C otopných těles se spodním připojením</t>
  </si>
  <si>
    <t>346422023</t>
  </si>
  <si>
    <t>734242417</t>
  </si>
  <si>
    <t>Ventil závitový zpětný přímý G 2 PN 16 do 110°C</t>
  </si>
  <si>
    <t>2110488246</t>
  </si>
  <si>
    <t>734242418</t>
  </si>
  <si>
    <t>Ventil závitový zpětný přímý G 2 1/2 PN 16 do 110°C</t>
  </si>
  <si>
    <t>1111744196</t>
  </si>
  <si>
    <t>734242419</t>
  </si>
  <si>
    <t>Ventil závitový zpětný přímý G 3 PN 16 do 110°C</t>
  </si>
  <si>
    <t>95279306</t>
  </si>
  <si>
    <t>734261408R</t>
  </si>
  <si>
    <t>1499133708</t>
  </si>
  <si>
    <t>734261412</t>
  </si>
  <si>
    <t>Šroubení regulační radiátorové rohové G 1/2 bez vypouštění</t>
  </si>
  <si>
    <t>1711845344</t>
  </si>
  <si>
    <t>734261712</t>
  </si>
  <si>
    <t>Šroubení regulační radiátorové přímé G 1/2 bez vypouštění</t>
  </si>
  <si>
    <t>1321349479</t>
  </si>
  <si>
    <t>734291124</t>
  </si>
  <si>
    <t>Kohout plnící a vypouštěcí G 3/4 PN 10 do 110°C závitový</t>
  </si>
  <si>
    <t>-590517305</t>
  </si>
  <si>
    <t>734291125R</t>
  </si>
  <si>
    <t>Kohout plnící a vypouštěcí G1 PN 10 do 110°C závitový</t>
  </si>
  <si>
    <t>1924267548</t>
  </si>
  <si>
    <t>734291244</t>
  </si>
  <si>
    <t>Filtr závitový přímý G 1 PN 16 do 130°C s vnitřními závity</t>
  </si>
  <si>
    <t>-688553788</t>
  </si>
  <si>
    <t>734291247</t>
  </si>
  <si>
    <t>Filtr závitový přímý G 2 PN 16 do 130°C s vnitřními závity</t>
  </si>
  <si>
    <t>17758482</t>
  </si>
  <si>
    <t>734291248</t>
  </si>
  <si>
    <t>Filtr závitový přímý G 2 1/2 PN 16 do 130°C s vnitřními závity</t>
  </si>
  <si>
    <t>-646253111</t>
  </si>
  <si>
    <t>734291249</t>
  </si>
  <si>
    <t>Filtr závitový přímý G 3 PN 16 do 130°C s vnitřními závity</t>
  </si>
  <si>
    <t>123995926</t>
  </si>
  <si>
    <t>734292715</t>
  </si>
  <si>
    <t>-1914087260</t>
  </si>
  <si>
    <t>734292717</t>
  </si>
  <si>
    <t>Kohout kulový přímý G 1 1/2 PN 42 do 185°C vnitřní závit</t>
  </si>
  <si>
    <t>895447586</t>
  </si>
  <si>
    <t>734292718</t>
  </si>
  <si>
    <t>Kohout kulový přímý G 2 PN 42 do 185°C vnitřní závit</t>
  </si>
  <si>
    <t>-1850776829</t>
  </si>
  <si>
    <t>734292719</t>
  </si>
  <si>
    <t>Kohout kulový přímý G 2 1/2 PN 42 do 185°C vnitřní závit</t>
  </si>
  <si>
    <t>315817581</t>
  </si>
  <si>
    <t>734292720</t>
  </si>
  <si>
    <t>Kohout kulový přímý G 3 PN 42 do 185°C vnitřní závit</t>
  </si>
  <si>
    <t>-2097465669</t>
  </si>
  <si>
    <t>-953955574</t>
  </si>
  <si>
    <t>735000912</t>
  </si>
  <si>
    <t>Vyregulování ventilu nebo kohoutu dvojregulačního s termostatickým ovládáním</t>
  </si>
  <si>
    <t>-1573977031</t>
  </si>
  <si>
    <t>735151501</t>
  </si>
  <si>
    <t>Otopné těleso panelové s levým připojením, tloušťka tělesa 100mm, výška/délka 900/1600 mm</t>
  </si>
  <si>
    <t>1421924763</t>
  </si>
  <si>
    <t>735152472</t>
  </si>
  <si>
    <t>Otopné těleso panelové s pravým spodním připojením, tloušťka tělesa 68mm, výška/délka 600x500 mm, včetně termostatického ventilu</t>
  </si>
  <si>
    <t>1209398823</t>
  </si>
  <si>
    <t>735152473R</t>
  </si>
  <si>
    <t>-1306984281</t>
  </si>
  <si>
    <t>735152474R1</t>
  </si>
  <si>
    <t>-788286376</t>
  </si>
  <si>
    <t>735152475R</t>
  </si>
  <si>
    <t>-521603949</t>
  </si>
  <si>
    <t>735152475R1</t>
  </si>
  <si>
    <t>1437958907</t>
  </si>
  <si>
    <t>735152476R</t>
  </si>
  <si>
    <t>348324045</t>
  </si>
  <si>
    <t>735152476R1</t>
  </si>
  <si>
    <t>-1979902623</t>
  </si>
  <si>
    <t>735152477R</t>
  </si>
  <si>
    <t>1173158029</t>
  </si>
  <si>
    <t>735152478R</t>
  </si>
  <si>
    <t>-477148934</t>
  </si>
  <si>
    <t>735152479R</t>
  </si>
  <si>
    <t>927293797</t>
  </si>
  <si>
    <t>735152479R1</t>
  </si>
  <si>
    <t>-1919132633</t>
  </si>
  <si>
    <t>735152480R</t>
  </si>
  <si>
    <t>111416896</t>
  </si>
  <si>
    <t>735152481R</t>
  </si>
  <si>
    <t>-1105560169</t>
  </si>
  <si>
    <t>735152483R</t>
  </si>
  <si>
    <t>-1346285527</t>
  </si>
  <si>
    <t>10+3</t>
  </si>
  <si>
    <t>735152501R</t>
  </si>
  <si>
    <t>-616511109</t>
  </si>
  <si>
    <t>735291800</t>
  </si>
  <si>
    <t>Demontáž konzoly nebo držáku otopných těles, registrů nebo konvektorů do odpadu</t>
  </si>
  <si>
    <t>-1177329888</t>
  </si>
  <si>
    <t>64*2</t>
  </si>
  <si>
    <t>735411215R</t>
  </si>
  <si>
    <t>Podlahový konvektomat s přirozenou konvekcí, 2000x200, vhodný pro instalaci do krytých bazénu, z nerez oceli AISI 316</t>
  </si>
  <si>
    <t>779273299</t>
  </si>
  <si>
    <t>735511087</t>
  </si>
  <si>
    <t>Rozdělovač pro podlahové vytápění s automatickou regulací průtoku pro každý okruh, včetně integrovaného regulátoru průtoku uvnitř každé termostatické vložky, včetně termostatických vložek, vypouštění, odvzdušnění, tlaková třída PN 6, 8 okruhů</t>
  </si>
  <si>
    <t>-2030288968</t>
  </si>
  <si>
    <t>735511088</t>
  </si>
  <si>
    <t>Rozdělovač pro podlahové vytápění s automatickou regulací průtoku pro každý okruh, včetně integrovaného regulátoru průtoku uvnitř kažné termostatické vložky, včetně termostatických vložek, vypouštění, odvzdušnění, tlaková třída PN 6, 5 okruhů</t>
  </si>
  <si>
    <t>-987379703</t>
  </si>
  <si>
    <t>735511089</t>
  </si>
  <si>
    <t>Rozdělovač pro podlahové vytápění s automatickou regulací průtoku pro každý okruh, včetně integrovaného regulátoru průtoku uvnitř kažné termostatické vložky, včetně termostatických vložek, vypouštění, odvzdušnění, tlaková třída 6, 4 okruhy</t>
  </si>
  <si>
    <t>1467652976</t>
  </si>
  <si>
    <t>998735202</t>
  </si>
  <si>
    <t>Přesun hmot procentní pro otopná tělesa v objektech v do 12 m</t>
  </si>
  <si>
    <t>1372283856</t>
  </si>
  <si>
    <t>751377031R</t>
  </si>
  <si>
    <t>Montáž dveřní clony do výšky 3,5m</t>
  </si>
  <si>
    <t>-951254727</t>
  </si>
  <si>
    <t>429315711</t>
  </si>
  <si>
    <t>Dveřní clona pro náročné interiéry vodní, včetně ovladače, pro šířku dveří 1,0m do výšky 3,0m, výkon 8,8kW, vč.termostatu a  dveřního kontaktu</t>
  </si>
  <si>
    <t>841034302</t>
  </si>
  <si>
    <t>429315712</t>
  </si>
  <si>
    <t>Dveřní clona pro náročné interiéry vodní, včetně ovladače, pro šířku dveří 2,0m do výšky 3,0m, výkon 8,8kW, vč.termostatu a  dveřního kontaktu</t>
  </si>
  <si>
    <t>1827202308</t>
  </si>
  <si>
    <t>998751201</t>
  </si>
  <si>
    <t>Přesun hmot procentní pro vzduchotechniku v objektech v do 12 m</t>
  </si>
  <si>
    <t>-908683077</t>
  </si>
  <si>
    <t>-1826904400</t>
  </si>
  <si>
    <t>-1757949727</t>
  </si>
  <si>
    <t>230120072R</t>
  </si>
  <si>
    <t>Značení potrubí štítky</t>
  </si>
  <si>
    <t>737951519</t>
  </si>
  <si>
    <t>HZS01</t>
  </si>
  <si>
    <t xml:space="preserve">Tlakové a provozní zkoušky, vyregulování systému UT
  a propláchnutí systému  
</t>
  </si>
  <si>
    <t>-1214541187</t>
  </si>
  <si>
    <t>HZS02</t>
  </si>
  <si>
    <t xml:space="preserve">Protokol o vyvážení systému 
</t>
  </si>
  <si>
    <t>-1663140267</t>
  </si>
  <si>
    <t>HZS03</t>
  </si>
  <si>
    <t xml:space="preserve">Napuštění, odvzdušnění systému </t>
  </si>
  <si>
    <t>-1303976445</t>
  </si>
  <si>
    <t>986082737</t>
  </si>
  <si>
    <t>Podlahová vpusť Ž3 a Ž3a- dojezd tobogánuŽlab s vtokovou štěrbinou 8mm, bez pohledové hrany, s prodlouženým okrajem pro napojení stěrkové hydroizolace. Žlab s integrovaným spádem dna v rozmezí 60 – 80mm. D+M</t>
  </si>
  <si>
    <t>Podlahový žlab Ž4 v prostoru 1.34Žlab s vtokovou štěrbinou 8mm, bez pohledové hrany, s prodlouženým okrajem pro napojení stěrkové hydroizolace. Žlab s integrovaným spádem dna v rozmezí 60 – 80mm. D+M</t>
  </si>
  <si>
    <t>Podlahová vpusť Ž9 - 1.PPŽlab s vtokovou štěrbinou 8mm, bez pohledové hrany, s prodlouženým okrajem pro napojení stěrkové hydroizolace. Žlab s integrovaným spádem dna v rozmezí 60 – 80mm. D+M</t>
  </si>
  <si>
    <t xml:space="preserve">Zavlažovací systém </t>
  </si>
  <si>
    <t>Vypracoval:</t>
  </si>
  <si>
    <t>Pol.</t>
  </si>
  <si>
    <t>Jedn.</t>
  </si>
  <si>
    <t>Jedn. cena</t>
  </si>
  <si>
    <t>Celkem</t>
  </si>
  <si>
    <r>
      <t xml:space="preserve">ČÁST I. ZEMNÍ PRÁCE </t>
    </r>
    <r>
      <rPr>
        <b/>
        <i/>
        <sz val="10"/>
        <rFont val="Arial CE"/>
        <family val="2"/>
      </rPr>
      <t>- viz Poznámka 1.</t>
    </r>
  </si>
  <si>
    <t xml:space="preserve">  Vytyčení tras pro položení potrubí, umístění</t>
  </si>
  <si>
    <t xml:space="preserve">  armatur, ventilových boxů, postřikovačů a</t>
  </si>
  <si>
    <t xml:space="preserve">  ostatních částí zavlažovacího systému dle</t>
  </si>
  <si>
    <t xml:space="preserve">  prováděcí dokumentace</t>
  </si>
  <si>
    <r>
      <t xml:space="preserve">  Vyhloubení rýhy pro potrubí - </t>
    </r>
    <r>
      <rPr>
        <b/>
        <i/>
        <sz val="10"/>
        <rFont val="Arial CE"/>
        <family val="2"/>
      </rPr>
      <t>Pozn. 1.</t>
    </r>
  </si>
  <si>
    <t>bm</t>
  </si>
  <si>
    <r>
      <t xml:space="preserve">  Zásyp a hutnění výkopů - </t>
    </r>
    <r>
      <rPr>
        <b/>
        <i/>
        <sz val="10"/>
        <rFont val="Arial CE"/>
        <family val="2"/>
      </rPr>
      <t>Pozn. 1.</t>
    </r>
  </si>
  <si>
    <t xml:space="preserve">  Výkop pro postřikovač, jeho výškové osazení</t>
  </si>
  <si>
    <t>ks</t>
  </si>
  <si>
    <r>
      <t xml:space="preserve">  zásypu </t>
    </r>
    <r>
      <rPr>
        <i/>
        <sz val="10"/>
        <rFont val="Arial CE"/>
        <family val="2"/>
      </rPr>
      <t xml:space="preserve">- </t>
    </r>
    <r>
      <rPr>
        <b/>
        <i/>
        <sz val="10"/>
        <rFont val="Arial CE"/>
        <family val="2"/>
      </rPr>
      <t>Pozn. 1.</t>
    </r>
  </si>
  <si>
    <t xml:space="preserve">  Přechod zpevněné. komunikace </t>
  </si>
  <si>
    <t xml:space="preserve">  (řezání asfaltu/betonu)</t>
  </si>
  <si>
    <t xml:space="preserve">  Výkopy pro ventilové boxy 910/1419/1220</t>
  </si>
  <si>
    <t xml:space="preserve">  Osazení ventilových boxů vč. štěrk. podsypu</t>
  </si>
  <si>
    <t xml:space="preserve">  zásypu, hutnění  (VB910/VB1419/VB1220)</t>
  </si>
  <si>
    <t>ČÁST II. POTRUBÍ A PŘÍSLUŠENSTVÍ</t>
  </si>
  <si>
    <t xml:space="preserve">  Dodávka a montáž tlakového potrubí HD-PE</t>
  </si>
  <si>
    <r>
      <t xml:space="preserve">  DN 32, PN 10 </t>
    </r>
    <r>
      <rPr>
        <b/>
        <sz val="10"/>
        <rFont val="Arial CE"/>
        <family val="2"/>
      </rPr>
      <t>(40x3,7)</t>
    </r>
  </si>
  <si>
    <r>
      <t xml:space="preserve">  DN 25, PN 10 </t>
    </r>
    <r>
      <rPr>
        <b/>
        <sz val="10"/>
        <rFont val="Arial CE"/>
        <family val="2"/>
      </rPr>
      <t>(32x2,9)</t>
    </r>
  </si>
  <si>
    <t xml:space="preserve">  Tvarovky a spojovací prvky pro potrubí HD-PE</t>
  </si>
  <si>
    <t xml:space="preserve">  ČÁST II.- POTRUBÍ A PŘÍSLUŠENSTVÍ CELKEM</t>
  </si>
  <si>
    <t>ČÁST III. UZAVÍRACÍ ARMATURY</t>
  </si>
  <si>
    <t xml:space="preserve">  Montáž kompletní ventilové sestavy</t>
  </si>
  <si>
    <t xml:space="preserve">  Elektroventil 3x100DV/DV-F vč.inst.mat.</t>
  </si>
  <si>
    <t xml:space="preserve">  Filtr sítový  5/4" - plast. AG 120mesh.PN 6</t>
  </si>
  <si>
    <t xml:space="preserve">  vč. uzav. armatur Al a montáže, manuál. čišť.</t>
  </si>
  <si>
    <t xml:space="preserve">  kulový ventil 5/4"  </t>
  </si>
  <si>
    <t xml:space="preserve">  ČÁST III.- UZAVÍRACÍ ARMATURY CELKEM</t>
  </si>
  <si>
    <t>ČÁST IV. POSTŘIKOVAČE A PŘÍSLUŠENSTVÍ</t>
  </si>
  <si>
    <t xml:space="preserve">  Montáž postřik. typu 1800 vč.trysek</t>
  </si>
  <si>
    <t xml:space="preserve">  Montáž postřik. typu 3504/5004Plus</t>
  </si>
  <si>
    <t xml:space="preserve">  Montáž přípojek SP-100 </t>
  </si>
  <si>
    <t xml:space="preserve">  ČÁST IV.- POSTŘIKOVAČE A PŘÍSLUŠENSTVÍ CELKEM</t>
  </si>
  <si>
    <t>ČÁST V. OVLÁDACÍ SYSTÉM</t>
  </si>
  <si>
    <r>
      <t xml:space="preserve">  Ovládací kabel, </t>
    </r>
    <r>
      <rPr>
        <b/>
        <sz val="10"/>
        <rFont val="Arial CE"/>
        <family val="2"/>
      </rPr>
      <t>CyKy 5x1,5mm2</t>
    </r>
  </si>
  <si>
    <r>
      <t xml:space="preserve">  Ovládací kabel, </t>
    </r>
    <r>
      <rPr>
        <b/>
        <sz val="10"/>
        <rFont val="Arial CE"/>
        <family val="2"/>
      </rPr>
      <t>CyKy 3x1,5mm2</t>
    </r>
  </si>
  <si>
    <t xml:space="preserve">  včetně trafa 230/24V</t>
  </si>
  <si>
    <t xml:space="preserve">  Montážní práce na ovládacím systému</t>
  </si>
  <si>
    <t xml:space="preserve">  Programování a zprovoznění systému,</t>
  </si>
  <si>
    <t xml:space="preserve">  zaškolení obsluhy</t>
  </si>
  <si>
    <t xml:space="preserve">   ČÁST V. OVLÁDACÍ SYSTÉM - CELKEM</t>
  </si>
  <si>
    <t>ČÁST VI. ČERPÁNÍ</t>
  </si>
  <si>
    <r>
      <t xml:space="preserve">  Napájecí kabel čerpadla 230/400V, </t>
    </r>
    <r>
      <rPr>
        <b/>
        <sz val="10"/>
        <rFont val="Arial CE"/>
        <family val="2"/>
      </rPr>
      <t>CyKy 5x1,5</t>
    </r>
  </si>
  <si>
    <t xml:space="preserve">  Čerpadlo - typ VN 5/5</t>
  </si>
  <si>
    <t xml:space="preserve">  Q=4 m3/hod, H=45 m, P=1,5kW</t>
  </si>
  <si>
    <t xml:space="preserve">  Ostatní příslušenství</t>
  </si>
  <si>
    <t xml:space="preserve">  Montážní práce na čerpacím systému</t>
  </si>
  <si>
    <t xml:space="preserve">  Seřízení a nastavení čerpacího systému včetně</t>
  </si>
  <si>
    <t xml:space="preserve">  Elektro materiál</t>
  </si>
  <si>
    <t xml:space="preserve">  Elektrontážní práce na čerpacím systému</t>
  </si>
  <si>
    <t xml:space="preserve">   ČÁST VI. ČERPÁNÍ - CELKEM</t>
  </si>
  <si>
    <t>Jedn.cena</t>
  </si>
  <si>
    <r>
      <t xml:space="preserve">ČÁST VII. OSTATNÍ NÁKLADY - </t>
    </r>
    <r>
      <rPr>
        <b/>
        <i/>
        <sz val="10"/>
        <rFont val="Arial CE"/>
        <family val="2"/>
      </rPr>
      <t>viz Poznámka 2.</t>
    </r>
  </si>
  <si>
    <r>
      <t xml:space="preserve">Režijní náklady, dopravné </t>
    </r>
    <r>
      <rPr>
        <b/>
        <sz val="10"/>
        <rFont val="Arial CE"/>
        <family val="2"/>
      </rPr>
      <t xml:space="preserve">- </t>
    </r>
    <r>
      <rPr>
        <b/>
        <i/>
        <sz val="10"/>
        <rFont val="Arial CE"/>
        <family val="2"/>
      </rPr>
      <t>Pozn. 2.</t>
    </r>
  </si>
  <si>
    <r>
      <t xml:space="preserve">  </t>
    </r>
    <r>
      <rPr>
        <b/>
        <sz val="10"/>
        <rFont val="Arial CE"/>
        <family val="2"/>
      </rPr>
      <t>ČÁST VII. OSTATNÍ NÁKLADY</t>
    </r>
  </si>
  <si>
    <t>REKAPITULACE NÁKLADŮ</t>
  </si>
  <si>
    <t>ČÁST I.</t>
  </si>
  <si>
    <t>Zemní práce</t>
  </si>
  <si>
    <t>ČÁST II.</t>
  </si>
  <si>
    <t>Potrubí a příslušenství</t>
  </si>
  <si>
    <t>ČÁST III.</t>
  </si>
  <si>
    <t>Uzavírací armatury a příslušenství</t>
  </si>
  <si>
    <t>ČÁST IV.</t>
  </si>
  <si>
    <t>Postřikovače a příslušenství</t>
  </si>
  <si>
    <t>ČÁST V.</t>
  </si>
  <si>
    <t>Ovládací systém</t>
  </si>
  <si>
    <t>ČÁST VI.</t>
  </si>
  <si>
    <t>Čerpání</t>
  </si>
  <si>
    <t>ČÁST VII.</t>
  </si>
  <si>
    <t>CELKEM ZA DODÁVKU BEZ DPH (21%)</t>
  </si>
  <si>
    <t>CELKEM DPH (21)</t>
  </si>
  <si>
    <t>CELKEM ZA DODÁVKU VČ. DPH (21%)</t>
  </si>
  <si>
    <t xml:space="preserve"> tlaková ochrana</t>
  </si>
  <si>
    <t xml:space="preserve"> čidlo srážek</t>
  </si>
  <si>
    <t xml:space="preserve"> centrální ovládací jednotka</t>
  </si>
  <si>
    <t>ventilová šachtice se zásuvkou</t>
  </si>
  <si>
    <t>ventilová šachtice obdélníková</t>
  </si>
  <si>
    <t xml:space="preserve">  Elmag. ventil 1"</t>
  </si>
  <si>
    <t xml:space="preserve">  Tkus pro 1" ventily</t>
  </si>
  <si>
    <t xml:space="preserve">  zpětná klapka vč. montáže a armatur</t>
  </si>
  <si>
    <r>
      <t xml:space="preserve"> Vodotěs. konektory 2,5 mm2, </t>
    </r>
    <r>
      <rPr>
        <b/>
        <sz val="10"/>
        <rFont val="Arial CE"/>
        <family val="2"/>
      </rPr>
      <t>DBY</t>
    </r>
  </si>
  <si>
    <t xml:space="preserve"> Výsuvný postřikovač</t>
  </si>
  <si>
    <t xml:space="preserve"> Výsuvný postřikovač - tryska MPR</t>
  </si>
  <si>
    <r>
      <t xml:space="preserve"> Výsuvný postřikovač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3/4" výseč.</t>
    </r>
  </si>
  <si>
    <r>
      <t xml:space="preserve"> spojka </t>
    </r>
    <r>
      <rPr>
        <b/>
        <sz val="10"/>
        <rFont val="Arial CE"/>
        <family val="2"/>
      </rPr>
      <t>SBE-050</t>
    </r>
  </si>
  <si>
    <r>
      <t xml:space="preserve"> spojka </t>
    </r>
    <r>
      <rPr>
        <b/>
        <sz val="10"/>
        <rFont val="Arial CE"/>
        <family val="2"/>
      </rPr>
      <t>SBE-075</t>
    </r>
  </si>
  <si>
    <r>
      <t xml:space="preserve"> připojovací potrubí </t>
    </r>
    <r>
      <rPr>
        <b/>
        <sz val="10"/>
        <rFont val="Arial CE"/>
        <family val="2"/>
      </rPr>
      <t>SP-100 (30m)</t>
    </r>
  </si>
  <si>
    <t>Potrubí kanalizační z PP připojovací systém HT DN 32</t>
  </si>
  <si>
    <t>Celonerezová podlahová vpusť DN 110, s horizontálním odtokem</t>
  </si>
  <si>
    <t>Celonerezová podlahová vpusť DN 75, s vertikálním (39ks) a horizontálním (24ks) odtokem</t>
  </si>
  <si>
    <t>Potrubní oddělovač DN 50</t>
  </si>
  <si>
    <t>Umyvadlo keramické připevněné na stěnu šrouby bílé s polosloupem na sifon 450 mm, vč.umyvadlového odpadního ventilu 5/4", s nerezovou vtokovou mřížkou a zápachovým nerezovým uzávěrem</t>
  </si>
  <si>
    <t>Regulátor tlakové diference, DN 35, složený z regulátoru tlakové diference a vyvažovacího ventilu spojených kapilárou</t>
  </si>
  <si>
    <t>550+352+156+494+254</t>
  </si>
  <si>
    <t>Ventil závitový regulační přímý G 3/4 PN 20 do 100°C vyvažovací, s možností měření teploty a tlaku</t>
  </si>
  <si>
    <t>Ventil závitový regulační přímý G 1 PN 20 do 100°C vyvažovací, s možností měření teploty a tlaku</t>
  </si>
  <si>
    <t>Automatický vyvažovací ventil, DN 100, přírubový, D+M, včetně protipříruby</t>
  </si>
  <si>
    <t>734242414</t>
  </si>
  <si>
    <t>Ventil závitový zpětný přímý G 3/4 PN 16 do 110°C</t>
  </si>
  <si>
    <t>734291243</t>
  </si>
  <si>
    <t>Filtr závitový přímý G 3/4 PN 16 do 130°C s vnitřními závity</t>
  </si>
  <si>
    <t>734291246</t>
  </si>
  <si>
    <t>Filtr závitový přímý G 6/4 PN 16 do 130°C s vnitřními závity</t>
  </si>
  <si>
    <t>734292714</t>
  </si>
  <si>
    <t>734411143</t>
  </si>
  <si>
    <t>Teploměr dvoukovový DTR,pevný stonek 160 mm</t>
  </si>
  <si>
    <t>734419111</t>
  </si>
  <si>
    <t>Montáž teploměrů s ochranným pouzdrem nebo pevným stonkem a jímkou</t>
  </si>
  <si>
    <t>734421130</t>
  </si>
  <si>
    <t>Tlakoměr nízkotlaký kruhový D 160 rozsah 0-10 Mpa spodní připojení</t>
  </si>
  <si>
    <t>360410075</t>
  </si>
  <si>
    <t>Montáž tlakoměru diferenčního, průměr D 160, 033 78, bez přenosu</t>
  </si>
  <si>
    <t>734424912</t>
  </si>
  <si>
    <t>Kohout tlakoměrový zkušební s čepem a nátrubkovou přípojkou, DN 20, PN 25</t>
  </si>
  <si>
    <t>734494213</t>
  </si>
  <si>
    <t>Návarek s trubkovým závitem G 1/2</t>
  </si>
  <si>
    <t>3+1+2</t>
  </si>
  <si>
    <t>33+105</t>
  </si>
  <si>
    <t>305+78+113,</t>
  </si>
  <si>
    <t>Zkouška těsnosti potrubí měděné do D 159</t>
  </si>
  <si>
    <t>Ochrana vodovodního potrubí přilepenými termoizolačními trubicemi z PE tl do 13 mm DN do 32 mm</t>
  </si>
  <si>
    <t>722231077</t>
  </si>
  <si>
    <t>722232048</t>
  </si>
  <si>
    <t>122+64</t>
  </si>
  <si>
    <t>725991130R</t>
  </si>
  <si>
    <t>Elektrický osoušeč rukou, barva bílá, s tlačítkem, zajištěný proti krádeži, dolní okraj osušovače rukou 1,2 m nad dokončenou podlahou, napětí   220/240 V, 50/60 Hz, celkový výkon 2250 W, ochrana IP21</t>
  </si>
  <si>
    <t>Ventil zpětný 20 PN 10 do 110°C se dvěma závity, plast</t>
  </si>
  <si>
    <t>Ventil zpětný 25 PN 10 do 110°C se dvěma závity, plast</t>
  </si>
  <si>
    <t>Ventil zpětný 32 PN 10 do 110°C se dvěma závity, plast</t>
  </si>
  <si>
    <t>Ventil zpětný 40 PN 10 do 110°C se dvěma závity, plast</t>
  </si>
  <si>
    <t>Ventil zpětný 50 PN 10 do 110°C se dvěma závity, plast</t>
  </si>
  <si>
    <t>Kohout kulový přímý 20 PN 42 do 110°C vnitřní závit, plast</t>
  </si>
  <si>
    <t>Kohout kulový přímý 25 PN 42 do 110°C vnitřní závit, plast</t>
  </si>
  <si>
    <t>Kohout kulový přímý 32 PN 42 do 110°C vnitřní závit, plast</t>
  </si>
  <si>
    <t>Kohout kulový přímý 40 PN 42 do 110°C vnitřní závit, plast</t>
  </si>
  <si>
    <t>Kohout kulový přímý G 75 PN 42 do 110°C vnitřní závit, plast</t>
  </si>
  <si>
    <t>Kohout kulový přímý 20 PN 42 do 110°C vnitřní závit s vypouštěním, plast</t>
  </si>
  <si>
    <t>Kohout kulový přímý 25 PN 42 do 110°C vnitřní závit s vypouštěním, plast</t>
  </si>
  <si>
    <t>Kohout kulový přímý 32 PN 42 do 110°C vnitřní závit s vypouštěním, plast</t>
  </si>
  <si>
    <t>Kohout kulový přímý 40 PN 42 do 110°C vnitřní závit s vypouštěním, plast</t>
  </si>
  <si>
    <t>Kohout kulový přímý G 75 PN 42 do 110°C vnitřní závit s vypouštěním, plast</t>
  </si>
  <si>
    <t>645+458+621+145+164+122+64</t>
  </si>
  <si>
    <t>Kohout kulový přímý G 50 PN 42 do 110°C vnitřní závit s vypouštěním, plast</t>
  </si>
  <si>
    <t>722231243R</t>
  </si>
  <si>
    <t>Termostatický ventil čtyřcestný G 5/4 PN 10 do 110°C,  vhodné pro řízení teploty teplé vody, řízení nastavitelné, 55°C</t>
  </si>
  <si>
    <t>320+42+581+8+16+270+248</t>
  </si>
  <si>
    <t>156+32+16</t>
  </si>
  <si>
    <t>724242216R</t>
  </si>
  <si>
    <t>Čerpadlo kondenzátu pro klimatizační jedndotku nástěnnou, 12l/h, pro vložení do klimatizační jednotky</t>
  </si>
  <si>
    <t>F.1.4.a; F.1.4.b - Zdravotechnika</t>
  </si>
  <si>
    <t>Šumperk</t>
  </si>
  <si>
    <t>Podniky města Šumperk a.s., Slovanská 21, 787 01 Šumperk</t>
  </si>
  <si>
    <t>Ing. Jan Valenta</t>
  </si>
  <si>
    <t>Stavební úpravy a rozšíření krytého bazénu Šumperk</t>
  </si>
  <si>
    <t>Kompaktní rohová H připojovací armatura se svěrným šroubením, uzavíráním a vypouštěním, pro otopná tělesa provedení ventilkompakt</t>
  </si>
  <si>
    <t>Otopné těleso panelové s pravým spodním připojením a hladkou čelní deskou, tloušťka tělesa 68mm, výška/délka 600x600 mm, včetně termostatického ventilu</t>
  </si>
  <si>
    <t>Otopné těleso panelové s levým spodním připojením  a hladkou čelní deskou, tloušťka tělesa 68mm, výška/délka 600x700 mm, včetně termostatického ventilu</t>
  </si>
  <si>
    <t>Otopné těleso panelové s pravým spodním připojením  a hladkou čelní deskou, tloušťka tělesa 68mm, výška/délka 600x800 mm, včetně termostatického ventilu</t>
  </si>
  <si>
    <t>Otopné těleso panelové s levým spodním připojením  a hladkou čelní deskou, tloušťka tělesa 68mm, výška/délka 600x800 mm, včetně termostatického ventilu</t>
  </si>
  <si>
    <t>Otopné těleso panelové s pravým spodním připojením  a hladkou čelní deskou, tloušťka tělesa 68mm, výška/délka 600x900 mm, včetně termostatického ventilu</t>
  </si>
  <si>
    <t>Otopné těleso panelové s levým spodním připojením  a hladkou čelní deskou, tloušťka tělesa 68mm, výška/délka 600x900 mm, včetně termostatického ventilu</t>
  </si>
  <si>
    <t>Otopné těleso panelové s pravým spodním připojením  a hladkou čelní deskou, tloušťka tělesa 68mm, výška/délka 600x1000 mm, včetně termostatického ventilu</t>
  </si>
  <si>
    <t>Otopné těleso panelové s pravým spodním připojením  a hladkou čelní deskou, tloušťka tělesa 68mm, výška/délka 600x1100 mm, včetně termostatického ventilu</t>
  </si>
  <si>
    <t>Otopné těleso panelové s pravým spodním připojením  a hladkou čelní deskou, tloušťka tělesa 68mm, výška/délka 600x1200 mm, včetně termostatického ventilu</t>
  </si>
  <si>
    <t>Otopné těleso panelové s levým spodním připojením  a hladkou čelní deskou, tloušťka tělesa 68mm, výška/délka 600x1200 mm, včetně termostatického ventilu</t>
  </si>
  <si>
    <t>Otopné těleso panelové s pravým spodním připojením  a hladkou čelní deskou, tloušťka tělesa 68mm, výška/délka 600x1400 mm, včetně termostatického ventilu</t>
  </si>
  <si>
    <t>Otopné těleso panelové s pravým spodním připojením  a hladkou čelní deskou, tloušťka tělesa 68mm, výška/délka 600x1600 mm, včetně termostatického ventilu</t>
  </si>
  <si>
    <t>Otopné těleso panelové s pravým spodním připojením  a hladkou čelní deskou, tloušťka tělesa 68mm, výška/délka 600x2000 mm, včetně termostatického ventilu</t>
  </si>
  <si>
    <t>Otopné těleso panelové s pravým spodním připojením  a hladkou čelní deskou, tloušťka tělesa 68mm, výška/délka 900x1600 mm, včetně termostatického ventilu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</si>
</sst>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sz val="10"/>
      <color indexed="12"/>
      <name val="Arial CE"/>
      <family val="2"/>
    </font>
    <font>
      <i/>
      <sz val="10"/>
      <color indexed="12"/>
      <name val="Arial CE"/>
      <family val="2"/>
    </font>
    <font>
      <b/>
      <sz val="10"/>
      <color indexed="12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48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2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9" fillId="0" borderId="13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5" xfId="0" applyNumberFormat="1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166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66" fontId="33" fillId="0" borderId="22" xfId="0" applyNumberFormat="1" applyFont="1" applyBorder="1" applyAlignment="1">
      <alignment/>
    </xf>
    <xf numFmtId="166" fontId="33" fillId="0" borderId="2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166" fontId="33" fillId="0" borderId="11" xfId="0" applyNumberFormat="1" applyFont="1" applyBorder="1" applyAlignment="1">
      <alignment/>
    </xf>
    <xf numFmtId="166" fontId="33" fillId="0" borderId="12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5" fillId="0" borderId="24" xfId="0" applyFont="1" applyBorder="1" applyAlignment="1" applyProtection="1">
      <alignment horizontal="center" vertical="center"/>
      <protection locked="0"/>
    </xf>
    <xf numFmtId="49" fontId="35" fillId="0" borderId="24" xfId="0" applyNumberFormat="1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center" vertical="center" wrapText="1"/>
      <protection locked="0"/>
    </xf>
    <xf numFmtId="167" fontId="35" fillId="0" borderId="24" xfId="0" applyNumberFormat="1" applyFont="1" applyBorder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37" fillId="0" borderId="0" xfId="0" applyFont="1"/>
    <xf numFmtId="43" fontId="38" fillId="0" borderId="0" xfId="21" applyFont="1" applyAlignment="1">
      <alignment horizontal="right"/>
    </xf>
    <xf numFmtId="4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4" fontId="37" fillId="0" borderId="0" xfId="0" applyNumberFormat="1" applyFont="1"/>
    <xf numFmtId="4" fontId="39" fillId="0" borderId="0" xfId="0" applyNumberFormat="1" applyFont="1"/>
    <xf numFmtId="4" fontId="40" fillId="5" borderId="0" xfId="0" applyNumberFormat="1" applyFont="1" applyFill="1" applyAlignment="1">
      <alignment horizontal="left"/>
    </xf>
    <xf numFmtId="0" fontId="37" fillId="5" borderId="0" xfId="0" applyFont="1" applyFill="1"/>
    <xf numFmtId="4" fontId="37" fillId="5" borderId="0" xfId="0" applyNumberFormat="1" applyFont="1" applyFill="1"/>
    <xf numFmtId="4" fontId="39" fillId="5" borderId="0" xfId="0" applyNumberFormat="1" applyFont="1" applyFill="1"/>
    <xf numFmtId="0" fontId="41" fillId="5" borderId="0" xfId="0" applyFont="1" applyFill="1" applyAlignment="1">
      <alignment horizontal="center"/>
    </xf>
    <xf numFmtId="4" fontId="42" fillId="0" borderId="0" xfId="0" applyNumberFormat="1" applyFont="1" applyAlignment="1">
      <alignment horizontal="left"/>
    </xf>
    <xf numFmtId="4" fontId="43" fillId="0" borderId="0" xfId="0" applyNumberFormat="1" applyFont="1" applyAlignment="1">
      <alignment horizontal="right"/>
    </xf>
    <xf numFmtId="17" fontId="37" fillId="0" borderId="0" xfId="0" applyNumberFormat="1" applyFont="1" applyAlignment="1">
      <alignment horizontal="left"/>
    </xf>
    <xf numFmtId="17" fontId="44" fillId="0" borderId="0" xfId="0" applyNumberFormat="1" applyFont="1" applyAlignment="1">
      <alignment horizontal="left"/>
    </xf>
    <xf numFmtId="14" fontId="39" fillId="0" borderId="0" xfId="0" applyNumberFormat="1" applyFont="1"/>
    <xf numFmtId="0" fontId="37" fillId="0" borderId="0" xfId="0" applyFont="1" applyAlignment="1">
      <alignment horizontal="left"/>
    </xf>
    <xf numFmtId="0" fontId="37" fillId="5" borderId="25" xfId="0" applyFont="1" applyFill="1" applyBorder="1"/>
    <xf numFmtId="4" fontId="37" fillId="5" borderId="26" xfId="0" applyNumberFormat="1" applyFont="1" applyFill="1" applyBorder="1" applyAlignment="1">
      <alignment horizontal="right"/>
    </xf>
    <xf numFmtId="0" fontId="37" fillId="5" borderId="26" xfId="0" applyFont="1" applyFill="1" applyBorder="1" applyAlignment="1">
      <alignment horizontal="center"/>
    </xf>
    <xf numFmtId="4" fontId="37" fillId="5" borderId="26" xfId="0" applyNumberFormat="1" applyFont="1" applyFill="1" applyBorder="1" applyAlignment="1">
      <alignment horizontal="center"/>
    </xf>
    <xf numFmtId="4" fontId="39" fillId="5" borderId="27" xfId="0" applyNumberFormat="1" applyFont="1" applyFill="1" applyBorder="1" applyAlignment="1">
      <alignment horizontal="center"/>
    </xf>
    <xf numFmtId="0" fontId="37" fillId="5" borderId="28" xfId="0" applyFont="1" applyFill="1" applyBorder="1"/>
    <xf numFmtId="4" fontId="37" fillId="5" borderId="29" xfId="0" applyNumberFormat="1" applyFont="1" applyFill="1" applyBorder="1" applyAlignment="1">
      <alignment horizontal="right"/>
    </xf>
    <xf numFmtId="0" fontId="37" fillId="5" borderId="29" xfId="0" applyFont="1" applyFill="1" applyBorder="1" applyAlignment="1">
      <alignment horizontal="center"/>
    </xf>
    <xf numFmtId="4" fontId="37" fillId="5" borderId="29" xfId="0" applyNumberFormat="1" applyFont="1" applyFill="1" applyBorder="1" applyAlignment="1">
      <alignment horizontal="center"/>
    </xf>
    <xf numFmtId="4" fontId="39" fillId="5" borderId="30" xfId="0" applyNumberFormat="1" applyFont="1" applyFill="1" applyBorder="1" applyAlignment="1">
      <alignment horizontal="center"/>
    </xf>
    <xf numFmtId="0" fontId="39" fillId="0" borderId="25" xfId="0" applyFont="1" applyBorder="1"/>
    <xf numFmtId="4" fontId="37" fillId="0" borderId="0" xfId="0" applyNumberFormat="1" applyFont="1" applyBorder="1" applyAlignment="1">
      <alignment horizontal="right"/>
    </xf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4" fontId="37" fillId="0" borderId="0" xfId="0" applyNumberFormat="1" applyFont="1" applyBorder="1"/>
    <xf numFmtId="4" fontId="39" fillId="0" borderId="31" xfId="0" applyNumberFormat="1" applyFont="1" applyBorder="1"/>
    <xf numFmtId="43" fontId="38" fillId="0" borderId="0" xfId="21" applyFont="1" applyBorder="1" applyAlignment="1">
      <alignment horizontal="right"/>
    </xf>
    <xf numFmtId="0" fontId="39" fillId="0" borderId="32" xfId="0" applyFont="1" applyBorder="1"/>
    <xf numFmtId="4" fontId="37" fillId="0" borderId="33" xfId="0" applyNumberFormat="1" applyFont="1" applyBorder="1" applyAlignment="1">
      <alignment horizontal="right"/>
    </xf>
    <xf numFmtId="0" fontId="37" fillId="0" borderId="33" xfId="0" applyFont="1" applyBorder="1"/>
    <xf numFmtId="0" fontId="37" fillId="0" borderId="33" xfId="0" applyFont="1" applyBorder="1" applyAlignment="1">
      <alignment horizontal="center"/>
    </xf>
    <xf numFmtId="4" fontId="37" fillId="0" borderId="33" xfId="0" applyNumberFormat="1" applyFont="1" applyBorder="1"/>
    <xf numFmtId="4" fontId="39" fillId="0" borderId="34" xfId="0" applyNumberFormat="1" applyFont="1" applyBorder="1"/>
    <xf numFmtId="0" fontId="37" fillId="0" borderId="32" xfId="0" applyFont="1" applyBorder="1"/>
    <xf numFmtId="4" fontId="39" fillId="6" borderId="34" xfId="0" applyNumberFormat="1" applyFont="1" applyFill="1" applyBorder="1"/>
    <xf numFmtId="4" fontId="39" fillId="0" borderId="34" xfId="0" applyNumberFormat="1" applyFont="1" applyFill="1" applyBorder="1"/>
    <xf numFmtId="0" fontId="45" fillId="0" borderId="33" xfId="0" applyFont="1" applyBorder="1"/>
    <xf numFmtId="0" fontId="37" fillId="6" borderId="32" xfId="0" applyFont="1" applyFill="1" applyBorder="1"/>
    <xf numFmtId="0" fontId="37" fillId="6" borderId="33" xfId="0" applyFont="1" applyFill="1" applyBorder="1"/>
    <xf numFmtId="0" fontId="39" fillId="5" borderId="35" xfId="0" applyFont="1" applyFill="1" applyBorder="1"/>
    <xf numFmtId="4" fontId="37" fillId="5" borderId="36" xfId="0" applyNumberFormat="1" applyFont="1" applyFill="1" applyBorder="1" applyAlignment="1">
      <alignment horizontal="right"/>
    </xf>
    <xf numFmtId="0" fontId="37" fillId="5" borderId="36" xfId="0" applyFont="1" applyFill="1" applyBorder="1"/>
    <xf numFmtId="0" fontId="37" fillId="5" borderId="37" xfId="0" applyFont="1" applyFill="1" applyBorder="1" applyAlignment="1">
      <alignment horizontal="center"/>
    </xf>
    <xf numFmtId="4" fontId="37" fillId="5" borderId="38" xfId="0" applyNumberFormat="1" applyFont="1" applyFill="1" applyBorder="1"/>
    <xf numFmtId="4" fontId="39" fillId="5" borderId="39" xfId="0" applyNumberFormat="1" applyFont="1" applyFill="1" applyBorder="1"/>
    <xf numFmtId="0" fontId="46" fillId="0" borderId="0" xfId="0" applyFont="1"/>
    <xf numFmtId="0" fontId="46" fillId="0" borderId="0" xfId="0" applyFont="1" applyAlignment="1">
      <alignment horizontal="center"/>
    </xf>
    <xf numFmtId="43" fontId="47" fillId="0" borderId="0" xfId="21" applyFont="1" applyAlignment="1">
      <alignment horizontal="right"/>
    </xf>
    <xf numFmtId="0" fontId="45" fillId="0" borderId="40" xfId="0" applyFont="1" applyBorder="1"/>
    <xf numFmtId="4" fontId="39" fillId="7" borderId="31" xfId="0" applyNumberFormat="1" applyFont="1" applyFill="1" applyBorder="1"/>
    <xf numFmtId="0" fontId="37" fillId="0" borderId="40" xfId="0" applyFont="1" applyBorder="1"/>
    <xf numFmtId="4" fontId="37" fillId="0" borderId="41" xfId="0" applyNumberFormat="1" applyFont="1" applyBorder="1" applyAlignment="1">
      <alignment horizontal="right"/>
    </xf>
    <xf numFmtId="0" fontId="37" fillId="0" borderId="41" xfId="0" applyFont="1" applyBorder="1"/>
    <xf numFmtId="0" fontId="37" fillId="0" borderId="41" xfId="0" applyFont="1" applyBorder="1" applyAlignment="1">
      <alignment horizontal="center"/>
    </xf>
    <xf numFmtId="4" fontId="37" fillId="0" borderId="41" xfId="0" applyNumberFormat="1" applyFont="1" applyBorder="1"/>
    <xf numFmtId="4" fontId="39" fillId="7" borderId="30" xfId="0" applyNumberFormat="1" applyFont="1" applyFill="1" applyBorder="1"/>
    <xf numFmtId="0" fontId="39" fillId="5" borderId="25" xfId="0" applyFont="1" applyFill="1" applyBorder="1"/>
    <xf numFmtId="4" fontId="37" fillId="5" borderId="42" xfId="0" applyNumberFormat="1" applyFont="1" applyFill="1" applyBorder="1" applyAlignment="1">
      <alignment horizontal="right"/>
    </xf>
    <xf numFmtId="0" fontId="37" fillId="5" borderId="42" xfId="0" applyFont="1" applyFill="1" applyBorder="1"/>
    <xf numFmtId="0" fontId="37" fillId="5" borderId="43" xfId="0" applyFont="1" applyFill="1" applyBorder="1" applyAlignment="1">
      <alignment horizontal="center"/>
    </xf>
    <xf numFmtId="4" fontId="37" fillId="5" borderId="44" xfId="0" applyNumberFormat="1" applyFont="1" applyFill="1" applyBorder="1"/>
    <xf numFmtId="4" fontId="39" fillId="5" borderId="45" xfId="0" applyNumberFormat="1" applyFont="1" applyFill="1" applyBorder="1"/>
    <xf numFmtId="4" fontId="37" fillId="5" borderId="41" xfId="0" applyNumberFormat="1" applyFont="1" applyFill="1" applyBorder="1" applyAlignment="1">
      <alignment horizontal="right"/>
    </xf>
    <xf numFmtId="0" fontId="37" fillId="5" borderId="41" xfId="0" applyFont="1" applyFill="1" applyBorder="1"/>
    <xf numFmtId="0" fontId="37" fillId="5" borderId="46" xfId="0" applyFont="1" applyFill="1" applyBorder="1" applyAlignment="1">
      <alignment horizontal="center"/>
    </xf>
    <xf numFmtId="4" fontId="37" fillId="5" borderId="47" xfId="0" applyNumberFormat="1" applyFont="1" applyFill="1" applyBorder="1"/>
    <xf numFmtId="4" fontId="39" fillId="5" borderId="48" xfId="0" applyNumberFormat="1" applyFont="1" applyFill="1" applyBorder="1"/>
    <xf numFmtId="0" fontId="48" fillId="0" borderId="0" xfId="0" applyFont="1"/>
    <xf numFmtId="0" fontId="48" fillId="0" borderId="0" xfId="0" applyFont="1" applyAlignment="1">
      <alignment horizontal="center"/>
    </xf>
    <xf numFmtId="43" fontId="49" fillId="0" borderId="0" xfId="21" applyFont="1" applyAlignment="1">
      <alignment horizontal="right"/>
    </xf>
    <xf numFmtId="4" fontId="37" fillId="0" borderId="33" xfId="0" applyNumberFormat="1" applyFont="1" applyFill="1" applyBorder="1"/>
    <xf numFmtId="4" fontId="37" fillId="6" borderId="33" xfId="0" applyNumberFormat="1" applyFont="1" applyFill="1" applyBorder="1"/>
    <xf numFmtId="0" fontId="37" fillId="0" borderId="0" xfId="0" applyFont="1" applyFill="1"/>
    <xf numFmtId="0" fontId="37" fillId="0" borderId="49" xfId="0" applyFont="1" applyBorder="1"/>
    <xf numFmtId="4" fontId="37" fillId="0" borderId="26" xfId="0" applyNumberFormat="1" applyFont="1" applyBorder="1" applyAlignment="1">
      <alignment horizontal="right"/>
    </xf>
    <xf numFmtId="0" fontId="37" fillId="0" borderId="26" xfId="0" applyFont="1" applyBorder="1"/>
    <xf numFmtId="0" fontId="37" fillId="0" borderId="26" xfId="0" applyFont="1" applyBorder="1" applyAlignment="1">
      <alignment horizontal="center"/>
    </xf>
    <xf numFmtId="4" fontId="37" fillId="0" borderId="26" xfId="0" applyNumberFormat="1" applyFont="1" applyBorder="1"/>
    <xf numFmtId="4" fontId="39" fillId="0" borderId="45" xfId="0" applyNumberFormat="1" applyFont="1" applyBorder="1"/>
    <xf numFmtId="0" fontId="48" fillId="0" borderId="32" xfId="0" applyFont="1" applyBorder="1"/>
    <xf numFmtId="0" fontId="48" fillId="0" borderId="33" xfId="0" applyFont="1" applyBorder="1" applyAlignment="1">
      <alignment horizontal="center"/>
    </xf>
    <xf numFmtId="4" fontId="37" fillId="0" borderId="50" xfId="0" applyNumberFormat="1" applyFont="1" applyBorder="1" applyAlignment="1">
      <alignment horizontal="right"/>
    </xf>
    <xf numFmtId="0" fontId="37" fillId="0" borderId="32" xfId="0" applyFont="1" applyFill="1" applyBorder="1"/>
    <xf numFmtId="0" fontId="37" fillId="0" borderId="33" xfId="0" applyFont="1" applyFill="1" applyBorder="1"/>
    <xf numFmtId="4" fontId="48" fillId="0" borderId="0" xfId="0" applyNumberFormat="1" applyFont="1"/>
    <xf numFmtId="4" fontId="37" fillId="0" borderId="33" xfId="0" applyNumberFormat="1" applyFont="1" applyFill="1" applyBorder="1" applyAlignment="1">
      <alignment horizontal="right"/>
    </xf>
    <xf numFmtId="0" fontId="37" fillId="0" borderId="33" xfId="0" applyFont="1" applyFill="1" applyBorder="1" applyAlignment="1">
      <alignment horizontal="center"/>
    </xf>
    <xf numFmtId="43" fontId="38" fillId="0" borderId="0" xfId="21" applyFont="1" applyFill="1" applyAlignment="1">
      <alignment horizontal="right"/>
    </xf>
    <xf numFmtId="4" fontId="37" fillId="0" borderId="0" xfId="0" applyNumberFormat="1" applyFont="1" applyFill="1"/>
    <xf numFmtId="0" fontId="48" fillId="0" borderId="51" xfId="0" applyFont="1" applyBorder="1"/>
    <xf numFmtId="4" fontId="37" fillId="0" borderId="29" xfId="0" applyNumberFormat="1" applyFont="1" applyBorder="1" applyAlignment="1">
      <alignment horizontal="right"/>
    </xf>
    <xf numFmtId="0" fontId="37" fillId="0" borderId="29" xfId="0" applyFont="1" applyBorder="1"/>
    <xf numFmtId="0" fontId="48" fillId="0" borderId="29" xfId="0" applyFont="1" applyBorder="1" applyAlignment="1">
      <alignment horizontal="center"/>
    </xf>
    <xf numFmtId="4" fontId="37" fillId="0" borderId="29" xfId="0" applyNumberFormat="1" applyFont="1" applyBorder="1"/>
    <xf numFmtId="4" fontId="39" fillId="0" borderId="48" xfId="0" applyNumberFormat="1" applyFont="1" applyBorder="1"/>
    <xf numFmtId="0" fontId="37" fillId="5" borderId="35" xfId="0" applyFont="1" applyFill="1" applyBorder="1"/>
    <xf numFmtId="4" fontId="37" fillId="5" borderId="52" xfId="0" applyNumberFormat="1" applyFont="1" applyFill="1" applyBorder="1" applyAlignment="1">
      <alignment horizontal="right"/>
    </xf>
    <xf numFmtId="0" fontId="37" fillId="5" borderId="52" xfId="0" applyFont="1" applyFill="1" applyBorder="1" applyAlignment="1">
      <alignment horizontal="center"/>
    </xf>
    <xf numFmtId="4" fontId="37" fillId="5" borderId="52" xfId="0" applyNumberFormat="1" applyFont="1" applyFill="1" applyBorder="1" applyAlignment="1">
      <alignment horizontal="center"/>
    </xf>
    <xf numFmtId="4" fontId="39" fillId="5" borderId="53" xfId="0" applyNumberFormat="1" applyFont="1" applyFill="1" applyBorder="1" applyAlignment="1">
      <alignment horizontal="center"/>
    </xf>
    <xf numFmtId="0" fontId="39" fillId="0" borderId="40" xfId="0" applyFont="1" applyBorder="1"/>
    <xf numFmtId="0" fontId="50" fillId="0" borderId="49" xfId="0" applyFont="1" applyBorder="1"/>
    <xf numFmtId="0" fontId="48" fillId="0" borderId="26" xfId="0" applyFont="1" applyBorder="1" applyAlignment="1">
      <alignment horizontal="center"/>
    </xf>
    <xf numFmtId="0" fontId="37" fillId="5" borderId="54" xfId="0" applyFont="1" applyFill="1" applyBorder="1" applyAlignment="1">
      <alignment/>
    </xf>
    <xf numFmtId="4" fontId="37" fillId="5" borderId="52" xfId="0" applyNumberFormat="1" applyFont="1" applyFill="1" applyBorder="1" applyAlignment="1">
      <alignment horizontal="left"/>
    </xf>
    <xf numFmtId="4" fontId="37" fillId="5" borderId="53" xfId="0" applyNumberFormat="1" applyFont="1" applyFill="1" applyBorder="1" applyAlignment="1">
      <alignment horizontal="center"/>
    </xf>
    <xf numFmtId="0" fontId="39" fillId="5" borderId="55" xfId="0" applyFont="1" applyFill="1" applyBorder="1"/>
    <xf numFmtId="4" fontId="39" fillId="5" borderId="56" xfId="0" applyNumberFormat="1" applyFont="1" applyFill="1" applyBorder="1" applyAlignment="1">
      <alignment horizontal="right"/>
    </xf>
    <xf numFmtId="0" fontId="39" fillId="5" borderId="56" xfId="0" applyFont="1" applyFill="1" applyBorder="1"/>
    <xf numFmtId="0" fontId="39" fillId="5" borderId="56" xfId="0" applyFont="1" applyFill="1" applyBorder="1" applyAlignment="1">
      <alignment horizontal="center"/>
    </xf>
    <xf numFmtId="4" fontId="39" fillId="5" borderId="56" xfId="0" applyNumberFormat="1" applyFont="1" applyFill="1" applyBorder="1"/>
    <xf numFmtId="4" fontId="39" fillId="5" borderId="57" xfId="0" applyNumberFormat="1" applyFont="1" applyFill="1" applyBorder="1"/>
    <xf numFmtId="0" fontId="39" fillId="0" borderId="0" xfId="0" applyFont="1"/>
    <xf numFmtId="43" fontId="39" fillId="0" borderId="0" xfId="21" applyFont="1" applyAlignment="1">
      <alignment horizontal="right"/>
    </xf>
    <xf numFmtId="0" fontId="37" fillId="0" borderId="58" xfId="0" applyFont="1" applyBorder="1"/>
    <xf numFmtId="4" fontId="37" fillId="0" borderId="59" xfId="0" applyNumberFormat="1" applyFont="1" applyBorder="1" applyAlignment="1">
      <alignment horizontal="right"/>
    </xf>
    <xf numFmtId="0" fontId="37" fillId="0" borderId="59" xfId="0" applyFont="1" applyBorder="1"/>
    <xf numFmtId="0" fontId="37" fillId="0" borderId="59" xfId="0" applyFont="1" applyBorder="1" applyAlignment="1">
      <alignment horizontal="center"/>
    </xf>
    <xf numFmtId="4" fontId="37" fillId="0" borderId="59" xfId="0" applyNumberFormat="1" applyFont="1" applyBorder="1"/>
    <xf numFmtId="0" fontId="37" fillId="5" borderId="27" xfId="0" applyFont="1" applyFill="1" applyBorder="1"/>
    <xf numFmtId="0" fontId="37" fillId="5" borderId="25" xfId="0" applyFont="1" applyFill="1" applyBorder="1" applyAlignment="1">
      <alignment horizontal="center"/>
    </xf>
    <xf numFmtId="4" fontId="37" fillId="5" borderId="27" xfId="0" applyNumberFormat="1" applyFont="1" applyFill="1" applyBorder="1"/>
    <xf numFmtId="4" fontId="39" fillId="5" borderId="60" xfId="0" applyNumberFormat="1" applyFont="1" applyFill="1" applyBorder="1"/>
    <xf numFmtId="0" fontId="37" fillId="5" borderId="30" xfId="0" applyFont="1" applyFill="1" applyBorder="1"/>
    <xf numFmtId="0" fontId="37" fillId="5" borderId="28" xfId="0" applyFont="1" applyFill="1" applyBorder="1" applyAlignment="1">
      <alignment horizontal="center"/>
    </xf>
    <xf numFmtId="4" fontId="37" fillId="5" borderId="30" xfId="0" applyNumberFormat="1" applyFont="1" applyFill="1" applyBorder="1"/>
    <xf numFmtId="4" fontId="39" fillId="5" borderId="61" xfId="0" applyNumberFormat="1" applyFont="1" applyFill="1" applyBorder="1"/>
    <xf numFmtId="4" fontId="40" fillId="5" borderId="52" xfId="0" applyNumberFormat="1" applyFont="1" applyFill="1" applyBorder="1" applyAlignment="1">
      <alignment horizontal="left"/>
    </xf>
    <xf numFmtId="0" fontId="39" fillId="5" borderId="52" xfId="0" applyFont="1" applyFill="1" applyBorder="1"/>
    <xf numFmtId="4" fontId="37" fillId="5" borderId="52" xfId="0" applyNumberFormat="1" applyFont="1" applyFill="1" applyBorder="1"/>
    <xf numFmtId="4" fontId="39" fillId="0" borderId="0" xfId="0" applyNumberFormat="1" applyFont="1" applyBorder="1" applyAlignment="1">
      <alignment horizontal="right"/>
    </xf>
    <xf numFmtId="0" fontId="39" fillId="0" borderId="0" xfId="0" applyFont="1" applyBorder="1"/>
    <xf numFmtId="0" fontId="37" fillId="0" borderId="62" xfId="0" applyFont="1" applyBorder="1"/>
    <xf numFmtId="4" fontId="39" fillId="0" borderId="63" xfId="0" applyNumberFormat="1" applyFont="1" applyBorder="1" applyAlignment="1">
      <alignment horizontal="left"/>
    </xf>
    <xf numFmtId="0" fontId="39" fillId="0" borderId="63" xfId="0" applyFont="1" applyBorder="1"/>
    <xf numFmtId="0" fontId="37" fillId="0" borderId="63" xfId="0" applyFont="1" applyBorder="1" applyAlignment="1">
      <alignment horizontal="center"/>
    </xf>
    <xf numFmtId="4" fontId="37" fillId="0" borderId="63" xfId="0" applyNumberFormat="1" applyFont="1" applyBorder="1"/>
    <xf numFmtId="4" fontId="40" fillId="5" borderId="64" xfId="0" applyNumberFormat="1" applyFont="1" applyFill="1" applyBorder="1"/>
    <xf numFmtId="0" fontId="37" fillId="0" borderId="65" xfId="0" applyFont="1" applyBorder="1"/>
    <xf numFmtId="0" fontId="37" fillId="0" borderId="66" xfId="0" applyFont="1" applyBorder="1" applyAlignment="1">
      <alignment horizontal="center"/>
    </xf>
    <xf numFmtId="4" fontId="37" fillId="0" borderId="66" xfId="0" applyNumberFormat="1" applyFont="1" applyBorder="1"/>
    <xf numFmtId="0" fontId="37" fillId="5" borderId="54" xfId="0" applyFont="1" applyFill="1" applyBorder="1"/>
    <xf numFmtId="4" fontId="39" fillId="5" borderId="52" xfId="0" applyNumberFormat="1" applyFont="1" applyFill="1" applyBorder="1" applyAlignment="1">
      <alignment horizontal="left"/>
    </xf>
    <xf numFmtId="4" fontId="40" fillId="5" borderId="39" xfId="0" applyNumberFormat="1" applyFont="1" applyFill="1" applyBorder="1"/>
    <xf numFmtId="0" fontId="37" fillId="5" borderId="32" xfId="0" applyFont="1" applyFill="1" applyBorder="1"/>
    <xf numFmtId="4" fontId="39" fillId="5" borderId="33" xfId="0" applyNumberFormat="1" applyFont="1" applyFill="1" applyBorder="1" applyAlignment="1">
      <alignment horizontal="left"/>
    </xf>
    <xf numFmtId="0" fontId="39" fillId="5" borderId="33" xfId="0" applyFont="1" applyFill="1" applyBorder="1"/>
    <xf numFmtId="0" fontId="37" fillId="5" borderId="33" xfId="0" applyFont="1" applyFill="1" applyBorder="1" applyAlignment="1">
      <alignment horizontal="center"/>
    </xf>
    <xf numFmtId="4" fontId="37" fillId="5" borderId="33" xfId="0" applyNumberFormat="1" applyFont="1" applyFill="1" applyBorder="1"/>
    <xf numFmtId="4" fontId="40" fillId="5" borderId="34" xfId="0" applyNumberFormat="1" applyFont="1" applyFill="1" applyBorder="1"/>
    <xf numFmtId="0" fontId="37" fillId="5" borderId="0" xfId="0" applyFont="1" applyFill="1" applyBorder="1"/>
    <xf numFmtId="4" fontId="37" fillId="5" borderId="0" xfId="0" applyNumberFormat="1" applyFont="1" applyFill="1" applyBorder="1" applyAlignment="1">
      <alignment horizontal="left"/>
    </xf>
    <xf numFmtId="0" fontId="37" fillId="5" borderId="0" xfId="0" applyFont="1" applyFill="1" applyBorder="1" applyAlignment="1">
      <alignment horizontal="center"/>
    </xf>
    <xf numFmtId="4" fontId="37" fillId="5" borderId="0" xfId="0" applyNumberFormat="1" applyFont="1" applyFill="1" applyBorder="1"/>
    <xf numFmtId="4" fontId="40" fillId="5" borderId="0" xfId="0" applyNumberFormat="1" applyFont="1" applyFill="1" applyBorder="1"/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3" xfId="0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166" fontId="8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vertical="center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vertical="center"/>
    </xf>
    <xf numFmtId="166" fontId="2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vertical="center"/>
    </xf>
    <xf numFmtId="166" fontId="2" fillId="0" borderId="17" xfId="0" applyNumberFormat="1" applyFont="1" applyFill="1" applyBorder="1" applyAlignment="1">
      <alignment vertical="center"/>
    </xf>
    <xf numFmtId="0" fontId="35" fillId="0" borderId="24" xfId="0" applyFont="1" applyFill="1" applyBorder="1" applyAlignment="1" applyProtection="1">
      <alignment horizontal="center" vertical="center"/>
      <protection locked="0"/>
    </xf>
    <xf numFmtId="49" fontId="35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24" xfId="0" applyFont="1" applyFill="1" applyBorder="1" applyAlignment="1" applyProtection="1">
      <alignment horizontal="center" vertical="center" wrapText="1"/>
      <protection locked="0"/>
    </xf>
    <xf numFmtId="167" fontId="35" fillId="0" borderId="24" xfId="0" applyNumberFormat="1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67" fontId="9" fillId="0" borderId="0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67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67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25" fillId="4" borderId="0" xfId="0" applyNumberFormat="1" applyFont="1" applyFill="1" applyBorder="1" applyAlignment="1">
      <alignment vertical="center"/>
    </xf>
    <xf numFmtId="0" fontId="15" fillId="8" borderId="0" xfId="0" applyFont="1" applyFill="1" applyAlignment="1">
      <alignment horizontal="center" vertical="center"/>
    </xf>
    <xf numFmtId="0" fontId="0" fillId="0" borderId="0" xfId="0"/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5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0" fontId="14" fillId="2" borderId="0" xfId="20" applyFont="1" applyFill="1" applyAlignment="1" applyProtection="1">
      <alignment horizontal="center" vertical="center"/>
      <protection/>
    </xf>
    <xf numFmtId="0" fontId="3" fillId="4" borderId="22" xfId="0" applyFont="1" applyFill="1" applyBorder="1" applyAlignment="1">
      <alignment horizontal="center" vertical="center" wrapText="1"/>
    </xf>
    <xf numFmtId="0" fontId="32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67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35" fillId="0" borderId="24" xfId="0" applyFont="1" applyBorder="1" applyAlignment="1" applyProtection="1">
      <alignment horizontal="left" vertical="center" wrapText="1"/>
      <protection locked="0"/>
    </xf>
    <xf numFmtId="4" fontId="35" fillId="0" borderId="24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4" fontId="0" fillId="0" borderId="24" xfId="0" applyNumberFormat="1" applyFont="1" applyFill="1" applyBorder="1" applyAlignment="1" applyProtection="1">
      <alignment vertical="center"/>
      <protection locked="0"/>
    </xf>
    <xf numFmtId="4" fontId="0" fillId="0" borderId="21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  <xf numFmtId="0" fontId="48" fillId="0" borderId="36" xfId="0" applyFont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/>
    </xf>
    <xf numFmtId="0" fontId="35" fillId="0" borderId="24" xfId="0" applyFont="1" applyFill="1" applyBorder="1" applyAlignment="1" applyProtection="1">
      <alignment horizontal="left" vertical="center" wrapText="1"/>
      <protection locked="0"/>
    </xf>
    <xf numFmtId="4" fontId="35" fillId="0" borderId="24" xfId="0" applyNumberFormat="1" applyFont="1" applyFill="1" applyBorder="1" applyAlignment="1" applyProtection="1">
      <alignment vertical="center"/>
      <protection locked="0"/>
    </xf>
    <xf numFmtId="4" fontId="7" fillId="0" borderId="22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 vertical="center"/>
    </xf>
    <xf numFmtId="4" fontId="6" fillId="0" borderId="22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Čárka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95"/>
  <sheetViews>
    <sheetView showGridLines="0" workbookViewId="0" topLeftCell="A1">
      <pane ySplit="1" topLeftCell="A62" activePane="bottomLeft" state="frozen"/>
      <selection pane="bottomLeft" activeCell="BE78" sqref="BE7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390" t="s">
        <v>7</v>
      </c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R2" s="415" t="s">
        <v>8</v>
      </c>
      <c r="AS2" s="416"/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S2" s="19" t="s">
        <v>9</v>
      </c>
      <c r="BT2" s="19" t="s">
        <v>10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5" customHeight="1">
      <c r="B4" s="23"/>
      <c r="C4" s="392" t="s">
        <v>12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24"/>
      <c r="AS4" s="25" t="s">
        <v>13</v>
      </c>
      <c r="BS4" s="19" t="s">
        <v>14</v>
      </c>
    </row>
    <row r="5" spans="2:71" ht="14.45" customHeight="1">
      <c r="B5" s="23"/>
      <c r="C5" s="26"/>
      <c r="D5" s="27" t="s">
        <v>15</v>
      </c>
      <c r="E5" s="26"/>
      <c r="F5" s="26"/>
      <c r="G5" s="26"/>
      <c r="H5" s="26"/>
      <c r="I5" s="26"/>
      <c r="J5" s="26"/>
      <c r="K5" s="394" t="s">
        <v>16</v>
      </c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26"/>
      <c r="AQ5" s="24"/>
      <c r="BS5" s="19" t="s">
        <v>9</v>
      </c>
    </row>
    <row r="6" spans="2:71" ht="36.95" customHeight="1">
      <c r="B6" s="23"/>
      <c r="C6" s="26"/>
      <c r="D6" s="29" t="s">
        <v>17</v>
      </c>
      <c r="E6" s="26"/>
      <c r="F6" s="26"/>
      <c r="G6" s="26"/>
      <c r="H6" s="26"/>
      <c r="I6" s="26"/>
      <c r="J6" s="26"/>
      <c r="K6" s="396" t="s">
        <v>18</v>
      </c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26"/>
      <c r="AQ6" s="24"/>
      <c r="BS6" s="19" t="s">
        <v>9</v>
      </c>
    </row>
    <row r="7" spans="2:71" ht="14.45" customHeight="1">
      <c r="B7" s="23"/>
      <c r="C7" s="26"/>
      <c r="D7" s="30" t="s">
        <v>19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20</v>
      </c>
      <c r="AL7" s="26"/>
      <c r="AM7" s="26"/>
      <c r="AN7" s="28" t="s">
        <v>5</v>
      </c>
      <c r="AO7" s="26"/>
      <c r="AP7" s="26"/>
      <c r="AQ7" s="24"/>
      <c r="BS7" s="19" t="s">
        <v>9</v>
      </c>
    </row>
    <row r="8" spans="2:71" ht="14.45" customHeight="1">
      <c r="B8" s="23"/>
      <c r="C8" s="26"/>
      <c r="D8" s="30" t="s">
        <v>21</v>
      </c>
      <c r="E8" s="26"/>
      <c r="F8" s="26"/>
      <c r="G8" s="26"/>
      <c r="H8" s="26"/>
      <c r="I8" s="26"/>
      <c r="J8" s="26"/>
      <c r="K8" s="28" t="s">
        <v>22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23</v>
      </c>
      <c r="AL8" s="26"/>
      <c r="AM8" s="26"/>
      <c r="AN8" s="386">
        <v>43049</v>
      </c>
      <c r="AO8" s="26"/>
      <c r="AP8" s="26"/>
      <c r="AQ8" s="24"/>
      <c r="BS8" s="19" t="s">
        <v>9</v>
      </c>
    </row>
    <row r="9" spans="2:71" ht="14.45" customHeight="1"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4"/>
      <c r="BS9" s="19" t="s">
        <v>9</v>
      </c>
    </row>
    <row r="10" spans="2:71" ht="14.45" customHeight="1">
      <c r="B10" s="23"/>
      <c r="C10" s="26"/>
      <c r="D10" s="30" t="s">
        <v>24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25</v>
      </c>
      <c r="AL10" s="26"/>
      <c r="AM10" s="26"/>
      <c r="AN10" s="28" t="s">
        <v>5</v>
      </c>
      <c r="AO10" s="26"/>
      <c r="AP10" s="26"/>
      <c r="AQ10" s="24"/>
      <c r="BS10" s="19" t="s">
        <v>9</v>
      </c>
    </row>
    <row r="11" spans="2:71" ht="18.4" customHeight="1">
      <c r="B11" s="23"/>
      <c r="C11" s="26"/>
      <c r="D11" s="26"/>
      <c r="E11" s="28" t="s">
        <v>26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27</v>
      </c>
      <c r="AL11" s="26"/>
      <c r="AM11" s="26"/>
      <c r="AN11" s="28" t="s">
        <v>5</v>
      </c>
      <c r="AO11" s="26"/>
      <c r="AP11" s="26"/>
      <c r="AQ11" s="24"/>
      <c r="BS11" s="19" t="s">
        <v>9</v>
      </c>
    </row>
    <row r="12" spans="2:71" ht="6.95" customHeight="1">
      <c r="B12" s="2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4"/>
      <c r="BS12" s="19" t="s">
        <v>9</v>
      </c>
    </row>
    <row r="13" spans="2:71" ht="14.45" customHeight="1">
      <c r="B13" s="23"/>
      <c r="C13" s="26"/>
      <c r="D13" s="30" t="s">
        <v>28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25</v>
      </c>
      <c r="AL13" s="26"/>
      <c r="AM13" s="26"/>
      <c r="AN13" s="28" t="s">
        <v>5</v>
      </c>
      <c r="AO13" s="26"/>
      <c r="AP13" s="26"/>
      <c r="AQ13" s="24"/>
      <c r="BS13" s="19" t="s">
        <v>9</v>
      </c>
    </row>
    <row r="14" spans="2:71" ht="15">
      <c r="B14" s="23"/>
      <c r="C14" s="26"/>
      <c r="D14" s="26"/>
      <c r="E14" s="28" t="s">
        <v>22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0" t="s">
        <v>27</v>
      </c>
      <c r="AL14" s="26"/>
      <c r="AM14" s="26"/>
      <c r="AN14" s="28" t="s">
        <v>5</v>
      </c>
      <c r="AO14" s="26"/>
      <c r="AP14" s="26"/>
      <c r="AQ14" s="24"/>
      <c r="BS14" s="19" t="s">
        <v>9</v>
      </c>
    </row>
    <row r="15" spans="2:71" ht="6.95" customHeight="1">
      <c r="B15" s="2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4"/>
      <c r="BS15" s="19" t="s">
        <v>6</v>
      </c>
    </row>
    <row r="16" spans="2:71" ht="14.45" customHeight="1">
      <c r="B16" s="23"/>
      <c r="C16" s="26"/>
      <c r="D16" s="30" t="s">
        <v>29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25</v>
      </c>
      <c r="AL16" s="26"/>
      <c r="AM16" s="26"/>
      <c r="AN16" s="28" t="s">
        <v>5</v>
      </c>
      <c r="AO16" s="26"/>
      <c r="AP16" s="26"/>
      <c r="AQ16" s="24"/>
      <c r="BS16" s="19" t="s">
        <v>6</v>
      </c>
    </row>
    <row r="17" spans="2:71" ht="18.4" customHeight="1">
      <c r="B17" s="23"/>
      <c r="C17" s="26"/>
      <c r="D17" s="26"/>
      <c r="E17" s="28" t="s">
        <v>22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27</v>
      </c>
      <c r="AL17" s="26"/>
      <c r="AM17" s="26"/>
      <c r="AN17" s="28" t="s">
        <v>5</v>
      </c>
      <c r="AO17" s="26"/>
      <c r="AP17" s="26"/>
      <c r="AQ17" s="24"/>
      <c r="BS17" s="19" t="s">
        <v>30</v>
      </c>
    </row>
    <row r="18" spans="2:71" ht="6.95" customHeight="1"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4"/>
      <c r="BS18" s="19" t="s">
        <v>9</v>
      </c>
    </row>
    <row r="19" spans="2:71" ht="14.45" customHeight="1">
      <c r="B19" s="23"/>
      <c r="C19" s="26"/>
      <c r="D19" s="30" t="s">
        <v>31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25</v>
      </c>
      <c r="AL19" s="26"/>
      <c r="AM19" s="26"/>
      <c r="AN19" s="28" t="s">
        <v>5</v>
      </c>
      <c r="AO19" s="26"/>
      <c r="AP19" s="26"/>
      <c r="AQ19" s="24"/>
      <c r="BS19" s="19" t="s">
        <v>9</v>
      </c>
    </row>
    <row r="20" spans="2:43" ht="18.4" customHeight="1">
      <c r="B20" s="23"/>
      <c r="C20" s="26"/>
      <c r="D20" s="26"/>
      <c r="E20" s="28" t="s">
        <v>22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27</v>
      </c>
      <c r="AL20" s="26"/>
      <c r="AM20" s="26"/>
      <c r="AN20" s="28" t="s">
        <v>5</v>
      </c>
      <c r="AO20" s="26"/>
      <c r="AP20" s="26"/>
      <c r="AQ20" s="24"/>
    </row>
    <row r="21" spans="2:43" ht="6.95" customHeight="1"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4"/>
    </row>
    <row r="22" spans="2:43" ht="15">
      <c r="B22" s="23"/>
      <c r="C22" s="26"/>
      <c r="D22" s="30" t="s">
        <v>32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4"/>
    </row>
    <row r="23" spans="2:43" ht="22.5" customHeight="1">
      <c r="B23" s="23"/>
      <c r="C23" s="26"/>
      <c r="D23" s="26"/>
      <c r="E23" s="397" t="s">
        <v>5</v>
      </c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26"/>
      <c r="AP23" s="26"/>
      <c r="AQ23" s="24"/>
    </row>
    <row r="24" spans="2:43" ht="6.95" customHeight="1">
      <c r="B24" s="2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4"/>
    </row>
    <row r="25" spans="2:43" ht="6.95" customHeight="1">
      <c r="B25" s="23"/>
      <c r="C25" s="2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6"/>
      <c r="AQ25" s="24"/>
    </row>
    <row r="26" spans="2:43" ht="14.45" customHeight="1">
      <c r="B26" s="23"/>
      <c r="C26" s="26"/>
      <c r="D26" s="32" t="s">
        <v>33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421">
        <f>ROUND(AG87,2)</f>
        <v>0</v>
      </c>
      <c r="AL26" s="395"/>
      <c r="AM26" s="395"/>
      <c r="AN26" s="395"/>
      <c r="AO26" s="395"/>
      <c r="AP26" s="26"/>
      <c r="AQ26" s="24"/>
    </row>
    <row r="27" spans="2:43" ht="14.45" customHeight="1">
      <c r="B27" s="23"/>
      <c r="C27" s="26"/>
      <c r="D27" s="32" t="s">
        <v>34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421">
        <f>ROUND(AG92,2)</f>
        <v>0</v>
      </c>
      <c r="AL27" s="421"/>
      <c r="AM27" s="421"/>
      <c r="AN27" s="421"/>
      <c r="AO27" s="421"/>
      <c r="AP27" s="26"/>
      <c r="AQ27" s="24"/>
    </row>
    <row r="28" spans="2:43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2:43" s="1" customFormat="1" ht="25.9" customHeight="1">
      <c r="B29" s="33"/>
      <c r="C29" s="34"/>
      <c r="D29" s="36" t="s">
        <v>35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422">
        <f>ROUND(AK26+AK27,2)</f>
        <v>0</v>
      </c>
      <c r="AL29" s="423"/>
      <c r="AM29" s="423"/>
      <c r="AN29" s="423"/>
      <c r="AO29" s="423"/>
      <c r="AP29" s="34"/>
      <c r="AQ29" s="35"/>
    </row>
    <row r="30" spans="2:43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2:43" s="2" customFormat="1" ht="14.45" customHeight="1">
      <c r="B31" s="38"/>
      <c r="C31" s="39"/>
      <c r="D31" s="40" t="s">
        <v>36</v>
      </c>
      <c r="E31" s="39"/>
      <c r="F31" s="40" t="s">
        <v>37</v>
      </c>
      <c r="G31" s="39"/>
      <c r="H31" s="39"/>
      <c r="I31" s="39"/>
      <c r="J31" s="39"/>
      <c r="K31" s="39"/>
      <c r="L31" s="387">
        <v>0.21</v>
      </c>
      <c r="M31" s="388"/>
      <c r="N31" s="388"/>
      <c r="O31" s="388"/>
      <c r="P31" s="39"/>
      <c r="Q31" s="39"/>
      <c r="R31" s="39"/>
      <c r="S31" s="39"/>
      <c r="T31" s="42" t="s">
        <v>38</v>
      </c>
      <c r="U31" s="39"/>
      <c r="V31" s="39"/>
      <c r="W31" s="389">
        <f>ROUND(AZ87+SUM(CD93),2)</f>
        <v>0</v>
      </c>
      <c r="X31" s="388"/>
      <c r="Y31" s="388"/>
      <c r="Z31" s="388"/>
      <c r="AA31" s="388"/>
      <c r="AB31" s="388"/>
      <c r="AC31" s="388"/>
      <c r="AD31" s="388"/>
      <c r="AE31" s="388"/>
      <c r="AF31" s="39"/>
      <c r="AG31" s="39"/>
      <c r="AH31" s="39"/>
      <c r="AI31" s="39"/>
      <c r="AJ31" s="39"/>
      <c r="AK31" s="389">
        <f>ROUND(AV87+SUM(BY93),2)</f>
        <v>0</v>
      </c>
      <c r="AL31" s="388"/>
      <c r="AM31" s="388"/>
      <c r="AN31" s="388"/>
      <c r="AO31" s="388"/>
      <c r="AP31" s="39"/>
      <c r="AQ31" s="43"/>
    </row>
    <row r="32" spans="2:43" s="2" customFormat="1" ht="14.45" customHeight="1">
      <c r="B32" s="38"/>
      <c r="C32" s="39"/>
      <c r="D32" s="39"/>
      <c r="E32" s="39"/>
      <c r="F32" s="40" t="s">
        <v>39</v>
      </c>
      <c r="G32" s="39"/>
      <c r="H32" s="39"/>
      <c r="I32" s="39"/>
      <c r="J32" s="39"/>
      <c r="K32" s="39"/>
      <c r="L32" s="387">
        <v>0.15</v>
      </c>
      <c r="M32" s="388"/>
      <c r="N32" s="388"/>
      <c r="O32" s="388"/>
      <c r="P32" s="39"/>
      <c r="Q32" s="39"/>
      <c r="R32" s="39"/>
      <c r="S32" s="39"/>
      <c r="T32" s="42" t="s">
        <v>38</v>
      </c>
      <c r="U32" s="39"/>
      <c r="V32" s="39"/>
      <c r="W32" s="389">
        <f>ROUND(BA87+SUM(CE93),2)</f>
        <v>0</v>
      </c>
      <c r="X32" s="388"/>
      <c r="Y32" s="388"/>
      <c r="Z32" s="388"/>
      <c r="AA32" s="388"/>
      <c r="AB32" s="388"/>
      <c r="AC32" s="388"/>
      <c r="AD32" s="388"/>
      <c r="AE32" s="388"/>
      <c r="AF32" s="39"/>
      <c r="AG32" s="39"/>
      <c r="AH32" s="39"/>
      <c r="AI32" s="39"/>
      <c r="AJ32" s="39"/>
      <c r="AK32" s="389">
        <f>ROUND(AW87+SUM(BZ93),2)</f>
        <v>0</v>
      </c>
      <c r="AL32" s="388"/>
      <c r="AM32" s="388"/>
      <c r="AN32" s="388"/>
      <c r="AO32" s="388"/>
      <c r="AP32" s="39"/>
      <c r="AQ32" s="43"/>
    </row>
    <row r="33" spans="2:43" s="2" customFormat="1" ht="14.45" customHeight="1" hidden="1">
      <c r="B33" s="38"/>
      <c r="C33" s="39"/>
      <c r="D33" s="39"/>
      <c r="E33" s="39"/>
      <c r="F33" s="40" t="s">
        <v>40</v>
      </c>
      <c r="G33" s="39"/>
      <c r="H33" s="39"/>
      <c r="I33" s="39"/>
      <c r="J33" s="39"/>
      <c r="K33" s="39"/>
      <c r="L33" s="387">
        <v>0.21</v>
      </c>
      <c r="M33" s="388"/>
      <c r="N33" s="388"/>
      <c r="O33" s="388"/>
      <c r="P33" s="39"/>
      <c r="Q33" s="39"/>
      <c r="R33" s="39"/>
      <c r="S33" s="39"/>
      <c r="T33" s="42" t="s">
        <v>38</v>
      </c>
      <c r="U33" s="39"/>
      <c r="V33" s="39"/>
      <c r="W33" s="389">
        <f>ROUND(BB87+SUM(CF93),2)</f>
        <v>0</v>
      </c>
      <c r="X33" s="388"/>
      <c r="Y33" s="388"/>
      <c r="Z33" s="388"/>
      <c r="AA33" s="388"/>
      <c r="AB33" s="388"/>
      <c r="AC33" s="388"/>
      <c r="AD33" s="388"/>
      <c r="AE33" s="388"/>
      <c r="AF33" s="39"/>
      <c r="AG33" s="39"/>
      <c r="AH33" s="39"/>
      <c r="AI33" s="39"/>
      <c r="AJ33" s="39"/>
      <c r="AK33" s="389">
        <v>0</v>
      </c>
      <c r="AL33" s="388"/>
      <c r="AM33" s="388"/>
      <c r="AN33" s="388"/>
      <c r="AO33" s="388"/>
      <c r="AP33" s="39"/>
      <c r="AQ33" s="43"/>
    </row>
    <row r="34" spans="2:43" s="2" customFormat="1" ht="14.45" customHeight="1" hidden="1">
      <c r="B34" s="38"/>
      <c r="C34" s="39"/>
      <c r="D34" s="39"/>
      <c r="E34" s="39"/>
      <c r="F34" s="40" t="s">
        <v>41</v>
      </c>
      <c r="G34" s="39"/>
      <c r="H34" s="39"/>
      <c r="I34" s="39"/>
      <c r="J34" s="39"/>
      <c r="K34" s="39"/>
      <c r="L34" s="387">
        <v>0.15</v>
      </c>
      <c r="M34" s="388"/>
      <c r="N34" s="388"/>
      <c r="O34" s="388"/>
      <c r="P34" s="39"/>
      <c r="Q34" s="39"/>
      <c r="R34" s="39"/>
      <c r="S34" s="39"/>
      <c r="T34" s="42" t="s">
        <v>38</v>
      </c>
      <c r="U34" s="39"/>
      <c r="V34" s="39"/>
      <c r="W34" s="389">
        <f>ROUND(BC87+SUM(CG93),2)</f>
        <v>0</v>
      </c>
      <c r="X34" s="388"/>
      <c r="Y34" s="388"/>
      <c r="Z34" s="388"/>
      <c r="AA34" s="388"/>
      <c r="AB34" s="388"/>
      <c r="AC34" s="388"/>
      <c r="AD34" s="388"/>
      <c r="AE34" s="388"/>
      <c r="AF34" s="39"/>
      <c r="AG34" s="39"/>
      <c r="AH34" s="39"/>
      <c r="AI34" s="39"/>
      <c r="AJ34" s="39"/>
      <c r="AK34" s="389">
        <v>0</v>
      </c>
      <c r="AL34" s="388"/>
      <c r="AM34" s="388"/>
      <c r="AN34" s="388"/>
      <c r="AO34" s="388"/>
      <c r="AP34" s="39"/>
      <c r="AQ34" s="43"/>
    </row>
    <row r="35" spans="2:43" s="2" customFormat="1" ht="14.45" customHeight="1" hidden="1">
      <c r="B35" s="38"/>
      <c r="C35" s="39"/>
      <c r="D35" s="39"/>
      <c r="E35" s="39"/>
      <c r="F35" s="40" t="s">
        <v>42</v>
      </c>
      <c r="G35" s="39"/>
      <c r="H35" s="39"/>
      <c r="I35" s="39"/>
      <c r="J35" s="39"/>
      <c r="K35" s="39"/>
      <c r="L35" s="387">
        <v>0</v>
      </c>
      <c r="M35" s="388"/>
      <c r="N35" s="388"/>
      <c r="O35" s="388"/>
      <c r="P35" s="39"/>
      <c r="Q35" s="39"/>
      <c r="R35" s="39"/>
      <c r="S35" s="39"/>
      <c r="T35" s="42" t="s">
        <v>38</v>
      </c>
      <c r="U35" s="39"/>
      <c r="V35" s="39"/>
      <c r="W35" s="389">
        <f>ROUND(BD87+SUM(CH93),2)</f>
        <v>0</v>
      </c>
      <c r="X35" s="388"/>
      <c r="Y35" s="388"/>
      <c r="Z35" s="388"/>
      <c r="AA35" s="388"/>
      <c r="AB35" s="388"/>
      <c r="AC35" s="388"/>
      <c r="AD35" s="388"/>
      <c r="AE35" s="388"/>
      <c r="AF35" s="39"/>
      <c r="AG35" s="39"/>
      <c r="AH35" s="39"/>
      <c r="AI35" s="39"/>
      <c r="AJ35" s="39"/>
      <c r="AK35" s="389">
        <v>0</v>
      </c>
      <c r="AL35" s="388"/>
      <c r="AM35" s="388"/>
      <c r="AN35" s="388"/>
      <c r="AO35" s="388"/>
      <c r="AP35" s="39"/>
      <c r="AQ35" s="43"/>
    </row>
    <row r="36" spans="2:43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9" customHeight="1">
      <c r="B37" s="33"/>
      <c r="C37" s="44"/>
      <c r="D37" s="45" t="s">
        <v>43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44</v>
      </c>
      <c r="U37" s="46"/>
      <c r="V37" s="46"/>
      <c r="W37" s="46"/>
      <c r="X37" s="402" t="s">
        <v>45</v>
      </c>
      <c r="Y37" s="403"/>
      <c r="Z37" s="403"/>
      <c r="AA37" s="403"/>
      <c r="AB37" s="403"/>
      <c r="AC37" s="46"/>
      <c r="AD37" s="46"/>
      <c r="AE37" s="46"/>
      <c r="AF37" s="46"/>
      <c r="AG37" s="46"/>
      <c r="AH37" s="46"/>
      <c r="AI37" s="46"/>
      <c r="AJ37" s="46"/>
      <c r="AK37" s="404">
        <f>SUM(AK29:AK35)</f>
        <v>0</v>
      </c>
      <c r="AL37" s="403"/>
      <c r="AM37" s="403"/>
      <c r="AN37" s="403"/>
      <c r="AO37" s="405"/>
      <c r="AP37" s="44"/>
      <c r="AQ37" s="35"/>
    </row>
    <row r="38" spans="2:43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3.5">
      <c r="B39" s="23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4"/>
    </row>
    <row r="40" spans="2:43" ht="13.5">
      <c r="B40" s="2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4"/>
    </row>
    <row r="41" spans="2:43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4"/>
    </row>
    <row r="42" spans="2:43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4"/>
    </row>
    <row r="43" spans="2:43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4"/>
    </row>
    <row r="44" spans="2:43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4"/>
    </row>
    <row r="45" spans="2:43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4"/>
    </row>
    <row r="46" spans="2:43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4"/>
    </row>
    <row r="47" spans="2:43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4"/>
    </row>
    <row r="48" spans="2:43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4"/>
    </row>
    <row r="49" spans="2:43" s="1" customFormat="1" ht="15">
      <c r="B49" s="33"/>
      <c r="C49" s="34"/>
      <c r="D49" s="48" t="s">
        <v>46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47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3"/>
      <c r="C50" s="26"/>
      <c r="D50" s="51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2"/>
      <c r="AA50" s="26"/>
      <c r="AB50" s="26"/>
      <c r="AC50" s="51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2"/>
      <c r="AP50" s="26"/>
      <c r="AQ50" s="24"/>
    </row>
    <row r="51" spans="2:43" ht="13.5">
      <c r="B51" s="23"/>
      <c r="C51" s="26"/>
      <c r="D51" s="51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2"/>
      <c r="AA51" s="26"/>
      <c r="AB51" s="26"/>
      <c r="AC51" s="51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2"/>
      <c r="AP51" s="26"/>
      <c r="AQ51" s="24"/>
    </row>
    <row r="52" spans="2:43" ht="13.5">
      <c r="B52" s="23"/>
      <c r="C52" s="26"/>
      <c r="D52" s="51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2"/>
      <c r="AA52" s="26"/>
      <c r="AB52" s="26"/>
      <c r="AC52" s="51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2"/>
      <c r="AP52" s="26"/>
      <c r="AQ52" s="24"/>
    </row>
    <row r="53" spans="2:43" ht="13.5">
      <c r="B53" s="23"/>
      <c r="C53" s="26"/>
      <c r="D53" s="51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2"/>
      <c r="AA53" s="26"/>
      <c r="AB53" s="26"/>
      <c r="AC53" s="51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2"/>
      <c r="AP53" s="26"/>
      <c r="AQ53" s="24"/>
    </row>
    <row r="54" spans="2:43" ht="13.5">
      <c r="B54" s="23"/>
      <c r="C54" s="26"/>
      <c r="D54" s="51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2"/>
      <c r="AA54" s="26"/>
      <c r="AB54" s="26"/>
      <c r="AC54" s="51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2"/>
      <c r="AP54" s="26"/>
      <c r="AQ54" s="24"/>
    </row>
    <row r="55" spans="2:43" ht="13.5">
      <c r="B55" s="23"/>
      <c r="C55" s="26"/>
      <c r="D55" s="51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2"/>
      <c r="AA55" s="26"/>
      <c r="AB55" s="26"/>
      <c r="AC55" s="51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2"/>
      <c r="AP55" s="26"/>
      <c r="AQ55" s="24"/>
    </row>
    <row r="56" spans="2:43" ht="13.5">
      <c r="B56" s="23"/>
      <c r="C56" s="26"/>
      <c r="D56" s="51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2"/>
      <c r="AA56" s="26"/>
      <c r="AB56" s="26"/>
      <c r="AC56" s="51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2"/>
      <c r="AP56" s="26"/>
      <c r="AQ56" s="24"/>
    </row>
    <row r="57" spans="2:43" ht="13.5">
      <c r="B57" s="23"/>
      <c r="C57" s="26"/>
      <c r="D57" s="51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2"/>
      <c r="AA57" s="26"/>
      <c r="AB57" s="26"/>
      <c r="AC57" s="51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2"/>
      <c r="AP57" s="26"/>
      <c r="AQ57" s="24"/>
    </row>
    <row r="58" spans="2:43" s="1" customFormat="1" ht="15">
      <c r="B58" s="33"/>
      <c r="C58" s="34"/>
      <c r="D58" s="53" t="s">
        <v>48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49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48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49</v>
      </c>
      <c r="AN58" s="54"/>
      <c r="AO58" s="56"/>
      <c r="AP58" s="34"/>
      <c r="AQ58" s="35"/>
    </row>
    <row r="59" spans="2:43" ht="13.5">
      <c r="B59" s="2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4"/>
    </row>
    <row r="60" spans="2:43" s="1" customFormat="1" ht="15">
      <c r="B60" s="33"/>
      <c r="C60" s="34"/>
      <c r="D60" s="48" t="s">
        <v>50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51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3"/>
      <c r="C61" s="26"/>
      <c r="D61" s="51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2"/>
      <c r="AA61" s="26"/>
      <c r="AB61" s="26"/>
      <c r="AC61" s="51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2"/>
      <c r="AP61" s="26"/>
      <c r="AQ61" s="24"/>
    </row>
    <row r="62" spans="2:43" ht="13.5">
      <c r="B62" s="23"/>
      <c r="C62" s="26"/>
      <c r="D62" s="51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2"/>
      <c r="AA62" s="26"/>
      <c r="AB62" s="26"/>
      <c r="AC62" s="51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2"/>
      <c r="AP62" s="26"/>
      <c r="AQ62" s="24"/>
    </row>
    <row r="63" spans="2:43" ht="13.5">
      <c r="B63" s="23"/>
      <c r="C63" s="26"/>
      <c r="D63" s="51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2"/>
      <c r="AA63" s="26"/>
      <c r="AB63" s="26"/>
      <c r="AC63" s="51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2"/>
      <c r="AP63" s="26"/>
      <c r="AQ63" s="24"/>
    </row>
    <row r="64" spans="2:43" ht="13.5">
      <c r="B64" s="23"/>
      <c r="C64" s="26"/>
      <c r="D64" s="51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2"/>
      <c r="AA64" s="26"/>
      <c r="AB64" s="26"/>
      <c r="AC64" s="51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2"/>
      <c r="AP64" s="26"/>
      <c r="AQ64" s="24"/>
    </row>
    <row r="65" spans="2:43" ht="13.5">
      <c r="B65" s="23"/>
      <c r="C65" s="26"/>
      <c r="D65" s="51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2"/>
      <c r="AA65" s="26"/>
      <c r="AB65" s="26"/>
      <c r="AC65" s="51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2"/>
      <c r="AP65" s="26"/>
      <c r="AQ65" s="24"/>
    </row>
    <row r="66" spans="2:43" ht="13.5">
      <c r="B66" s="23"/>
      <c r="C66" s="26"/>
      <c r="D66" s="51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2"/>
      <c r="AA66" s="26"/>
      <c r="AB66" s="26"/>
      <c r="AC66" s="51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2"/>
      <c r="AP66" s="26"/>
      <c r="AQ66" s="24"/>
    </row>
    <row r="67" spans="2:43" ht="13.5">
      <c r="B67" s="23"/>
      <c r="C67" s="26"/>
      <c r="D67" s="51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2"/>
      <c r="AA67" s="26"/>
      <c r="AB67" s="26"/>
      <c r="AC67" s="51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2"/>
      <c r="AP67" s="26"/>
      <c r="AQ67" s="24"/>
    </row>
    <row r="68" spans="2:43" ht="13.5">
      <c r="B68" s="23"/>
      <c r="C68" s="26"/>
      <c r="D68" s="51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2"/>
      <c r="AA68" s="26"/>
      <c r="AB68" s="26"/>
      <c r="AC68" s="51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2"/>
      <c r="AP68" s="26"/>
      <c r="AQ68" s="24"/>
    </row>
    <row r="69" spans="2:43" s="1" customFormat="1" ht="15">
      <c r="B69" s="33"/>
      <c r="C69" s="34"/>
      <c r="D69" s="53" t="s">
        <v>48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49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48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49</v>
      </c>
      <c r="AN69" s="54"/>
      <c r="AO69" s="56"/>
      <c r="AP69" s="34"/>
      <c r="AQ69" s="35"/>
    </row>
    <row r="70" spans="2:43" s="1" customFormat="1" ht="6.9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" customHeight="1">
      <c r="B76" s="33"/>
      <c r="C76" s="392" t="s">
        <v>52</v>
      </c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393"/>
      <c r="R76" s="393"/>
      <c r="S76" s="393"/>
      <c r="T76" s="393"/>
      <c r="U76" s="393"/>
      <c r="V76" s="393"/>
      <c r="W76" s="393"/>
      <c r="X76" s="393"/>
      <c r="Y76" s="393"/>
      <c r="Z76" s="393"/>
      <c r="AA76" s="393"/>
      <c r="AB76" s="393"/>
      <c r="AC76" s="393"/>
      <c r="AD76" s="393"/>
      <c r="AE76" s="393"/>
      <c r="AF76" s="393"/>
      <c r="AG76" s="393"/>
      <c r="AH76" s="393"/>
      <c r="AI76" s="393"/>
      <c r="AJ76" s="393"/>
      <c r="AK76" s="393"/>
      <c r="AL76" s="393"/>
      <c r="AM76" s="393"/>
      <c r="AN76" s="393"/>
      <c r="AO76" s="393"/>
      <c r="AP76" s="393"/>
      <c r="AQ76" s="35"/>
    </row>
    <row r="77" spans="2:43" s="3" customFormat="1" ht="14.45" customHeight="1">
      <c r="B77" s="63"/>
      <c r="C77" s="30" t="s">
        <v>15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Endum011_A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406" t="str">
        <f>K6</f>
        <v>Rekonstrukce krytého bazénu Šumperk</v>
      </c>
      <c r="M78" s="407"/>
      <c r="N78" s="407"/>
      <c r="O78" s="407"/>
      <c r="P78" s="407"/>
      <c r="Q78" s="407"/>
      <c r="R78" s="407"/>
      <c r="S78" s="407"/>
      <c r="T78" s="407"/>
      <c r="U78" s="407"/>
      <c r="V78" s="407"/>
      <c r="W78" s="407"/>
      <c r="X78" s="407"/>
      <c r="Y78" s="407"/>
      <c r="Z78" s="407"/>
      <c r="AA78" s="407"/>
      <c r="AB78" s="407"/>
      <c r="AC78" s="407"/>
      <c r="AD78" s="407"/>
      <c r="AE78" s="407"/>
      <c r="AF78" s="407"/>
      <c r="AG78" s="407"/>
      <c r="AH78" s="407"/>
      <c r="AI78" s="407"/>
      <c r="AJ78" s="407"/>
      <c r="AK78" s="407"/>
      <c r="AL78" s="407"/>
      <c r="AM78" s="407"/>
      <c r="AN78" s="407"/>
      <c r="AO78" s="407"/>
      <c r="AP78" s="68"/>
      <c r="AQ78" s="69"/>
    </row>
    <row r="79" spans="2:43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30" t="s">
        <v>21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 xml:space="preserve"> 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0" t="s">
        <v>23</v>
      </c>
      <c r="AJ80" s="34"/>
      <c r="AK80" s="34"/>
      <c r="AL80" s="34"/>
      <c r="AM80" s="71">
        <f>AN8</f>
        <v>43049</v>
      </c>
      <c r="AN80" s="34"/>
      <c r="AO80" s="34"/>
      <c r="AP80" s="34"/>
      <c r="AQ80" s="35"/>
    </row>
    <row r="81" spans="2:43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2:56" s="1" customFormat="1" ht="15">
      <c r="B82" s="33"/>
      <c r="C82" s="30" t="s">
        <v>24</v>
      </c>
      <c r="D82" s="34"/>
      <c r="E82" s="34"/>
      <c r="F82" s="34"/>
      <c r="G82" s="34"/>
      <c r="H82" s="34"/>
      <c r="I82" s="34"/>
      <c r="J82" s="34"/>
      <c r="K82" s="34"/>
      <c r="L82" s="64" t="str">
        <f>IF(E11="","",E11)</f>
        <v>Město Šumperk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0" t="s">
        <v>29</v>
      </c>
      <c r="AJ82" s="34"/>
      <c r="AK82" s="34"/>
      <c r="AL82" s="34"/>
      <c r="AM82" s="408" t="str">
        <f>IF(E17="","",E17)</f>
        <v xml:space="preserve"> </v>
      </c>
      <c r="AN82" s="408"/>
      <c r="AO82" s="408"/>
      <c r="AP82" s="408"/>
      <c r="AQ82" s="35"/>
      <c r="AS82" s="417" t="s">
        <v>53</v>
      </c>
      <c r="AT82" s="418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2:56" s="1" customFormat="1" ht="15">
      <c r="B83" s="33"/>
      <c r="C83" s="30" t="s">
        <v>28</v>
      </c>
      <c r="D83" s="34"/>
      <c r="E83" s="34"/>
      <c r="F83" s="34"/>
      <c r="G83" s="34"/>
      <c r="H83" s="34"/>
      <c r="I83" s="34"/>
      <c r="J83" s="34"/>
      <c r="K83" s="34"/>
      <c r="L83" s="64" t="str">
        <f>IF(E14="","",E14)</f>
        <v xml:space="preserve"> 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0" t="s">
        <v>31</v>
      </c>
      <c r="AJ83" s="34"/>
      <c r="AK83" s="34"/>
      <c r="AL83" s="34"/>
      <c r="AM83" s="408" t="str">
        <f>IF(E20="","",E20)</f>
        <v xml:space="preserve"> </v>
      </c>
      <c r="AN83" s="408"/>
      <c r="AO83" s="408"/>
      <c r="AP83" s="408"/>
      <c r="AQ83" s="35"/>
      <c r="AS83" s="419"/>
      <c r="AT83" s="420"/>
      <c r="AU83" s="34"/>
      <c r="AV83" s="34"/>
      <c r="AW83" s="34"/>
      <c r="AX83" s="34"/>
      <c r="AY83" s="34"/>
      <c r="AZ83" s="34"/>
      <c r="BA83" s="34"/>
      <c r="BB83" s="34"/>
      <c r="BC83" s="34"/>
      <c r="BD83" s="72"/>
    </row>
    <row r="84" spans="2:56" s="1" customFormat="1" ht="10.9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419"/>
      <c r="AT84" s="420"/>
      <c r="AU84" s="34"/>
      <c r="AV84" s="34"/>
      <c r="AW84" s="34"/>
      <c r="AX84" s="34"/>
      <c r="AY84" s="34"/>
      <c r="AZ84" s="34"/>
      <c r="BA84" s="34"/>
      <c r="BB84" s="34"/>
      <c r="BC84" s="34"/>
      <c r="BD84" s="72"/>
    </row>
    <row r="85" spans="2:56" s="1" customFormat="1" ht="29.25" customHeight="1">
      <c r="B85" s="33"/>
      <c r="C85" s="398" t="s">
        <v>54</v>
      </c>
      <c r="D85" s="399"/>
      <c r="E85" s="399"/>
      <c r="F85" s="399"/>
      <c r="G85" s="399"/>
      <c r="H85" s="73"/>
      <c r="I85" s="400" t="s">
        <v>55</v>
      </c>
      <c r="J85" s="399"/>
      <c r="K85" s="399"/>
      <c r="L85" s="399"/>
      <c r="M85" s="399"/>
      <c r="N85" s="399"/>
      <c r="O85" s="399"/>
      <c r="P85" s="399"/>
      <c r="Q85" s="399"/>
      <c r="R85" s="399"/>
      <c r="S85" s="399"/>
      <c r="T85" s="399"/>
      <c r="U85" s="399"/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400" t="s">
        <v>56</v>
      </c>
      <c r="AH85" s="399"/>
      <c r="AI85" s="399"/>
      <c r="AJ85" s="399"/>
      <c r="AK85" s="399"/>
      <c r="AL85" s="399"/>
      <c r="AM85" s="399"/>
      <c r="AN85" s="400" t="s">
        <v>57</v>
      </c>
      <c r="AO85" s="399"/>
      <c r="AP85" s="401"/>
      <c r="AQ85" s="35"/>
      <c r="AS85" s="74" t="s">
        <v>58</v>
      </c>
      <c r="AT85" s="75" t="s">
        <v>59</v>
      </c>
      <c r="AU85" s="75" t="s">
        <v>60</v>
      </c>
      <c r="AV85" s="75" t="s">
        <v>61</v>
      </c>
      <c r="AW85" s="75" t="s">
        <v>62</v>
      </c>
      <c r="AX85" s="75" t="s">
        <v>63</v>
      </c>
      <c r="AY85" s="75" t="s">
        <v>64</v>
      </c>
      <c r="AZ85" s="75" t="s">
        <v>65</v>
      </c>
      <c r="BA85" s="75" t="s">
        <v>66</v>
      </c>
      <c r="BB85" s="75" t="s">
        <v>67</v>
      </c>
      <c r="BC85" s="75" t="s">
        <v>68</v>
      </c>
      <c r="BD85" s="76" t="s">
        <v>69</v>
      </c>
    </row>
    <row r="86" spans="2:56" s="1" customFormat="1" ht="10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7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76" s="4" customFormat="1" ht="32.45" customHeight="1">
      <c r="B87" s="66"/>
      <c r="C87" s="78" t="s">
        <v>70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410">
        <f>ROUND(SUM(AG88:AG90),2)</f>
        <v>0</v>
      </c>
      <c r="AH87" s="410"/>
      <c r="AI87" s="410"/>
      <c r="AJ87" s="410"/>
      <c r="AK87" s="410"/>
      <c r="AL87" s="410"/>
      <c r="AM87" s="410"/>
      <c r="AN87" s="411">
        <f>SUM(AG87,AT87)</f>
        <v>0</v>
      </c>
      <c r="AO87" s="411"/>
      <c r="AP87" s="411"/>
      <c r="AQ87" s="69"/>
      <c r="AS87" s="80">
        <f>ROUND(SUM(AS88:AS90),2)</f>
        <v>0</v>
      </c>
      <c r="AT87" s="81">
        <f>ROUND(SUM(AV87:AW87),2)</f>
        <v>0</v>
      </c>
      <c r="AU87" s="82" t="e">
        <f>ROUND(SUM(AU88:AU90),5)</f>
        <v>#REF!</v>
      </c>
      <c r="AV87" s="81">
        <f>ROUND(AZ87*L31,2)</f>
        <v>0</v>
      </c>
      <c r="AW87" s="81">
        <f>ROUND(BA87*L32,2)</f>
        <v>0</v>
      </c>
      <c r="AX87" s="81">
        <f>ROUND(BB87*L31,2)</f>
        <v>0</v>
      </c>
      <c r="AY87" s="81">
        <f>ROUND(BC87*L32,2)</f>
        <v>0</v>
      </c>
      <c r="AZ87" s="81">
        <f>ROUND(SUM(AZ88:AZ90),2)</f>
        <v>0</v>
      </c>
      <c r="BA87" s="81">
        <f>ROUND(SUM(BA88:BA90),2)</f>
        <v>0</v>
      </c>
      <c r="BB87" s="81">
        <f>ROUND(SUM(BB88:BB90),2)</f>
        <v>0</v>
      </c>
      <c r="BC87" s="81">
        <f>ROUND(SUM(BC88:BC90),2)</f>
        <v>0</v>
      </c>
      <c r="BD87" s="83">
        <f>ROUND(SUM(BD88:BD90),2)</f>
        <v>0</v>
      </c>
      <c r="BS87" s="84" t="s">
        <v>71</v>
      </c>
      <c r="BT87" s="84" t="s">
        <v>72</v>
      </c>
      <c r="BV87" s="84" t="s">
        <v>73</v>
      </c>
      <c r="BW87" s="84" t="s">
        <v>74</v>
      </c>
      <c r="BX87" s="84" t="s">
        <v>75</v>
      </c>
    </row>
    <row r="88" spans="1:76" s="5" customFormat="1" ht="37.5" customHeight="1">
      <c r="A88" s="85" t="s">
        <v>76</v>
      </c>
      <c r="B88" s="86"/>
      <c r="C88" s="87"/>
      <c r="D88" s="409" t="s">
        <v>16</v>
      </c>
      <c r="E88" s="409"/>
      <c r="F88" s="409"/>
      <c r="G88" s="409"/>
      <c r="H88" s="409"/>
      <c r="I88" s="88"/>
      <c r="J88" s="409" t="s">
        <v>18</v>
      </c>
      <c r="K88" s="409"/>
      <c r="L88" s="409"/>
      <c r="M88" s="409"/>
      <c r="N88" s="409"/>
      <c r="O88" s="409"/>
      <c r="P88" s="409"/>
      <c r="Q88" s="409"/>
      <c r="R88" s="409"/>
      <c r="S88" s="409"/>
      <c r="T88" s="409"/>
      <c r="U88" s="409"/>
      <c r="V88" s="409"/>
      <c r="W88" s="409"/>
      <c r="X88" s="409"/>
      <c r="Y88" s="409"/>
      <c r="Z88" s="409"/>
      <c r="AA88" s="409"/>
      <c r="AB88" s="409"/>
      <c r="AC88" s="409"/>
      <c r="AD88" s="409"/>
      <c r="AE88" s="409"/>
      <c r="AF88" s="409"/>
      <c r="AG88" s="412">
        <f>'Endum011_A - Rekonstrukce...'!M29</f>
        <v>0</v>
      </c>
      <c r="AH88" s="413"/>
      <c r="AI88" s="413"/>
      <c r="AJ88" s="413"/>
      <c r="AK88" s="413"/>
      <c r="AL88" s="413"/>
      <c r="AM88" s="413"/>
      <c r="AN88" s="412">
        <f>SUM(AG88,AT88)</f>
        <v>0</v>
      </c>
      <c r="AO88" s="413"/>
      <c r="AP88" s="413"/>
      <c r="AQ88" s="89"/>
      <c r="AS88" s="90">
        <f>'Endum011_A - Rekonstrukce...'!M27</f>
        <v>0</v>
      </c>
      <c r="AT88" s="91">
        <f>ROUND(SUM(AV88:AW88),2)</f>
        <v>0</v>
      </c>
      <c r="AU88" s="92">
        <f>'Endum011_A - Rekonstrukce...'!W107</f>
        <v>0</v>
      </c>
      <c r="AV88" s="91">
        <f>'Endum011_A - Rekonstrukce...'!M31</f>
        <v>0</v>
      </c>
      <c r="AW88" s="91">
        <f>'Endum011_A - Rekonstrukce...'!M32</f>
        <v>0</v>
      </c>
      <c r="AX88" s="91">
        <f>'Endum011_A - Rekonstrukce...'!M33</f>
        <v>0</v>
      </c>
      <c r="AY88" s="91">
        <f>'Endum011_A - Rekonstrukce...'!M34</f>
        <v>0</v>
      </c>
      <c r="AZ88" s="91">
        <f>'Endum011_A - Rekonstrukce...'!H31</f>
        <v>0</v>
      </c>
      <c r="BA88" s="91">
        <f>'Endum011_A - Rekonstrukce...'!H32</f>
        <v>0</v>
      </c>
      <c r="BB88" s="91">
        <f>'Endum011_A - Rekonstrukce...'!H33</f>
        <v>0</v>
      </c>
      <c r="BC88" s="91">
        <f>'Endum011_A - Rekonstrukce...'!H34</f>
        <v>0</v>
      </c>
      <c r="BD88" s="93">
        <f>'Endum011_A - Rekonstrukce...'!H35</f>
        <v>0</v>
      </c>
      <c r="BT88" s="94" t="s">
        <v>77</v>
      </c>
      <c r="BU88" s="94" t="s">
        <v>78</v>
      </c>
      <c r="BV88" s="94" t="s">
        <v>73</v>
      </c>
      <c r="BW88" s="94" t="s">
        <v>74</v>
      </c>
      <c r="BX88" s="94" t="s">
        <v>75</v>
      </c>
    </row>
    <row r="89" spans="1:76" s="5" customFormat="1" ht="22.5" customHeight="1">
      <c r="A89" s="85" t="s">
        <v>76</v>
      </c>
      <c r="B89" s="86"/>
      <c r="C89" s="87"/>
      <c r="D89" s="409" t="s">
        <v>79</v>
      </c>
      <c r="E89" s="409"/>
      <c r="F89" s="409"/>
      <c r="G89" s="409"/>
      <c r="H89" s="409"/>
      <c r="I89" s="88"/>
      <c r="J89" s="409" t="s">
        <v>80</v>
      </c>
      <c r="K89" s="409"/>
      <c r="L89" s="409"/>
      <c r="M89" s="409"/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  <c r="AA89" s="409"/>
      <c r="AB89" s="409"/>
      <c r="AC89" s="409"/>
      <c r="AD89" s="409"/>
      <c r="AE89" s="409"/>
      <c r="AF89" s="409"/>
      <c r="AG89" s="412">
        <f>'F.1.4.b - Zdravotechnika'!M30+'F.1.4.b - Zavlažovací systém'!F149</f>
        <v>0</v>
      </c>
      <c r="AH89" s="413"/>
      <c r="AI89" s="413"/>
      <c r="AJ89" s="413"/>
      <c r="AK89" s="413"/>
      <c r="AL89" s="413"/>
      <c r="AM89" s="413"/>
      <c r="AN89" s="412">
        <f>SUM(AG89,AT89)</f>
        <v>0</v>
      </c>
      <c r="AO89" s="413"/>
      <c r="AP89" s="413"/>
      <c r="AQ89" s="89"/>
      <c r="AS89" s="90">
        <f>'F.1.4.b - Zdravotechnika'!M28</f>
        <v>0</v>
      </c>
      <c r="AT89" s="91">
        <f>ROUND(SUM(AV89:AW89),2)</f>
        <v>0</v>
      </c>
      <c r="AU89" s="92" t="e">
        <f>'F.1.4.b - Zdravotechnika'!W128</f>
        <v>#REF!</v>
      </c>
      <c r="AV89" s="91">
        <f>'F.1.4.b - Zdravotechnika'!M32</f>
        <v>0</v>
      </c>
      <c r="AW89" s="91">
        <f>'F.1.4.b - Zdravotechnika'!M33</f>
        <v>0</v>
      </c>
      <c r="AX89" s="91">
        <f>'F.1.4.b - Zdravotechnika'!M34</f>
        <v>0</v>
      </c>
      <c r="AY89" s="91">
        <f>'F.1.4.b - Zdravotechnika'!M35</f>
        <v>0</v>
      </c>
      <c r="AZ89" s="91">
        <f>'F.1.4.b - Zdravotechnika'!H32</f>
        <v>0</v>
      </c>
      <c r="BA89" s="91">
        <f>'F.1.4.b - Zdravotechnika'!H33</f>
        <v>0</v>
      </c>
      <c r="BB89" s="91">
        <f>'F.1.4.b - Zdravotechnika'!H34</f>
        <v>0</v>
      </c>
      <c r="BC89" s="91">
        <f>'F.1.4.b - Zdravotechnika'!H35</f>
        <v>0</v>
      </c>
      <c r="BD89" s="93">
        <f>'F.1.4.b - Zdravotechnika'!H36</f>
        <v>0</v>
      </c>
      <c r="BT89" s="94" t="s">
        <v>77</v>
      </c>
      <c r="BV89" s="94" t="s">
        <v>73</v>
      </c>
      <c r="BW89" s="94" t="s">
        <v>81</v>
      </c>
      <c r="BX89" s="94" t="s">
        <v>74</v>
      </c>
    </row>
    <row r="90" spans="1:76" s="5" customFormat="1" ht="22.5" customHeight="1">
      <c r="A90" s="85" t="s">
        <v>76</v>
      </c>
      <c r="B90" s="86"/>
      <c r="C90" s="87"/>
      <c r="D90" s="409" t="s">
        <v>82</v>
      </c>
      <c r="E90" s="409"/>
      <c r="F90" s="409"/>
      <c r="G90" s="409"/>
      <c r="H90" s="409"/>
      <c r="I90" s="88"/>
      <c r="J90" s="409" t="s">
        <v>83</v>
      </c>
      <c r="K90" s="409"/>
      <c r="L90" s="409"/>
      <c r="M90" s="409"/>
      <c r="N90" s="409"/>
      <c r="O90" s="409"/>
      <c r="P90" s="409"/>
      <c r="Q90" s="409"/>
      <c r="R90" s="409"/>
      <c r="S90" s="409"/>
      <c r="T90" s="409"/>
      <c r="U90" s="409"/>
      <c r="V90" s="409"/>
      <c r="W90" s="409"/>
      <c r="X90" s="409"/>
      <c r="Y90" s="409"/>
      <c r="Z90" s="409"/>
      <c r="AA90" s="409"/>
      <c r="AB90" s="409"/>
      <c r="AC90" s="409"/>
      <c r="AD90" s="409"/>
      <c r="AE90" s="409"/>
      <c r="AF90" s="409"/>
      <c r="AG90" s="412">
        <f>'F.1.4.d - Ústřední vytápění'!M30</f>
        <v>0</v>
      </c>
      <c r="AH90" s="413"/>
      <c r="AI90" s="413"/>
      <c r="AJ90" s="413"/>
      <c r="AK90" s="413"/>
      <c r="AL90" s="413"/>
      <c r="AM90" s="413"/>
      <c r="AN90" s="412">
        <f>SUM(AG90,AT90)</f>
        <v>0</v>
      </c>
      <c r="AO90" s="413"/>
      <c r="AP90" s="413"/>
      <c r="AQ90" s="89"/>
      <c r="AS90" s="95">
        <f>'F.1.4.d - Ústřední vytápění'!M28</f>
        <v>0</v>
      </c>
      <c r="AT90" s="96">
        <f>ROUND(SUM(AV90:AW90),2)</f>
        <v>0</v>
      </c>
      <c r="AU90" s="97">
        <f>'F.1.4.d - Ústřední vytápění'!W126</f>
        <v>3446.9174529999996</v>
      </c>
      <c r="AV90" s="96">
        <f>'F.1.4.d - Ústřední vytápění'!M32</f>
        <v>0</v>
      </c>
      <c r="AW90" s="96">
        <f>'F.1.4.d - Ústřední vytápění'!M33</f>
        <v>0</v>
      </c>
      <c r="AX90" s="96">
        <f>'F.1.4.d - Ústřední vytápění'!M34</f>
        <v>0</v>
      </c>
      <c r="AY90" s="96">
        <f>'F.1.4.d - Ústřední vytápění'!M35</f>
        <v>0</v>
      </c>
      <c r="AZ90" s="96">
        <f>'F.1.4.d - Ústřední vytápění'!H32</f>
        <v>0</v>
      </c>
      <c r="BA90" s="96">
        <f>'F.1.4.d - Ústřední vytápění'!H33</f>
        <v>0</v>
      </c>
      <c r="BB90" s="96">
        <f>'F.1.4.d - Ústřední vytápění'!H34</f>
        <v>0</v>
      </c>
      <c r="BC90" s="96">
        <f>'F.1.4.d - Ústřední vytápění'!H35</f>
        <v>0</v>
      </c>
      <c r="BD90" s="98">
        <f>'F.1.4.d - Ústřední vytápění'!H36</f>
        <v>0</v>
      </c>
      <c r="BT90" s="94" t="s">
        <v>77</v>
      </c>
      <c r="BV90" s="94" t="s">
        <v>73</v>
      </c>
      <c r="BW90" s="94" t="s">
        <v>84</v>
      </c>
      <c r="BX90" s="94" t="s">
        <v>74</v>
      </c>
    </row>
    <row r="91" spans="2:43" ht="13.5">
      <c r="B91" s="23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4"/>
    </row>
    <row r="92" spans="2:48" s="1" customFormat="1" ht="30" customHeight="1">
      <c r="B92" s="33"/>
      <c r="C92" s="78" t="s">
        <v>85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411">
        <v>0</v>
      </c>
      <c r="AH92" s="411"/>
      <c r="AI92" s="411"/>
      <c r="AJ92" s="411"/>
      <c r="AK92" s="411"/>
      <c r="AL92" s="411"/>
      <c r="AM92" s="411"/>
      <c r="AN92" s="411">
        <v>0</v>
      </c>
      <c r="AO92" s="411"/>
      <c r="AP92" s="411"/>
      <c r="AQ92" s="35"/>
      <c r="AS92" s="74" t="s">
        <v>86</v>
      </c>
      <c r="AT92" s="75" t="s">
        <v>87</v>
      </c>
      <c r="AU92" s="75" t="s">
        <v>36</v>
      </c>
      <c r="AV92" s="76" t="s">
        <v>59</v>
      </c>
    </row>
    <row r="93" spans="2:48" s="1" customFormat="1" ht="10.9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5"/>
      <c r="AS93" s="99"/>
      <c r="AT93" s="54"/>
      <c r="AU93" s="54"/>
      <c r="AV93" s="56"/>
    </row>
    <row r="94" spans="2:43" s="1" customFormat="1" ht="30" customHeight="1">
      <c r="B94" s="33"/>
      <c r="C94" s="100" t="s">
        <v>88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414">
        <f>ROUND(AG87+AG92,2)</f>
        <v>0</v>
      </c>
      <c r="AH94" s="414"/>
      <c r="AI94" s="414"/>
      <c r="AJ94" s="414"/>
      <c r="AK94" s="414"/>
      <c r="AL94" s="414"/>
      <c r="AM94" s="414"/>
      <c r="AN94" s="414">
        <f>AN87+AN92</f>
        <v>0</v>
      </c>
      <c r="AO94" s="414"/>
      <c r="AP94" s="414"/>
      <c r="AQ94" s="35"/>
    </row>
    <row r="95" spans="2:43" s="1" customFormat="1" ht="6.95" customHeight="1">
      <c r="B95" s="57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9"/>
    </row>
  </sheetData>
  <mergeCells count="53">
    <mergeCell ref="AG92:AM92"/>
    <mergeCell ref="AN92:AP92"/>
    <mergeCell ref="AG94:AM94"/>
    <mergeCell ref="AN94:AP94"/>
    <mergeCell ref="AR2:BE2"/>
    <mergeCell ref="AN90:AP90"/>
    <mergeCell ref="AG90:AM90"/>
    <mergeCell ref="AS82:AT84"/>
    <mergeCell ref="AM83:AP83"/>
    <mergeCell ref="AK26:AO26"/>
    <mergeCell ref="AK27:AO27"/>
    <mergeCell ref="AK29:AO29"/>
    <mergeCell ref="D90:H90"/>
    <mergeCell ref="J90:AF90"/>
    <mergeCell ref="AG87:AM87"/>
    <mergeCell ref="AN87:AP87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Endum011_A - Rekonstrukce...'!C2" display="/"/>
    <hyperlink ref="A89" location="'F.1.4.b - Zdravotechnika'!C2" display="/"/>
    <hyperlink ref="A90" location="'F.1.4.d - Ústřední vytápění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08"/>
  <sheetViews>
    <sheetView showGridLines="0" workbookViewId="0" topLeftCell="A1">
      <pane ySplit="1" topLeftCell="A2" activePane="bottomLeft" state="frozen"/>
      <selection pane="bottomLeft" activeCell="H20" sqref="H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2"/>
      <c r="B1" s="13"/>
      <c r="C1" s="13"/>
      <c r="D1" s="14" t="s">
        <v>1</v>
      </c>
      <c r="E1" s="13"/>
      <c r="F1" s="15" t="s">
        <v>89</v>
      </c>
      <c r="G1" s="15"/>
      <c r="H1" s="430" t="s">
        <v>90</v>
      </c>
      <c r="I1" s="430"/>
      <c r="J1" s="430"/>
      <c r="K1" s="430"/>
      <c r="L1" s="15" t="s">
        <v>91</v>
      </c>
      <c r="M1" s="13"/>
      <c r="N1" s="13"/>
      <c r="O1" s="14" t="s">
        <v>92</v>
      </c>
      <c r="P1" s="13"/>
      <c r="Q1" s="13"/>
      <c r="R1" s="13"/>
      <c r="S1" s="15" t="s">
        <v>93</v>
      </c>
      <c r="T1" s="15"/>
      <c r="U1" s="102"/>
      <c r="V1" s="102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390" t="s">
        <v>7</v>
      </c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S2" s="415" t="s">
        <v>8</v>
      </c>
      <c r="T2" s="416"/>
      <c r="U2" s="416"/>
      <c r="V2" s="416"/>
      <c r="W2" s="416"/>
      <c r="X2" s="416"/>
      <c r="Y2" s="416"/>
      <c r="Z2" s="416"/>
      <c r="AA2" s="416"/>
      <c r="AB2" s="416"/>
      <c r="AC2" s="416"/>
      <c r="AT2" s="19" t="s">
        <v>74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94</v>
      </c>
    </row>
    <row r="4" spans="2:46" ht="36.95" customHeight="1">
      <c r="B4" s="23"/>
      <c r="C4" s="392" t="s">
        <v>95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24"/>
      <c r="T4" s="25" t="s">
        <v>13</v>
      </c>
      <c r="AT4" s="19" t="s">
        <v>6</v>
      </c>
    </row>
    <row r="5" spans="2:18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s="1" customFormat="1" ht="32.85" customHeight="1">
      <c r="B6" s="33"/>
      <c r="C6" s="34"/>
      <c r="D6" s="29" t="s">
        <v>17</v>
      </c>
      <c r="E6" s="34"/>
      <c r="F6" s="396" t="s">
        <v>18</v>
      </c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34"/>
      <c r="R6" s="35"/>
    </row>
    <row r="7" spans="2:18" s="1" customFormat="1" ht="14.45" customHeight="1">
      <c r="B7" s="33"/>
      <c r="C7" s="34"/>
      <c r="D7" s="30" t="s">
        <v>19</v>
      </c>
      <c r="E7" s="34"/>
      <c r="F7" s="28" t="s">
        <v>5</v>
      </c>
      <c r="G7" s="34"/>
      <c r="H7" s="34"/>
      <c r="I7" s="34"/>
      <c r="J7" s="34"/>
      <c r="K7" s="34"/>
      <c r="L7" s="34"/>
      <c r="M7" s="30" t="s">
        <v>20</v>
      </c>
      <c r="N7" s="34"/>
      <c r="O7" s="28" t="s">
        <v>5</v>
      </c>
      <c r="P7" s="34"/>
      <c r="Q7" s="34"/>
      <c r="R7" s="35"/>
    </row>
    <row r="8" spans="2:18" s="1" customFormat="1" ht="14.45" customHeight="1">
      <c r="B8" s="33"/>
      <c r="C8" s="34"/>
      <c r="D8" s="30" t="s">
        <v>21</v>
      </c>
      <c r="E8" s="34"/>
      <c r="F8" s="28" t="s">
        <v>22</v>
      </c>
      <c r="G8" s="34"/>
      <c r="H8" s="34"/>
      <c r="I8" s="34"/>
      <c r="J8" s="34"/>
      <c r="K8" s="34"/>
      <c r="L8" s="34"/>
      <c r="M8" s="30" t="s">
        <v>23</v>
      </c>
      <c r="N8" s="34"/>
      <c r="O8" s="425">
        <f>'Rekapitulace stavby'!AN8</f>
        <v>43049</v>
      </c>
      <c r="P8" s="425"/>
      <c r="Q8" s="34"/>
      <c r="R8" s="35"/>
    </row>
    <row r="9" spans="2:18" s="1" customFormat="1" ht="10.9" customHeight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</row>
    <row r="10" spans="2:18" s="1" customFormat="1" ht="14.45" customHeight="1">
      <c r="B10" s="33"/>
      <c r="C10" s="34"/>
      <c r="D10" s="30" t="s">
        <v>24</v>
      </c>
      <c r="E10" s="34"/>
      <c r="F10" s="34"/>
      <c r="G10" s="34"/>
      <c r="H10" s="34"/>
      <c r="I10" s="34"/>
      <c r="J10" s="34"/>
      <c r="K10" s="34"/>
      <c r="L10" s="34"/>
      <c r="M10" s="30" t="s">
        <v>25</v>
      </c>
      <c r="N10" s="34"/>
      <c r="O10" s="394" t="s">
        <v>5</v>
      </c>
      <c r="P10" s="394"/>
      <c r="Q10" s="34"/>
      <c r="R10" s="35"/>
    </row>
    <row r="11" spans="2:18" s="1" customFormat="1" ht="18" customHeight="1">
      <c r="B11" s="33"/>
      <c r="C11" s="34"/>
      <c r="D11" s="34"/>
      <c r="E11" s="385" t="s">
        <v>1306</v>
      </c>
      <c r="F11" s="34"/>
      <c r="G11" s="34"/>
      <c r="H11" s="34"/>
      <c r="I11" s="34"/>
      <c r="J11" s="34"/>
      <c r="K11" s="34"/>
      <c r="L11" s="34"/>
      <c r="M11" s="30" t="s">
        <v>27</v>
      </c>
      <c r="N11" s="34"/>
      <c r="O11" s="394" t="s">
        <v>5</v>
      </c>
      <c r="P11" s="394"/>
      <c r="Q11" s="34"/>
      <c r="R11" s="35"/>
    </row>
    <row r="12" spans="2:18" s="1" customFormat="1" ht="6.95" customHeight="1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</row>
    <row r="13" spans="2:18" s="1" customFormat="1" ht="14.45" customHeight="1">
      <c r="B13" s="33"/>
      <c r="C13" s="34"/>
      <c r="D13" s="30" t="s">
        <v>28</v>
      </c>
      <c r="E13" s="34"/>
      <c r="F13" s="34"/>
      <c r="G13" s="34"/>
      <c r="H13" s="34"/>
      <c r="I13" s="34"/>
      <c r="J13" s="34"/>
      <c r="K13" s="34"/>
      <c r="L13" s="34"/>
      <c r="M13" s="30" t="s">
        <v>25</v>
      </c>
      <c r="N13" s="34"/>
      <c r="O13" s="394" t="str">
        <f>IF('Rekapitulace stavby'!AN13="","",'Rekapitulace stavby'!AN13)</f>
        <v/>
      </c>
      <c r="P13" s="394"/>
      <c r="Q13" s="34"/>
      <c r="R13" s="35"/>
    </row>
    <row r="14" spans="2:18" s="1" customFormat="1" ht="18" customHeight="1">
      <c r="B14" s="33"/>
      <c r="C14" s="34"/>
      <c r="D14" s="34"/>
      <c r="E14" s="28" t="str">
        <f>IF('Rekapitulace stavby'!E14="","",'Rekapitulace stavby'!E14)</f>
        <v xml:space="preserve"> </v>
      </c>
      <c r="F14" s="34"/>
      <c r="G14" s="34"/>
      <c r="H14" s="34"/>
      <c r="I14" s="34"/>
      <c r="J14" s="34"/>
      <c r="K14" s="34"/>
      <c r="L14" s="34"/>
      <c r="M14" s="30" t="s">
        <v>27</v>
      </c>
      <c r="N14" s="34"/>
      <c r="O14" s="394" t="str">
        <f>IF('Rekapitulace stavby'!AN14="","",'Rekapitulace stavby'!AN14)</f>
        <v/>
      </c>
      <c r="P14" s="394"/>
      <c r="Q14" s="34"/>
      <c r="R14" s="35"/>
    </row>
    <row r="15" spans="2:18" s="1" customFormat="1" ht="6.95" customHeight="1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</row>
    <row r="16" spans="2:18" s="1" customFormat="1" ht="14.45" customHeight="1">
      <c r="B16" s="33"/>
      <c r="C16" s="34"/>
      <c r="D16" s="30" t="s">
        <v>29</v>
      </c>
      <c r="E16" s="34"/>
      <c r="F16" s="34"/>
      <c r="G16" s="34"/>
      <c r="H16" s="34"/>
      <c r="I16" s="34"/>
      <c r="J16" s="34"/>
      <c r="K16" s="34"/>
      <c r="L16" s="34"/>
      <c r="M16" s="30" t="s">
        <v>25</v>
      </c>
      <c r="N16" s="34"/>
      <c r="O16" s="394" t="str">
        <f>IF('Rekapitulace stavby'!AN16="","",'Rekapitulace stavby'!AN16)</f>
        <v/>
      </c>
      <c r="P16" s="394"/>
      <c r="Q16" s="34"/>
      <c r="R16" s="35"/>
    </row>
    <row r="17" spans="2:18" s="1" customFormat="1" ht="18" customHeight="1">
      <c r="B17" s="33"/>
      <c r="C17" s="34"/>
      <c r="D17" s="34"/>
      <c r="E17" s="385" t="s">
        <v>1307</v>
      </c>
      <c r="F17" s="34"/>
      <c r="G17" s="34"/>
      <c r="H17" s="34"/>
      <c r="I17" s="34"/>
      <c r="J17" s="34"/>
      <c r="K17" s="34"/>
      <c r="L17" s="34"/>
      <c r="M17" s="30" t="s">
        <v>27</v>
      </c>
      <c r="N17" s="34"/>
      <c r="O17" s="394" t="str">
        <f>IF('Rekapitulace stavby'!AN17="","",'Rekapitulace stavby'!AN17)</f>
        <v/>
      </c>
      <c r="P17" s="394"/>
      <c r="Q17" s="34"/>
      <c r="R17" s="35"/>
    </row>
    <row r="18" spans="2:18" s="1" customFormat="1" ht="6.95" customHeight="1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</row>
    <row r="19" spans="2:18" s="1" customFormat="1" ht="14.45" customHeight="1">
      <c r="B19" s="33"/>
      <c r="C19" s="34"/>
      <c r="D19" s="30" t="s">
        <v>31</v>
      </c>
      <c r="E19" s="34"/>
      <c r="F19" s="34"/>
      <c r="G19" s="34"/>
      <c r="H19" s="34"/>
      <c r="I19" s="34"/>
      <c r="J19" s="34"/>
      <c r="K19" s="34"/>
      <c r="L19" s="34"/>
      <c r="M19" s="30" t="s">
        <v>25</v>
      </c>
      <c r="N19" s="34"/>
      <c r="O19" s="394" t="str">
        <f>IF('Rekapitulace stavby'!AN19="","",'Rekapitulace stavby'!AN19)</f>
        <v/>
      </c>
      <c r="P19" s="394"/>
      <c r="Q19" s="34"/>
      <c r="R19" s="35"/>
    </row>
    <row r="20" spans="2:18" s="1" customFormat="1" ht="18" customHeight="1">
      <c r="B20" s="33"/>
      <c r="C20" s="34"/>
      <c r="D20" s="34"/>
      <c r="E20" s="385" t="s">
        <v>1307</v>
      </c>
      <c r="F20" s="34"/>
      <c r="G20" s="34"/>
      <c r="H20" s="34"/>
      <c r="I20" s="34"/>
      <c r="J20" s="34"/>
      <c r="K20" s="34"/>
      <c r="L20" s="34"/>
      <c r="M20" s="30" t="s">
        <v>27</v>
      </c>
      <c r="N20" s="34"/>
      <c r="O20" s="394" t="str">
        <f>IF('Rekapitulace stavby'!AN20="","",'Rekapitulace stavby'!AN20)</f>
        <v/>
      </c>
      <c r="P20" s="394"/>
      <c r="Q20" s="34"/>
      <c r="R20" s="35"/>
    </row>
    <row r="21" spans="2:18" s="1" customFormat="1" ht="6.95" customHeight="1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</row>
    <row r="22" spans="2:18" s="1" customFormat="1" ht="14.45" customHeight="1">
      <c r="B22" s="33"/>
      <c r="C22" s="34"/>
      <c r="D22" s="30" t="s">
        <v>32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22.5" customHeight="1">
      <c r="B23" s="33"/>
      <c r="C23" s="34"/>
      <c r="D23" s="34"/>
      <c r="E23" s="397" t="s">
        <v>5</v>
      </c>
      <c r="F23" s="397"/>
      <c r="G23" s="397"/>
      <c r="H23" s="397"/>
      <c r="I23" s="397"/>
      <c r="J23" s="397"/>
      <c r="K23" s="397"/>
      <c r="L23" s="397"/>
      <c r="M23" s="34"/>
      <c r="N23" s="34"/>
      <c r="O23" s="34"/>
      <c r="P23" s="34"/>
      <c r="Q23" s="34"/>
      <c r="R23" s="35"/>
    </row>
    <row r="24" spans="2:18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34"/>
      <c r="R25" s="35"/>
    </row>
    <row r="26" spans="2:18" s="1" customFormat="1" ht="14.45" customHeight="1">
      <c r="B26" s="33"/>
      <c r="C26" s="34"/>
      <c r="D26" s="103" t="s">
        <v>96</v>
      </c>
      <c r="E26" s="34"/>
      <c r="F26" s="34"/>
      <c r="G26" s="34"/>
      <c r="H26" s="34"/>
      <c r="I26" s="34"/>
      <c r="J26" s="34"/>
      <c r="K26" s="34"/>
      <c r="L26" s="34"/>
      <c r="M26" s="421">
        <f>N87</f>
        <v>0</v>
      </c>
      <c r="N26" s="421"/>
      <c r="O26" s="421"/>
      <c r="P26" s="421"/>
      <c r="Q26" s="34"/>
      <c r="R26" s="35"/>
    </row>
    <row r="27" spans="2:18" s="1" customFormat="1" ht="14.45" customHeight="1">
      <c r="B27" s="33"/>
      <c r="C27" s="34"/>
      <c r="D27" s="32" t="s">
        <v>97</v>
      </c>
      <c r="E27" s="34"/>
      <c r="F27" s="34"/>
      <c r="G27" s="34"/>
      <c r="H27" s="34"/>
      <c r="I27" s="34"/>
      <c r="J27" s="34"/>
      <c r="K27" s="34"/>
      <c r="L27" s="34"/>
      <c r="M27" s="421">
        <f>N89</f>
        <v>0</v>
      </c>
      <c r="N27" s="421"/>
      <c r="O27" s="421"/>
      <c r="P27" s="421"/>
      <c r="Q27" s="34"/>
      <c r="R27" s="35"/>
    </row>
    <row r="28" spans="2:18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5"/>
    </row>
    <row r="29" spans="2:18" s="1" customFormat="1" ht="25.35" customHeight="1">
      <c r="B29" s="33"/>
      <c r="C29" s="34"/>
      <c r="D29" s="104" t="s">
        <v>35</v>
      </c>
      <c r="E29" s="34"/>
      <c r="F29" s="34"/>
      <c r="G29" s="34"/>
      <c r="H29" s="34"/>
      <c r="I29" s="34"/>
      <c r="J29" s="34"/>
      <c r="K29" s="34"/>
      <c r="L29" s="34"/>
      <c r="M29" s="426">
        <f>ROUND(M26+M27,2)</f>
        <v>0</v>
      </c>
      <c r="N29" s="424"/>
      <c r="O29" s="424"/>
      <c r="P29" s="424"/>
      <c r="Q29" s="34"/>
      <c r="R29" s="35"/>
    </row>
    <row r="30" spans="2:18" s="1" customFormat="1" ht="6.95" customHeight="1">
      <c r="B30" s="33"/>
      <c r="C30" s="34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34"/>
      <c r="R30" s="35"/>
    </row>
    <row r="31" spans="2:18" s="1" customFormat="1" ht="14.45" customHeight="1">
      <c r="B31" s="33"/>
      <c r="C31" s="34"/>
      <c r="D31" s="40" t="s">
        <v>36</v>
      </c>
      <c r="E31" s="40" t="s">
        <v>37</v>
      </c>
      <c r="F31" s="41">
        <v>0.21</v>
      </c>
      <c r="G31" s="105" t="s">
        <v>38</v>
      </c>
      <c r="H31" s="427">
        <f>ROUND((SUM(BE89:BE90)+SUM(BE107)),2)</f>
        <v>0</v>
      </c>
      <c r="I31" s="424"/>
      <c r="J31" s="424"/>
      <c r="K31" s="34"/>
      <c r="L31" s="34"/>
      <c r="M31" s="427">
        <f>ROUND(ROUND((SUM(BE89:BE90)+SUM(BE107)),2)*F31,2)</f>
        <v>0</v>
      </c>
      <c r="N31" s="424"/>
      <c r="O31" s="424"/>
      <c r="P31" s="424"/>
      <c r="Q31" s="34"/>
      <c r="R31" s="35"/>
    </row>
    <row r="32" spans="2:18" s="1" customFormat="1" ht="14.45" customHeight="1">
      <c r="B32" s="33"/>
      <c r="C32" s="34"/>
      <c r="D32" s="34"/>
      <c r="E32" s="40" t="s">
        <v>39</v>
      </c>
      <c r="F32" s="41">
        <v>0.15</v>
      </c>
      <c r="G32" s="105" t="s">
        <v>38</v>
      </c>
      <c r="H32" s="427">
        <f>ROUND((SUM(BF89:BF90)+SUM(BF107)),2)</f>
        <v>0</v>
      </c>
      <c r="I32" s="424"/>
      <c r="J32" s="424"/>
      <c r="K32" s="34"/>
      <c r="L32" s="34"/>
      <c r="M32" s="427">
        <f>ROUND(ROUND((SUM(BF89:BF90)+SUM(BF107)),2)*F32,2)</f>
        <v>0</v>
      </c>
      <c r="N32" s="424"/>
      <c r="O32" s="424"/>
      <c r="P32" s="424"/>
      <c r="Q32" s="34"/>
      <c r="R32" s="35"/>
    </row>
    <row r="33" spans="2:18" s="1" customFormat="1" ht="14.45" customHeight="1" hidden="1">
      <c r="B33" s="33"/>
      <c r="C33" s="34"/>
      <c r="D33" s="34"/>
      <c r="E33" s="40" t="s">
        <v>40</v>
      </c>
      <c r="F33" s="41">
        <v>0.21</v>
      </c>
      <c r="G33" s="105" t="s">
        <v>38</v>
      </c>
      <c r="H33" s="427">
        <f>ROUND((SUM(BG89:BG90)+SUM(BG107)),2)</f>
        <v>0</v>
      </c>
      <c r="I33" s="424"/>
      <c r="J33" s="424"/>
      <c r="K33" s="34"/>
      <c r="L33" s="34"/>
      <c r="M33" s="427">
        <v>0</v>
      </c>
      <c r="N33" s="424"/>
      <c r="O33" s="424"/>
      <c r="P33" s="424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41</v>
      </c>
      <c r="F34" s="41">
        <v>0.15</v>
      </c>
      <c r="G34" s="105" t="s">
        <v>38</v>
      </c>
      <c r="H34" s="427">
        <f>ROUND((SUM(BH89:BH90)+SUM(BH107)),2)</f>
        <v>0</v>
      </c>
      <c r="I34" s="424"/>
      <c r="J34" s="424"/>
      <c r="K34" s="34"/>
      <c r="L34" s="34"/>
      <c r="M34" s="427">
        <v>0</v>
      </c>
      <c r="N34" s="424"/>
      <c r="O34" s="424"/>
      <c r="P34" s="424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42</v>
      </c>
      <c r="F35" s="41">
        <v>0</v>
      </c>
      <c r="G35" s="105" t="s">
        <v>38</v>
      </c>
      <c r="H35" s="427">
        <f>ROUND((SUM(BI89:BI90)+SUM(BI107)),2)</f>
        <v>0</v>
      </c>
      <c r="I35" s="424"/>
      <c r="J35" s="424"/>
      <c r="K35" s="34"/>
      <c r="L35" s="34"/>
      <c r="M35" s="427">
        <v>0</v>
      </c>
      <c r="N35" s="424"/>
      <c r="O35" s="424"/>
      <c r="P35" s="424"/>
      <c r="Q35" s="34"/>
      <c r="R35" s="35"/>
    </row>
    <row r="36" spans="2:18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5"/>
    </row>
    <row r="37" spans="2:18" s="1" customFormat="1" ht="25.35" customHeight="1">
      <c r="B37" s="33"/>
      <c r="C37" s="101"/>
      <c r="D37" s="106" t="s">
        <v>43</v>
      </c>
      <c r="E37" s="73"/>
      <c r="F37" s="73"/>
      <c r="G37" s="107" t="s">
        <v>44</v>
      </c>
      <c r="H37" s="108" t="s">
        <v>45</v>
      </c>
      <c r="I37" s="73"/>
      <c r="J37" s="73"/>
      <c r="K37" s="73"/>
      <c r="L37" s="438">
        <f>SUM(M29:M35)</f>
        <v>0</v>
      </c>
      <c r="M37" s="438"/>
      <c r="N37" s="438"/>
      <c r="O37" s="438"/>
      <c r="P37" s="439"/>
      <c r="Q37" s="101"/>
      <c r="R37" s="35"/>
    </row>
    <row r="38" spans="2:18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ht="13.5">
      <c r="B40" s="2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4"/>
    </row>
    <row r="41" spans="2:18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3.5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3"/>
      <c r="C50" s="34"/>
      <c r="D50" s="48" t="s">
        <v>46</v>
      </c>
      <c r="E50" s="49"/>
      <c r="F50" s="49"/>
      <c r="G50" s="49"/>
      <c r="H50" s="50"/>
      <c r="I50" s="34"/>
      <c r="J50" s="48" t="s">
        <v>47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3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4"/>
    </row>
    <row r="52" spans="2:18" ht="13.5">
      <c r="B52" s="23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4"/>
    </row>
    <row r="53" spans="2:18" ht="13.5">
      <c r="B53" s="23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4"/>
    </row>
    <row r="54" spans="2:18" ht="13.5">
      <c r="B54" s="23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4"/>
    </row>
    <row r="55" spans="2:18" ht="13.5">
      <c r="B55" s="23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4"/>
    </row>
    <row r="56" spans="2:18" ht="13.5">
      <c r="B56" s="23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4"/>
    </row>
    <row r="57" spans="2:18" ht="13.5">
      <c r="B57" s="23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4"/>
    </row>
    <row r="58" spans="2:18" ht="13.5">
      <c r="B58" s="23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4"/>
    </row>
    <row r="59" spans="2:18" s="1" customFormat="1" ht="15">
      <c r="B59" s="33"/>
      <c r="C59" s="34"/>
      <c r="D59" s="53" t="s">
        <v>48</v>
      </c>
      <c r="E59" s="54"/>
      <c r="F59" s="54"/>
      <c r="G59" s="55" t="s">
        <v>49</v>
      </c>
      <c r="H59" s="56"/>
      <c r="I59" s="34"/>
      <c r="J59" s="53" t="s">
        <v>48</v>
      </c>
      <c r="K59" s="54"/>
      <c r="L59" s="54"/>
      <c r="M59" s="54"/>
      <c r="N59" s="55" t="s">
        <v>49</v>
      </c>
      <c r="O59" s="54"/>
      <c r="P59" s="56"/>
      <c r="Q59" s="34"/>
      <c r="R59" s="35"/>
    </row>
    <row r="60" spans="2:18" ht="13.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3"/>
      <c r="C61" s="34"/>
      <c r="D61" s="48" t="s">
        <v>50</v>
      </c>
      <c r="E61" s="49"/>
      <c r="F61" s="49"/>
      <c r="G61" s="49"/>
      <c r="H61" s="50"/>
      <c r="I61" s="34"/>
      <c r="J61" s="48" t="s">
        <v>51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3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4"/>
    </row>
    <row r="63" spans="2:18" ht="13.5">
      <c r="B63" s="23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4"/>
    </row>
    <row r="64" spans="2:18" ht="13.5">
      <c r="B64" s="23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4"/>
    </row>
    <row r="65" spans="2:18" ht="13.5">
      <c r="B65" s="23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4"/>
    </row>
    <row r="66" spans="2:18" ht="13.5">
      <c r="B66" s="23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4"/>
    </row>
    <row r="67" spans="2:18" ht="13.5">
      <c r="B67" s="23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4"/>
    </row>
    <row r="68" spans="2:18" ht="13.5">
      <c r="B68" s="23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4"/>
    </row>
    <row r="69" spans="2:18" ht="13.5">
      <c r="B69" s="23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4"/>
    </row>
    <row r="70" spans="2:18" s="1" customFormat="1" ht="15">
      <c r="B70" s="33"/>
      <c r="C70" s="34"/>
      <c r="D70" s="53" t="s">
        <v>48</v>
      </c>
      <c r="E70" s="54"/>
      <c r="F70" s="54"/>
      <c r="G70" s="55" t="s">
        <v>49</v>
      </c>
      <c r="H70" s="56"/>
      <c r="I70" s="34"/>
      <c r="J70" s="53" t="s">
        <v>48</v>
      </c>
      <c r="K70" s="54"/>
      <c r="L70" s="54"/>
      <c r="M70" s="54"/>
      <c r="N70" s="55" t="s">
        <v>49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" customHeight="1">
      <c r="B76" s="33"/>
      <c r="C76" s="392" t="s">
        <v>98</v>
      </c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393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6.95" customHeight="1">
      <c r="B78" s="33"/>
      <c r="C78" s="67" t="s">
        <v>17</v>
      </c>
      <c r="D78" s="34"/>
      <c r="E78" s="34"/>
      <c r="F78" s="406" t="str">
        <f>F6</f>
        <v>Rekonstrukce krytého bazénu Šumperk</v>
      </c>
      <c r="G78" s="424"/>
      <c r="H78" s="424"/>
      <c r="I78" s="424"/>
      <c r="J78" s="424"/>
      <c r="K78" s="424"/>
      <c r="L78" s="424"/>
      <c r="M78" s="424"/>
      <c r="N78" s="424"/>
      <c r="O78" s="424"/>
      <c r="P78" s="424"/>
      <c r="Q78" s="34"/>
      <c r="R78" s="35"/>
    </row>
    <row r="79" spans="2:18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</row>
    <row r="80" spans="2:18" s="1" customFormat="1" ht="18" customHeight="1">
      <c r="B80" s="33"/>
      <c r="C80" s="30" t="s">
        <v>21</v>
      </c>
      <c r="D80" s="34"/>
      <c r="E80" s="34"/>
      <c r="F80" s="28" t="str">
        <f>F8</f>
        <v xml:space="preserve"> </v>
      </c>
      <c r="G80" s="34"/>
      <c r="H80" s="34"/>
      <c r="I80" s="34"/>
      <c r="J80" s="34"/>
      <c r="K80" s="30" t="s">
        <v>23</v>
      </c>
      <c r="L80" s="34"/>
      <c r="M80" s="425">
        <f>IF(O8="","",O8)</f>
        <v>43049</v>
      </c>
      <c r="N80" s="425"/>
      <c r="O80" s="425"/>
      <c r="P80" s="425"/>
      <c r="Q80" s="34"/>
      <c r="R80" s="35"/>
    </row>
    <row r="81" spans="2:18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</row>
    <row r="82" spans="2:18" s="1" customFormat="1" ht="15">
      <c r="B82" s="33"/>
      <c r="C82" s="30" t="s">
        <v>24</v>
      </c>
      <c r="D82" s="34"/>
      <c r="E82" s="34"/>
      <c r="F82" s="28" t="str">
        <f>E11</f>
        <v>Podniky města Šumperk a.s., Slovanská 21, 787 01 Šumperk</v>
      </c>
      <c r="G82" s="34"/>
      <c r="H82" s="34"/>
      <c r="I82" s="34"/>
      <c r="J82" s="34"/>
      <c r="K82" s="30" t="s">
        <v>29</v>
      </c>
      <c r="L82" s="34"/>
      <c r="M82" s="394" t="str">
        <f>E17</f>
        <v>Ing. Jan Valenta</v>
      </c>
      <c r="N82" s="394"/>
      <c r="O82" s="394"/>
      <c r="P82" s="394"/>
      <c r="Q82" s="394"/>
      <c r="R82" s="35"/>
    </row>
    <row r="83" spans="2:18" s="1" customFormat="1" ht="14.45" customHeight="1">
      <c r="B83" s="33"/>
      <c r="C83" s="30" t="s">
        <v>28</v>
      </c>
      <c r="D83" s="34"/>
      <c r="E83" s="34"/>
      <c r="F83" s="28" t="str">
        <f>IF(E14="","",E14)</f>
        <v xml:space="preserve"> </v>
      </c>
      <c r="G83" s="34"/>
      <c r="H83" s="34"/>
      <c r="I83" s="34"/>
      <c r="J83" s="34"/>
      <c r="K83" s="30" t="s">
        <v>31</v>
      </c>
      <c r="L83" s="34"/>
      <c r="M83" s="394" t="str">
        <f>E20</f>
        <v>Ing. Jan Valenta</v>
      </c>
      <c r="N83" s="394"/>
      <c r="O83" s="394"/>
      <c r="P83" s="394"/>
      <c r="Q83" s="394"/>
      <c r="R83" s="35"/>
    </row>
    <row r="84" spans="2:18" s="1" customFormat="1" ht="10.35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5"/>
    </row>
    <row r="85" spans="2:18" s="1" customFormat="1" ht="29.25" customHeight="1">
      <c r="B85" s="33"/>
      <c r="C85" s="434" t="s">
        <v>99</v>
      </c>
      <c r="D85" s="435"/>
      <c r="E85" s="435"/>
      <c r="F85" s="435"/>
      <c r="G85" s="435"/>
      <c r="H85" s="101"/>
      <c r="I85" s="101"/>
      <c r="J85" s="101"/>
      <c r="K85" s="101"/>
      <c r="L85" s="101"/>
      <c r="M85" s="101"/>
      <c r="N85" s="434" t="s">
        <v>100</v>
      </c>
      <c r="O85" s="435"/>
      <c r="P85" s="435"/>
      <c r="Q85" s="435"/>
      <c r="R85" s="35"/>
    </row>
    <row r="86" spans="2:18" s="1" customFormat="1" ht="10.3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</row>
    <row r="87" spans="2:47" s="1" customFormat="1" ht="29.25" customHeight="1">
      <c r="B87" s="33"/>
      <c r="C87" s="109" t="s">
        <v>101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411">
        <f>N107</f>
        <v>0</v>
      </c>
      <c r="O87" s="436"/>
      <c r="P87" s="436"/>
      <c r="Q87" s="436"/>
      <c r="R87" s="35"/>
      <c r="AU87" s="19" t="s">
        <v>102</v>
      </c>
    </row>
    <row r="88" spans="2:18" s="1" customFormat="1" ht="21.7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</row>
    <row r="89" spans="2:21" s="1" customFormat="1" ht="29.25" customHeight="1">
      <c r="B89" s="33"/>
      <c r="C89" s="109" t="s">
        <v>103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436">
        <v>0</v>
      </c>
      <c r="O89" s="437"/>
      <c r="P89" s="437"/>
      <c r="Q89" s="437"/>
      <c r="R89" s="35"/>
      <c r="T89" s="110"/>
      <c r="U89" s="111" t="s">
        <v>36</v>
      </c>
    </row>
    <row r="90" spans="2:18" s="1" customFormat="1" ht="18" customHeight="1"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5"/>
    </row>
    <row r="91" spans="2:18" s="1" customFormat="1" ht="29.25" customHeight="1">
      <c r="B91" s="33"/>
      <c r="C91" s="100" t="s">
        <v>88</v>
      </c>
      <c r="D91" s="101"/>
      <c r="E91" s="101"/>
      <c r="F91" s="101"/>
      <c r="G91" s="101"/>
      <c r="H91" s="101"/>
      <c r="I91" s="101"/>
      <c r="J91" s="101"/>
      <c r="K91" s="101"/>
      <c r="L91" s="414">
        <f>ROUND(SUM(N87+N89),2)</f>
        <v>0</v>
      </c>
      <c r="M91" s="414"/>
      <c r="N91" s="414"/>
      <c r="O91" s="414"/>
      <c r="P91" s="414"/>
      <c r="Q91" s="414"/>
      <c r="R91" s="35"/>
    </row>
    <row r="92" spans="2:18" s="1" customFormat="1" ht="6.95" customHeight="1">
      <c r="B92" s="57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9"/>
    </row>
    <row r="96" spans="2:18" s="1" customFormat="1" ht="6.95" customHeight="1">
      <c r="B96" s="60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2"/>
    </row>
    <row r="97" spans="2:18" s="1" customFormat="1" ht="36.95" customHeight="1">
      <c r="B97" s="33"/>
      <c r="C97" s="392" t="s">
        <v>104</v>
      </c>
      <c r="D97" s="424"/>
      <c r="E97" s="424"/>
      <c r="F97" s="424"/>
      <c r="G97" s="424"/>
      <c r="H97" s="424"/>
      <c r="I97" s="424"/>
      <c r="J97" s="424"/>
      <c r="K97" s="424"/>
      <c r="L97" s="424"/>
      <c r="M97" s="424"/>
      <c r="N97" s="424"/>
      <c r="O97" s="424"/>
      <c r="P97" s="424"/>
      <c r="Q97" s="424"/>
      <c r="R97" s="35"/>
    </row>
    <row r="98" spans="2:18" s="1" customFormat="1" ht="6.95" customHeight="1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5"/>
    </row>
    <row r="99" spans="2:18" s="1" customFormat="1" ht="36.95" customHeight="1">
      <c r="B99" s="33"/>
      <c r="C99" s="67" t="s">
        <v>17</v>
      </c>
      <c r="D99" s="34"/>
      <c r="E99" s="34"/>
      <c r="F99" s="406" t="str">
        <f>F6</f>
        <v>Rekonstrukce krytého bazénu Šumperk</v>
      </c>
      <c r="G99" s="424"/>
      <c r="H99" s="424"/>
      <c r="I99" s="424"/>
      <c r="J99" s="424"/>
      <c r="K99" s="424"/>
      <c r="L99" s="424"/>
      <c r="M99" s="424"/>
      <c r="N99" s="424"/>
      <c r="O99" s="424"/>
      <c r="P99" s="424"/>
      <c r="Q99" s="34"/>
      <c r="R99" s="35"/>
    </row>
    <row r="100" spans="2:18" s="1" customFormat="1" ht="6.95" customHeight="1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5"/>
    </row>
    <row r="101" spans="2:18" s="1" customFormat="1" ht="18" customHeight="1">
      <c r="B101" s="33"/>
      <c r="C101" s="30" t="s">
        <v>21</v>
      </c>
      <c r="D101" s="34"/>
      <c r="E101" s="34"/>
      <c r="F101" s="28" t="str">
        <f>F8</f>
        <v xml:space="preserve"> </v>
      </c>
      <c r="G101" s="34"/>
      <c r="H101" s="34"/>
      <c r="I101" s="34"/>
      <c r="J101" s="34"/>
      <c r="K101" s="30" t="s">
        <v>23</v>
      </c>
      <c r="L101" s="34"/>
      <c r="M101" s="425">
        <f>IF(O8="","",O8)</f>
        <v>43049</v>
      </c>
      <c r="N101" s="425"/>
      <c r="O101" s="425"/>
      <c r="P101" s="425"/>
      <c r="Q101" s="34"/>
      <c r="R101" s="35"/>
    </row>
    <row r="102" spans="2:18" s="1" customFormat="1" ht="6.95" customHeight="1"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5"/>
    </row>
    <row r="103" spans="2:18" s="1" customFormat="1" ht="15">
      <c r="B103" s="33"/>
      <c r="C103" s="30" t="s">
        <v>24</v>
      </c>
      <c r="D103" s="34"/>
      <c r="E103" s="34"/>
      <c r="F103" s="28" t="str">
        <f>E11</f>
        <v>Podniky města Šumperk a.s., Slovanská 21, 787 01 Šumperk</v>
      </c>
      <c r="G103" s="34"/>
      <c r="H103" s="34"/>
      <c r="I103" s="34"/>
      <c r="J103" s="34"/>
      <c r="K103" s="30" t="s">
        <v>29</v>
      </c>
      <c r="L103" s="34"/>
      <c r="M103" s="394" t="str">
        <f>E17</f>
        <v>Ing. Jan Valenta</v>
      </c>
      <c r="N103" s="394"/>
      <c r="O103" s="394"/>
      <c r="P103" s="394"/>
      <c r="Q103" s="394"/>
      <c r="R103" s="35"/>
    </row>
    <row r="104" spans="2:18" s="1" customFormat="1" ht="14.45" customHeight="1">
      <c r="B104" s="33"/>
      <c r="C104" s="30" t="s">
        <v>28</v>
      </c>
      <c r="D104" s="34"/>
      <c r="E104" s="34"/>
      <c r="F104" s="28" t="str">
        <f>IF(E14="","",E14)</f>
        <v xml:space="preserve"> </v>
      </c>
      <c r="G104" s="34"/>
      <c r="H104" s="34"/>
      <c r="I104" s="34"/>
      <c r="J104" s="34"/>
      <c r="K104" s="30" t="s">
        <v>31</v>
      </c>
      <c r="L104" s="34"/>
      <c r="M104" s="394" t="str">
        <f>E20</f>
        <v>Ing. Jan Valenta</v>
      </c>
      <c r="N104" s="394"/>
      <c r="O104" s="394"/>
      <c r="P104" s="394"/>
      <c r="Q104" s="394"/>
      <c r="R104" s="35"/>
    </row>
    <row r="105" spans="2:18" s="1" customFormat="1" ht="10.35" customHeight="1"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5"/>
    </row>
    <row r="106" spans="2:27" s="6" customFormat="1" ht="29.25" customHeight="1">
      <c r="B106" s="112"/>
      <c r="C106" s="113" t="s">
        <v>105</v>
      </c>
      <c r="D106" s="114" t="s">
        <v>106</v>
      </c>
      <c r="E106" s="114" t="s">
        <v>54</v>
      </c>
      <c r="F106" s="431" t="s">
        <v>107</v>
      </c>
      <c r="G106" s="431"/>
      <c r="H106" s="431"/>
      <c r="I106" s="431"/>
      <c r="J106" s="114" t="s">
        <v>108</v>
      </c>
      <c r="K106" s="114" t="s">
        <v>109</v>
      </c>
      <c r="L106" s="432" t="s">
        <v>110</v>
      </c>
      <c r="M106" s="432"/>
      <c r="N106" s="431" t="s">
        <v>100</v>
      </c>
      <c r="O106" s="431"/>
      <c r="P106" s="431"/>
      <c r="Q106" s="433"/>
      <c r="R106" s="115"/>
      <c r="T106" s="74" t="s">
        <v>111</v>
      </c>
      <c r="U106" s="75" t="s">
        <v>36</v>
      </c>
      <c r="V106" s="75" t="s">
        <v>112</v>
      </c>
      <c r="W106" s="75" t="s">
        <v>113</v>
      </c>
      <c r="X106" s="75" t="s">
        <v>114</v>
      </c>
      <c r="Y106" s="75" t="s">
        <v>115</v>
      </c>
      <c r="Z106" s="75" t="s">
        <v>116</v>
      </c>
      <c r="AA106" s="76" t="s">
        <v>117</v>
      </c>
    </row>
    <row r="107" spans="2:63" s="1" customFormat="1" ht="29.25" customHeight="1">
      <c r="B107" s="33"/>
      <c r="C107" s="78" t="s">
        <v>96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428">
        <f>BK107</f>
        <v>0</v>
      </c>
      <c r="O107" s="429"/>
      <c r="P107" s="429"/>
      <c r="Q107" s="429"/>
      <c r="R107" s="35"/>
      <c r="T107" s="116"/>
      <c r="U107" s="117"/>
      <c r="V107" s="117"/>
      <c r="W107" s="118">
        <v>0</v>
      </c>
      <c r="X107" s="117"/>
      <c r="Y107" s="118">
        <v>0</v>
      </c>
      <c r="Z107" s="117"/>
      <c r="AA107" s="119">
        <v>0</v>
      </c>
      <c r="AT107" s="19" t="s">
        <v>71</v>
      </c>
      <c r="AU107" s="19" t="s">
        <v>102</v>
      </c>
      <c r="BK107" s="120">
        <v>0</v>
      </c>
    </row>
    <row r="108" spans="2:18" s="1" customFormat="1" ht="6.95" customHeight="1"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9"/>
    </row>
  </sheetData>
  <mergeCells count="48">
    <mergeCell ref="H1:K1"/>
    <mergeCell ref="S2:AC2"/>
    <mergeCell ref="M104:Q104"/>
    <mergeCell ref="F106:I106"/>
    <mergeCell ref="L106:M106"/>
    <mergeCell ref="N106:Q106"/>
    <mergeCell ref="M83:Q83"/>
    <mergeCell ref="C85:G85"/>
    <mergeCell ref="N85:Q85"/>
    <mergeCell ref="N87:Q87"/>
    <mergeCell ref="N89:Q89"/>
    <mergeCell ref="L37:P37"/>
    <mergeCell ref="C76:Q76"/>
    <mergeCell ref="F78:P78"/>
    <mergeCell ref="M80:P80"/>
    <mergeCell ref="M82:Q82"/>
    <mergeCell ref="N107:Q107"/>
    <mergeCell ref="L91:Q91"/>
    <mergeCell ref="C97:Q97"/>
    <mergeCell ref="F99:P99"/>
    <mergeCell ref="M101:P101"/>
    <mergeCell ref="M103:Q103"/>
    <mergeCell ref="H33:J33"/>
    <mergeCell ref="M33:P33"/>
    <mergeCell ref="H34:J34"/>
    <mergeCell ref="M34:P34"/>
    <mergeCell ref="H35:J35"/>
    <mergeCell ref="M35:P35"/>
    <mergeCell ref="M29:P29"/>
    <mergeCell ref="H31:J31"/>
    <mergeCell ref="M31:P31"/>
    <mergeCell ref="H32:J32"/>
    <mergeCell ref="M32:P32"/>
    <mergeCell ref="O19:P19"/>
    <mergeCell ref="O20:P20"/>
    <mergeCell ref="E23:L23"/>
    <mergeCell ref="M26:P26"/>
    <mergeCell ref="M27:P27"/>
    <mergeCell ref="O11:P11"/>
    <mergeCell ref="O13:P13"/>
    <mergeCell ref="O14:P14"/>
    <mergeCell ref="O16:P16"/>
    <mergeCell ref="O17:P17"/>
    <mergeCell ref="C2:Q2"/>
    <mergeCell ref="C4:Q4"/>
    <mergeCell ref="F6:P6"/>
    <mergeCell ref="O8:P8"/>
    <mergeCell ref="O10:P10"/>
  </mergeCells>
  <hyperlinks>
    <hyperlink ref="F1:G1" location="C2" display="1) Krycí list rozpočtu"/>
    <hyperlink ref="H1:K1" location="C85" display="2) Rekapitulace rozpočtu"/>
    <hyperlink ref="L1" location="C10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328"/>
  <sheetViews>
    <sheetView showGridLines="0" workbookViewId="0" topLeftCell="B1">
      <pane ySplit="1" topLeftCell="A2" activePane="bottomLeft" state="frozen"/>
      <selection pane="bottomLeft" activeCell="E18" sqref="E1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17.5" style="0" bestFit="1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3" max="43" width="11.5" style="0" customWidth="1"/>
    <col min="44" max="66" width="11.5" style="0" hidden="1" customWidth="1"/>
  </cols>
  <sheetData>
    <row r="1" spans="1:66" ht="21.75" customHeight="1">
      <c r="A1" s="102"/>
      <c r="B1" s="13"/>
      <c r="C1" s="13"/>
      <c r="D1" s="14" t="s">
        <v>1</v>
      </c>
      <c r="E1" s="13"/>
      <c r="F1" s="15" t="s">
        <v>89</v>
      </c>
      <c r="G1" s="15"/>
      <c r="H1" s="430" t="s">
        <v>90</v>
      </c>
      <c r="I1" s="430"/>
      <c r="J1" s="430"/>
      <c r="K1" s="430"/>
      <c r="L1" s="15" t="s">
        <v>91</v>
      </c>
      <c r="M1" s="13"/>
      <c r="N1" s="13"/>
      <c r="O1" s="14" t="s">
        <v>92</v>
      </c>
      <c r="P1" s="13"/>
      <c r="Q1" s="13"/>
      <c r="R1" s="13"/>
      <c r="S1" s="15" t="s">
        <v>93</v>
      </c>
      <c r="T1" s="15"/>
      <c r="U1" s="102"/>
      <c r="V1" s="102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390" t="s">
        <v>7</v>
      </c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S2" s="415" t="s">
        <v>8</v>
      </c>
      <c r="T2" s="416"/>
      <c r="U2" s="416"/>
      <c r="V2" s="416"/>
      <c r="W2" s="416"/>
      <c r="X2" s="416"/>
      <c r="Y2" s="416"/>
      <c r="Z2" s="416"/>
      <c r="AA2" s="416"/>
      <c r="AB2" s="416"/>
      <c r="AC2" s="416"/>
      <c r="AT2" s="19" t="s">
        <v>81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94</v>
      </c>
    </row>
    <row r="4" spans="2:46" ht="36.95" customHeight="1">
      <c r="B4" s="23"/>
      <c r="C4" s="392" t="s">
        <v>95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24"/>
      <c r="T4" s="25" t="s">
        <v>13</v>
      </c>
      <c r="AT4" s="19" t="s">
        <v>6</v>
      </c>
    </row>
    <row r="5" spans="2:18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17</v>
      </c>
      <c r="E6" s="26"/>
      <c r="F6" s="440" t="s">
        <v>1308</v>
      </c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26"/>
      <c r="R6" s="24"/>
    </row>
    <row r="7" spans="2:18" s="1" customFormat="1" ht="32.85" customHeight="1">
      <c r="B7" s="33"/>
      <c r="C7" s="34"/>
      <c r="D7" s="29" t="s">
        <v>118</v>
      </c>
      <c r="E7" s="34"/>
      <c r="F7" s="396" t="s">
        <v>1304</v>
      </c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34"/>
      <c r="R7" s="35"/>
    </row>
    <row r="8" spans="2:18" s="1" customFormat="1" ht="14.45" customHeight="1">
      <c r="B8" s="33"/>
      <c r="C8" s="34"/>
      <c r="D8" s="30" t="s">
        <v>19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20</v>
      </c>
      <c r="N8" s="34"/>
      <c r="O8" s="28" t="s">
        <v>5</v>
      </c>
      <c r="P8" s="34"/>
      <c r="Q8" s="34"/>
      <c r="R8" s="35"/>
    </row>
    <row r="9" spans="2:18" s="1" customFormat="1" ht="14.45" customHeight="1">
      <c r="B9" s="33"/>
      <c r="C9" s="34"/>
      <c r="D9" s="30" t="s">
        <v>21</v>
      </c>
      <c r="E9" s="34"/>
      <c r="F9" s="28" t="s">
        <v>1305</v>
      </c>
      <c r="G9" s="34"/>
      <c r="H9" s="34"/>
      <c r="I9" s="34"/>
      <c r="J9" s="34"/>
      <c r="K9" s="34"/>
      <c r="L9" s="34"/>
      <c r="M9" s="30" t="s">
        <v>23</v>
      </c>
      <c r="N9" s="34"/>
      <c r="O9" s="425">
        <f>'Rekapitulace stavby'!AN8</f>
        <v>43049</v>
      </c>
      <c r="P9" s="425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30" t="s">
        <v>24</v>
      </c>
      <c r="E11" s="34"/>
      <c r="F11" s="34"/>
      <c r="G11" s="34"/>
      <c r="H11" s="34"/>
      <c r="I11" s="34"/>
      <c r="J11" s="34"/>
      <c r="K11" s="34"/>
      <c r="L11" s="34"/>
      <c r="M11" s="30" t="s">
        <v>25</v>
      </c>
      <c r="N11" s="34"/>
      <c r="O11" s="394" t="s">
        <v>5</v>
      </c>
      <c r="P11" s="394"/>
      <c r="Q11" s="34"/>
      <c r="R11" s="35"/>
    </row>
    <row r="12" spans="2:18" s="1" customFormat="1" ht="18" customHeight="1">
      <c r="B12" s="33"/>
      <c r="C12" s="34"/>
      <c r="D12" s="34"/>
      <c r="E12" s="28" t="s">
        <v>1306</v>
      </c>
      <c r="F12" s="34"/>
      <c r="G12" s="34"/>
      <c r="H12" s="34"/>
      <c r="I12" s="34"/>
      <c r="J12" s="34"/>
      <c r="K12" s="34"/>
      <c r="L12" s="34"/>
      <c r="M12" s="30" t="s">
        <v>27</v>
      </c>
      <c r="N12" s="34"/>
      <c r="O12" s="394" t="s">
        <v>5</v>
      </c>
      <c r="P12" s="394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30" t="s">
        <v>28</v>
      </c>
      <c r="E14" s="34"/>
      <c r="F14" s="34"/>
      <c r="G14" s="34"/>
      <c r="H14" s="34"/>
      <c r="I14" s="34"/>
      <c r="J14" s="34"/>
      <c r="K14" s="34"/>
      <c r="L14" s="34"/>
      <c r="M14" s="30" t="s">
        <v>25</v>
      </c>
      <c r="N14" s="34"/>
      <c r="O14" s="394" t="str">
        <f>IF('Rekapitulace stavby'!AN13="","",'Rekapitulace stavby'!AN13)</f>
        <v/>
      </c>
      <c r="P14" s="394"/>
      <c r="Q14" s="34"/>
      <c r="R14" s="35"/>
    </row>
    <row r="15" spans="2:18" s="1" customFormat="1" ht="18" customHeight="1">
      <c r="B15" s="33"/>
      <c r="C15" s="34"/>
      <c r="D15" s="34"/>
      <c r="E15" s="28"/>
      <c r="F15" s="34"/>
      <c r="G15" s="34"/>
      <c r="H15" s="34"/>
      <c r="I15" s="34"/>
      <c r="J15" s="34"/>
      <c r="K15" s="34"/>
      <c r="L15" s="34"/>
      <c r="M15" s="30" t="s">
        <v>27</v>
      </c>
      <c r="N15" s="34"/>
      <c r="O15" s="394" t="str">
        <f>IF('Rekapitulace stavby'!AN14="","",'Rekapitulace stavby'!AN14)</f>
        <v/>
      </c>
      <c r="P15" s="394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29</v>
      </c>
      <c r="E17" s="34"/>
      <c r="F17" s="34"/>
      <c r="G17" s="34"/>
      <c r="H17" s="34"/>
      <c r="I17" s="34"/>
      <c r="J17" s="34"/>
      <c r="K17" s="34"/>
      <c r="L17" s="34"/>
      <c r="M17" s="30" t="s">
        <v>25</v>
      </c>
      <c r="N17" s="34"/>
      <c r="O17" s="394" t="str">
        <f>IF('Rekapitulace stavby'!AN16="","",'Rekapitulace stavby'!AN16)</f>
        <v/>
      </c>
      <c r="P17" s="394"/>
      <c r="Q17" s="34"/>
      <c r="R17" s="35"/>
    </row>
    <row r="18" spans="2:18" s="1" customFormat="1" ht="18" customHeight="1">
      <c r="B18" s="33"/>
      <c r="C18" s="34"/>
      <c r="D18" s="34"/>
      <c r="E18" s="28" t="s">
        <v>1307</v>
      </c>
      <c r="F18" s="34"/>
      <c r="G18" s="34"/>
      <c r="H18" s="34"/>
      <c r="I18" s="34"/>
      <c r="J18" s="34"/>
      <c r="K18" s="34"/>
      <c r="L18" s="34"/>
      <c r="M18" s="30" t="s">
        <v>27</v>
      </c>
      <c r="N18" s="34"/>
      <c r="O18" s="394" t="str">
        <f>IF('Rekapitulace stavby'!AN17="","",'Rekapitulace stavby'!AN17)</f>
        <v/>
      </c>
      <c r="P18" s="394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31</v>
      </c>
      <c r="E20" s="34"/>
      <c r="F20" s="34"/>
      <c r="G20" s="34"/>
      <c r="H20" s="34"/>
      <c r="I20" s="34"/>
      <c r="J20" s="34"/>
      <c r="K20" s="34"/>
      <c r="L20" s="34"/>
      <c r="M20" s="30" t="s">
        <v>25</v>
      </c>
      <c r="N20" s="34"/>
      <c r="O20" s="394" t="str">
        <f>IF('Rekapitulace stavby'!AN19="","",'Rekapitulace stavby'!AN19)</f>
        <v/>
      </c>
      <c r="P20" s="394"/>
      <c r="Q20" s="34"/>
      <c r="R20" s="35"/>
    </row>
    <row r="21" spans="2:18" s="1" customFormat="1" ht="18" customHeight="1">
      <c r="B21" s="33"/>
      <c r="C21" s="34"/>
      <c r="D21" s="34"/>
      <c r="E21" s="28" t="s">
        <v>1307</v>
      </c>
      <c r="F21" s="34"/>
      <c r="G21" s="34"/>
      <c r="H21" s="34"/>
      <c r="I21" s="34"/>
      <c r="J21" s="34"/>
      <c r="K21" s="34"/>
      <c r="L21" s="34"/>
      <c r="M21" s="30" t="s">
        <v>27</v>
      </c>
      <c r="N21" s="34"/>
      <c r="O21" s="394" t="str">
        <f>IF('Rekapitulace stavby'!AN20="","",'Rekapitulace stavby'!AN20)</f>
        <v/>
      </c>
      <c r="P21" s="394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32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397" t="s">
        <v>5</v>
      </c>
      <c r="F24" s="397"/>
      <c r="G24" s="397"/>
      <c r="H24" s="397"/>
      <c r="I24" s="397"/>
      <c r="J24" s="397"/>
      <c r="K24" s="397"/>
      <c r="L24" s="397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03" t="s">
        <v>96</v>
      </c>
      <c r="E27" s="34"/>
      <c r="F27" s="34"/>
      <c r="G27" s="34"/>
      <c r="H27" s="34"/>
      <c r="I27" s="34"/>
      <c r="J27" s="34"/>
      <c r="K27" s="34"/>
      <c r="L27" s="34"/>
      <c r="M27" s="421">
        <f>N88</f>
        <v>0</v>
      </c>
      <c r="N27" s="421"/>
      <c r="O27" s="421"/>
      <c r="P27" s="421"/>
      <c r="Q27" s="34"/>
      <c r="R27" s="35"/>
    </row>
    <row r="28" spans="2:18" s="1" customFormat="1" ht="14.45" customHeight="1">
      <c r="B28" s="33"/>
      <c r="C28" s="34"/>
      <c r="D28" s="32" t="s">
        <v>97</v>
      </c>
      <c r="E28" s="34"/>
      <c r="F28" s="34"/>
      <c r="G28" s="34"/>
      <c r="H28" s="34"/>
      <c r="I28" s="34"/>
      <c r="J28" s="34"/>
      <c r="K28" s="34"/>
      <c r="L28" s="34"/>
      <c r="M28" s="421">
        <f>N108</f>
        <v>0</v>
      </c>
      <c r="N28" s="421"/>
      <c r="O28" s="421"/>
      <c r="P28" s="421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04" t="s">
        <v>35</v>
      </c>
      <c r="E30" s="34"/>
      <c r="F30" s="34"/>
      <c r="G30" s="34"/>
      <c r="H30" s="34"/>
      <c r="I30" s="34"/>
      <c r="J30" s="34"/>
      <c r="K30" s="34"/>
      <c r="L30" s="34"/>
      <c r="M30" s="426">
        <f>ROUND(M27+M28,2)</f>
        <v>0</v>
      </c>
      <c r="N30" s="424"/>
      <c r="O30" s="424"/>
      <c r="P30" s="424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36</v>
      </c>
      <c r="E32" s="40" t="s">
        <v>37</v>
      </c>
      <c r="F32" s="41">
        <v>0.21</v>
      </c>
      <c r="G32" s="105" t="s">
        <v>38</v>
      </c>
      <c r="H32" s="427">
        <f>ROUND((SUM(BE108:BE110)+SUM(BE128:BE327)),2)</f>
        <v>0</v>
      </c>
      <c r="I32" s="424"/>
      <c r="J32" s="424"/>
      <c r="K32" s="34"/>
      <c r="L32" s="34"/>
      <c r="M32" s="427">
        <f>ROUND(ROUND((SUM(BE108:BE110)+SUM(BE128:BE327)),2)*F32,2)</f>
        <v>0</v>
      </c>
      <c r="N32" s="424"/>
      <c r="O32" s="424"/>
      <c r="P32" s="424"/>
      <c r="Q32" s="34"/>
      <c r="R32" s="35"/>
    </row>
    <row r="33" spans="2:18" s="1" customFormat="1" ht="14.45" customHeight="1">
      <c r="B33" s="33"/>
      <c r="C33" s="34"/>
      <c r="D33" s="34"/>
      <c r="E33" s="40" t="s">
        <v>39</v>
      </c>
      <c r="F33" s="41">
        <v>0.15</v>
      </c>
      <c r="G33" s="105" t="s">
        <v>38</v>
      </c>
      <c r="H33" s="427">
        <f>ROUND((SUM(BF108:BF110)+SUM(BF128:BF327)),2)</f>
        <v>0</v>
      </c>
      <c r="I33" s="424"/>
      <c r="J33" s="424"/>
      <c r="K33" s="34"/>
      <c r="L33" s="34"/>
      <c r="M33" s="427">
        <f>ROUND(ROUND((SUM(BF108:BF110)+SUM(BF128:BF327)),2)*F33,2)</f>
        <v>0</v>
      </c>
      <c r="N33" s="424"/>
      <c r="O33" s="424"/>
      <c r="P33" s="424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40</v>
      </c>
      <c r="F34" s="41">
        <v>0.21</v>
      </c>
      <c r="G34" s="105" t="s">
        <v>38</v>
      </c>
      <c r="H34" s="427">
        <f>ROUND((SUM(BG108:BG110)+SUM(BG128:BG327)),2)</f>
        <v>0</v>
      </c>
      <c r="I34" s="424"/>
      <c r="J34" s="424"/>
      <c r="K34" s="34"/>
      <c r="L34" s="34"/>
      <c r="M34" s="427">
        <v>0</v>
      </c>
      <c r="N34" s="424"/>
      <c r="O34" s="424"/>
      <c r="P34" s="424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41</v>
      </c>
      <c r="F35" s="41">
        <v>0.15</v>
      </c>
      <c r="G35" s="105" t="s">
        <v>38</v>
      </c>
      <c r="H35" s="427">
        <f>ROUND((SUM(BH108:BH110)+SUM(BH128:BH327)),2)</f>
        <v>0</v>
      </c>
      <c r="I35" s="424"/>
      <c r="J35" s="424"/>
      <c r="K35" s="34"/>
      <c r="L35" s="34"/>
      <c r="M35" s="427">
        <v>0</v>
      </c>
      <c r="N35" s="424"/>
      <c r="O35" s="424"/>
      <c r="P35" s="424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42</v>
      </c>
      <c r="F36" s="41">
        <v>0</v>
      </c>
      <c r="G36" s="105" t="s">
        <v>38</v>
      </c>
      <c r="H36" s="427">
        <f>ROUND((SUM(BI108:BI110)+SUM(BI128:BI327)),2)</f>
        <v>0</v>
      </c>
      <c r="I36" s="424"/>
      <c r="J36" s="424"/>
      <c r="K36" s="34"/>
      <c r="L36" s="34"/>
      <c r="M36" s="427">
        <v>0</v>
      </c>
      <c r="N36" s="424"/>
      <c r="O36" s="424"/>
      <c r="P36" s="424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1"/>
      <c r="D38" s="106" t="s">
        <v>43</v>
      </c>
      <c r="E38" s="73"/>
      <c r="F38" s="73"/>
      <c r="G38" s="107" t="s">
        <v>44</v>
      </c>
      <c r="H38" s="108" t="s">
        <v>45</v>
      </c>
      <c r="I38" s="73"/>
      <c r="J38" s="73"/>
      <c r="K38" s="73"/>
      <c r="L38" s="438">
        <f>SUM(M30:M36)</f>
        <v>0</v>
      </c>
      <c r="M38" s="438"/>
      <c r="N38" s="438"/>
      <c r="O38" s="438"/>
      <c r="P38" s="439"/>
      <c r="Q38" s="101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3.5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3"/>
      <c r="C50" s="34"/>
      <c r="D50" s="48" t="s">
        <v>46</v>
      </c>
      <c r="E50" s="49"/>
      <c r="F50" s="49"/>
      <c r="G50" s="49"/>
      <c r="H50" s="50"/>
      <c r="I50" s="34"/>
      <c r="J50" s="48" t="s">
        <v>47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3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4"/>
    </row>
    <row r="52" spans="2:18" ht="13.5">
      <c r="B52" s="23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4"/>
    </row>
    <row r="53" spans="2:18" ht="13.5">
      <c r="B53" s="23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4"/>
    </row>
    <row r="54" spans="2:18" ht="13.5">
      <c r="B54" s="23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4"/>
    </row>
    <row r="55" spans="2:18" ht="13.5">
      <c r="B55" s="23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4"/>
    </row>
    <row r="56" spans="2:18" ht="13.5">
      <c r="B56" s="23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4"/>
    </row>
    <row r="57" spans="2:18" ht="13.5">
      <c r="B57" s="23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4"/>
    </row>
    <row r="58" spans="2:18" ht="13.5">
      <c r="B58" s="23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4"/>
    </row>
    <row r="59" spans="2:18" s="1" customFormat="1" ht="15">
      <c r="B59" s="33"/>
      <c r="C59" s="34"/>
      <c r="D59" s="53" t="s">
        <v>48</v>
      </c>
      <c r="E59" s="54"/>
      <c r="F59" s="54"/>
      <c r="G59" s="55" t="s">
        <v>49</v>
      </c>
      <c r="H59" s="56"/>
      <c r="I59" s="34"/>
      <c r="J59" s="53" t="s">
        <v>48</v>
      </c>
      <c r="K59" s="54"/>
      <c r="L59" s="54"/>
      <c r="M59" s="54"/>
      <c r="N59" s="55" t="s">
        <v>49</v>
      </c>
      <c r="O59" s="54"/>
      <c r="P59" s="56"/>
      <c r="Q59" s="34"/>
      <c r="R59" s="35"/>
    </row>
    <row r="60" spans="2:18" ht="13.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3"/>
      <c r="C61" s="34"/>
      <c r="D61" s="48" t="s">
        <v>50</v>
      </c>
      <c r="E61" s="49"/>
      <c r="F61" s="49"/>
      <c r="G61" s="49"/>
      <c r="H61" s="50"/>
      <c r="I61" s="34"/>
      <c r="J61" s="48" t="s">
        <v>51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3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4"/>
    </row>
    <row r="63" spans="2:18" ht="13.5">
      <c r="B63" s="23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4"/>
    </row>
    <row r="64" spans="2:18" ht="13.5">
      <c r="B64" s="23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4"/>
    </row>
    <row r="65" spans="2:18" ht="13.5">
      <c r="B65" s="23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4"/>
    </row>
    <row r="66" spans="2:18" ht="13.5">
      <c r="B66" s="23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4"/>
    </row>
    <row r="67" spans="2:18" ht="13.5">
      <c r="B67" s="23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4"/>
    </row>
    <row r="68" spans="2:18" ht="13.5">
      <c r="B68" s="23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4"/>
    </row>
    <row r="69" spans="2:18" ht="13.5">
      <c r="B69" s="23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4"/>
    </row>
    <row r="70" spans="2:18" s="1" customFormat="1" ht="15">
      <c r="B70" s="33"/>
      <c r="C70" s="34"/>
      <c r="D70" s="53" t="s">
        <v>48</v>
      </c>
      <c r="E70" s="54"/>
      <c r="F70" s="54"/>
      <c r="G70" s="55" t="s">
        <v>49</v>
      </c>
      <c r="H70" s="56"/>
      <c r="I70" s="34"/>
      <c r="J70" s="53" t="s">
        <v>48</v>
      </c>
      <c r="K70" s="54"/>
      <c r="L70" s="54"/>
      <c r="M70" s="54"/>
      <c r="N70" s="55" t="s">
        <v>49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" customHeight="1">
      <c r="B76" s="33"/>
      <c r="C76" s="392" t="s">
        <v>98</v>
      </c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393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17</v>
      </c>
      <c r="D78" s="34"/>
      <c r="E78" s="34"/>
      <c r="F78" s="440" t="str">
        <f>F6</f>
        <v>Stavební úpravy a rozšíření krytého bazénu Šumperk</v>
      </c>
      <c r="G78" s="441"/>
      <c r="H78" s="441"/>
      <c r="I78" s="441"/>
      <c r="J78" s="441"/>
      <c r="K78" s="441"/>
      <c r="L78" s="441"/>
      <c r="M78" s="441"/>
      <c r="N78" s="441"/>
      <c r="O78" s="441"/>
      <c r="P78" s="441"/>
      <c r="Q78" s="34"/>
      <c r="R78" s="35"/>
    </row>
    <row r="79" spans="2:18" s="1" customFormat="1" ht="36.95" customHeight="1">
      <c r="B79" s="33"/>
      <c r="C79" s="67" t="s">
        <v>118</v>
      </c>
      <c r="D79" s="34"/>
      <c r="E79" s="34"/>
      <c r="F79" s="406" t="str">
        <f>F7</f>
        <v>F.1.4.a; F.1.4.b - Zdravotechnika</v>
      </c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30" t="s">
        <v>21</v>
      </c>
      <c r="D81" s="34"/>
      <c r="E81" s="34"/>
      <c r="F81" s="28" t="str">
        <f>F9</f>
        <v>Šumperk</v>
      </c>
      <c r="G81" s="34"/>
      <c r="H81" s="34"/>
      <c r="I81" s="34"/>
      <c r="J81" s="34"/>
      <c r="K81" s="30" t="s">
        <v>23</v>
      </c>
      <c r="L81" s="34"/>
      <c r="M81" s="425">
        <f>IF(O9="","",O9)</f>
        <v>43049</v>
      </c>
      <c r="N81" s="425"/>
      <c r="O81" s="425"/>
      <c r="P81" s="425"/>
      <c r="Q81" s="34"/>
      <c r="R81" s="35"/>
    </row>
    <row r="82" spans="2:18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30" t="s">
        <v>24</v>
      </c>
      <c r="D83" s="34"/>
      <c r="E83" s="34"/>
      <c r="F83" s="28" t="str">
        <f>E12</f>
        <v>Podniky města Šumperk a.s., Slovanská 21, 787 01 Šumperk</v>
      </c>
      <c r="G83" s="34"/>
      <c r="H83" s="34"/>
      <c r="I83" s="34"/>
      <c r="J83" s="34"/>
      <c r="K83" s="30" t="s">
        <v>29</v>
      </c>
      <c r="L83" s="34"/>
      <c r="M83" s="394" t="str">
        <f>E18</f>
        <v>Ing. Jan Valenta</v>
      </c>
      <c r="N83" s="394"/>
      <c r="O83" s="394"/>
      <c r="P83" s="394"/>
      <c r="Q83" s="394"/>
      <c r="R83" s="35"/>
    </row>
    <row r="84" spans="2:18" s="1" customFormat="1" ht="14.45" customHeight="1">
      <c r="B84" s="33"/>
      <c r="C84" s="30" t="s">
        <v>28</v>
      </c>
      <c r="D84" s="34"/>
      <c r="E84" s="34"/>
      <c r="F84" s="28" t="str">
        <f>IF(E15="","",E15)</f>
        <v/>
      </c>
      <c r="G84" s="34"/>
      <c r="H84" s="34"/>
      <c r="I84" s="34"/>
      <c r="J84" s="34"/>
      <c r="K84" s="30" t="s">
        <v>31</v>
      </c>
      <c r="L84" s="34"/>
      <c r="M84" s="394" t="str">
        <f>E21</f>
        <v>Ing. Jan Valenta</v>
      </c>
      <c r="N84" s="394"/>
      <c r="O84" s="394"/>
      <c r="P84" s="394"/>
      <c r="Q84" s="394"/>
      <c r="R84" s="35"/>
    </row>
    <row r="85" spans="2:18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434" t="s">
        <v>99</v>
      </c>
      <c r="D86" s="435"/>
      <c r="E86" s="435"/>
      <c r="F86" s="435"/>
      <c r="G86" s="435"/>
      <c r="H86" s="101"/>
      <c r="I86" s="101"/>
      <c r="J86" s="101"/>
      <c r="K86" s="101"/>
      <c r="L86" s="101"/>
      <c r="M86" s="101"/>
      <c r="N86" s="434" t="s">
        <v>100</v>
      </c>
      <c r="O86" s="435"/>
      <c r="P86" s="435"/>
      <c r="Q86" s="435"/>
      <c r="R86" s="35"/>
    </row>
    <row r="87" spans="2:18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09" t="s">
        <v>101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411">
        <f>N128</f>
        <v>0</v>
      </c>
      <c r="O88" s="436"/>
      <c r="P88" s="436"/>
      <c r="Q88" s="436"/>
      <c r="R88" s="35"/>
      <c r="AU88" s="19" t="s">
        <v>102</v>
      </c>
    </row>
    <row r="89" spans="2:18" s="7" customFormat="1" ht="24.95" customHeight="1">
      <c r="B89" s="121"/>
      <c r="C89" s="122"/>
      <c r="D89" s="123" t="s">
        <v>119</v>
      </c>
      <c r="E89" s="122"/>
      <c r="F89" s="122"/>
      <c r="G89" s="122"/>
      <c r="H89" s="122"/>
      <c r="I89" s="122"/>
      <c r="J89" s="122"/>
      <c r="K89" s="122"/>
      <c r="L89" s="122"/>
      <c r="M89" s="122"/>
      <c r="N89" s="442">
        <f>N129</f>
        <v>0</v>
      </c>
      <c r="O89" s="443"/>
      <c r="P89" s="443"/>
      <c r="Q89" s="443"/>
      <c r="R89" s="124"/>
    </row>
    <row r="90" spans="2:18" s="8" customFormat="1" ht="19.9" customHeight="1">
      <c r="B90" s="125"/>
      <c r="C90" s="126"/>
      <c r="D90" s="127" t="s">
        <v>120</v>
      </c>
      <c r="E90" s="126"/>
      <c r="F90" s="126"/>
      <c r="G90" s="126"/>
      <c r="H90" s="126"/>
      <c r="I90" s="126"/>
      <c r="J90" s="126"/>
      <c r="K90" s="126"/>
      <c r="L90" s="126"/>
      <c r="M90" s="126"/>
      <c r="N90" s="444">
        <f>N130</f>
        <v>0</v>
      </c>
      <c r="O90" s="445"/>
      <c r="P90" s="445"/>
      <c r="Q90" s="445"/>
      <c r="R90" s="128"/>
    </row>
    <row r="91" spans="2:18" s="8" customFormat="1" ht="19.9" customHeight="1">
      <c r="B91" s="125"/>
      <c r="C91" s="126"/>
      <c r="D91" s="127" t="s">
        <v>121</v>
      </c>
      <c r="E91" s="126"/>
      <c r="F91" s="126"/>
      <c r="G91" s="126"/>
      <c r="H91" s="126"/>
      <c r="I91" s="126"/>
      <c r="J91" s="126"/>
      <c r="K91" s="126"/>
      <c r="L91" s="126"/>
      <c r="M91" s="126"/>
      <c r="N91" s="444">
        <f>N148</f>
        <v>0</v>
      </c>
      <c r="O91" s="445"/>
      <c r="P91" s="445"/>
      <c r="Q91" s="445"/>
      <c r="R91" s="128"/>
    </row>
    <row r="92" spans="2:18" s="8" customFormat="1" ht="19.9" customHeight="1">
      <c r="B92" s="125"/>
      <c r="C92" s="126"/>
      <c r="D92" s="127" t="s">
        <v>122</v>
      </c>
      <c r="E92" s="126"/>
      <c r="F92" s="126"/>
      <c r="G92" s="126"/>
      <c r="H92" s="126"/>
      <c r="I92" s="126"/>
      <c r="J92" s="126"/>
      <c r="K92" s="126"/>
      <c r="L92" s="126"/>
      <c r="M92" s="126"/>
      <c r="N92" s="444">
        <f>N150</f>
        <v>0</v>
      </c>
      <c r="O92" s="445"/>
      <c r="P92" s="445"/>
      <c r="Q92" s="445"/>
      <c r="R92" s="128"/>
    </row>
    <row r="93" spans="2:18" s="8" customFormat="1" ht="19.9" customHeight="1">
      <c r="B93" s="125"/>
      <c r="C93" s="126"/>
      <c r="D93" s="127" t="s">
        <v>123</v>
      </c>
      <c r="E93" s="126"/>
      <c r="F93" s="126"/>
      <c r="G93" s="126"/>
      <c r="H93" s="126"/>
      <c r="I93" s="126"/>
      <c r="J93" s="126"/>
      <c r="K93" s="126"/>
      <c r="L93" s="126"/>
      <c r="M93" s="126"/>
      <c r="N93" s="444">
        <f>N153</f>
        <v>0</v>
      </c>
      <c r="O93" s="445"/>
      <c r="P93" s="445"/>
      <c r="Q93" s="445"/>
      <c r="R93" s="128"/>
    </row>
    <row r="94" spans="2:18" s="8" customFormat="1" ht="19.9" customHeight="1">
      <c r="B94" s="125"/>
      <c r="C94" s="126"/>
      <c r="D94" s="127" t="s">
        <v>124</v>
      </c>
      <c r="E94" s="126"/>
      <c r="F94" s="126"/>
      <c r="G94" s="126"/>
      <c r="H94" s="126"/>
      <c r="I94" s="126"/>
      <c r="J94" s="126"/>
      <c r="K94" s="126"/>
      <c r="L94" s="126"/>
      <c r="M94" s="126"/>
      <c r="N94" s="444">
        <f>N157</f>
        <v>0</v>
      </c>
      <c r="O94" s="445"/>
      <c r="P94" s="445"/>
      <c r="Q94" s="445"/>
      <c r="R94" s="128"/>
    </row>
    <row r="95" spans="2:18" s="8" customFormat="1" ht="19.9" customHeight="1">
      <c r="B95" s="125"/>
      <c r="C95" s="126"/>
      <c r="D95" s="127" t="s">
        <v>125</v>
      </c>
      <c r="E95" s="126"/>
      <c r="F95" s="126"/>
      <c r="G95" s="126"/>
      <c r="H95" s="126"/>
      <c r="I95" s="126"/>
      <c r="J95" s="126"/>
      <c r="K95" s="126"/>
      <c r="L95" s="126"/>
      <c r="M95" s="126"/>
      <c r="N95" s="444">
        <f>N162</f>
        <v>0</v>
      </c>
      <c r="O95" s="445"/>
      <c r="P95" s="445"/>
      <c r="Q95" s="445"/>
      <c r="R95" s="128"/>
    </row>
    <row r="96" spans="2:18" s="8" customFormat="1" ht="19.9" customHeight="1">
      <c r="B96" s="125"/>
      <c r="C96" s="126"/>
      <c r="D96" s="127" t="s">
        <v>126</v>
      </c>
      <c r="E96" s="126"/>
      <c r="F96" s="126"/>
      <c r="G96" s="126"/>
      <c r="H96" s="126"/>
      <c r="I96" s="126"/>
      <c r="J96" s="126"/>
      <c r="K96" s="126"/>
      <c r="L96" s="126"/>
      <c r="M96" s="126"/>
      <c r="N96" s="444">
        <f>N166</f>
        <v>0</v>
      </c>
      <c r="O96" s="445"/>
      <c r="P96" s="445"/>
      <c r="Q96" s="445"/>
      <c r="R96" s="128"/>
    </row>
    <row r="97" spans="2:18" s="7" customFormat="1" ht="24.95" customHeight="1">
      <c r="B97" s="121"/>
      <c r="C97" s="122"/>
      <c r="D97" s="123" t="s">
        <v>127</v>
      </c>
      <c r="E97" s="122"/>
      <c r="F97" s="122"/>
      <c r="G97" s="122"/>
      <c r="H97" s="122"/>
      <c r="I97" s="122"/>
      <c r="J97" s="122"/>
      <c r="K97" s="122"/>
      <c r="L97" s="122"/>
      <c r="M97" s="122"/>
      <c r="N97" s="442">
        <f>N168</f>
        <v>0</v>
      </c>
      <c r="O97" s="443"/>
      <c r="P97" s="443"/>
      <c r="Q97" s="443"/>
      <c r="R97" s="124"/>
    </row>
    <row r="98" spans="2:18" s="8" customFormat="1" ht="19.9" customHeight="1">
      <c r="B98" s="125"/>
      <c r="C98" s="126"/>
      <c r="D98" s="127" t="s">
        <v>128</v>
      </c>
      <c r="E98" s="126"/>
      <c r="F98" s="126"/>
      <c r="G98" s="126"/>
      <c r="H98" s="126"/>
      <c r="I98" s="126"/>
      <c r="J98" s="126"/>
      <c r="K98" s="126"/>
      <c r="L98" s="126"/>
      <c r="M98" s="126"/>
      <c r="N98" s="444">
        <f>N169</f>
        <v>0</v>
      </c>
      <c r="O98" s="445"/>
      <c r="P98" s="445"/>
      <c r="Q98" s="445"/>
      <c r="R98" s="128"/>
    </row>
    <row r="99" spans="2:18" s="8" customFormat="1" ht="19.9" customHeight="1">
      <c r="B99" s="125"/>
      <c r="C99" s="126"/>
      <c r="D99" s="127" t="s">
        <v>129</v>
      </c>
      <c r="E99" s="126"/>
      <c r="F99" s="126"/>
      <c r="G99" s="126"/>
      <c r="H99" s="126"/>
      <c r="I99" s="126"/>
      <c r="J99" s="126"/>
      <c r="K99" s="126"/>
      <c r="L99" s="126"/>
      <c r="M99" s="126"/>
      <c r="N99" s="444">
        <f>N215</f>
        <v>0</v>
      </c>
      <c r="O99" s="445"/>
      <c r="P99" s="445"/>
      <c r="Q99" s="445"/>
      <c r="R99" s="128"/>
    </row>
    <row r="100" spans="2:18" s="8" customFormat="1" ht="19.9" customHeight="1">
      <c r="B100" s="125"/>
      <c r="C100" s="126"/>
      <c r="D100" s="127" t="s">
        <v>130</v>
      </c>
      <c r="E100" s="126"/>
      <c r="F100" s="126"/>
      <c r="G100" s="126"/>
      <c r="H100" s="126"/>
      <c r="I100" s="126"/>
      <c r="J100" s="126"/>
      <c r="K100" s="126"/>
      <c r="L100" s="126"/>
      <c r="M100" s="126"/>
      <c r="N100" s="444">
        <f>N265</f>
        <v>0</v>
      </c>
      <c r="O100" s="445"/>
      <c r="P100" s="445"/>
      <c r="Q100" s="445"/>
      <c r="R100" s="128"/>
    </row>
    <row r="101" spans="2:18" s="8" customFormat="1" ht="19.9" customHeight="1">
      <c r="B101" s="125"/>
      <c r="C101" s="126"/>
      <c r="D101" s="127" t="s">
        <v>131</v>
      </c>
      <c r="E101" s="126"/>
      <c r="F101" s="126"/>
      <c r="G101" s="126"/>
      <c r="H101" s="126"/>
      <c r="I101" s="126"/>
      <c r="J101" s="126"/>
      <c r="K101" s="126"/>
      <c r="L101" s="126"/>
      <c r="M101" s="126"/>
      <c r="N101" s="444">
        <f>N270</f>
        <v>0</v>
      </c>
      <c r="O101" s="445"/>
      <c r="P101" s="445"/>
      <c r="Q101" s="445"/>
      <c r="R101" s="128"/>
    </row>
    <row r="102" spans="2:18" s="8" customFormat="1" ht="19.9" customHeight="1">
      <c r="B102" s="125"/>
      <c r="C102" s="126"/>
      <c r="D102" s="127" t="s">
        <v>132</v>
      </c>
      <c r="E102" s="126"/>
      <c r="F102" s="126"/>
      <c r="G102" s="126"/>
      <c r="H102" s="126"/>
      <c r="I102" s="126"/>
      <c r="J102" s="126"/>
      <c r="K102" s="126"/>
      <c r="L102" s="126"/>
      <c r="M102" s="126"/>
      <c r="N102" s="444">
        <f>N310</f>
        <v>0</v>
      </c>
      <c r="O102" s="445"/>
      <c r="P102" s="445"/>
      <c r="Q102" s="445"/>
      <c r="R102" s="128"/>
    </row>
    <row r="103" spans="2:18" s="8" customFormat="1" ht="19.9" customHeight="1">
      <c r="B103" s="125"/>
      <c r="C103" s="126"/>
      <c r="D103" s="127" t="s">
        <v>133</v>
      </c>
      <c r="E103" s="126"/>
      <c r="F103" s="126"/>
      <c r="G103" s="126"/>
      <c r="H103" s="126"/>
      <c r="I103" s="126"/>
      <c r="J103" s="126"/>
      <c r="K103" s="126"/>
      <c r="L103" s="126"/>
      <c r="M103" s="126"/>
      <c r="N103" s="444">
        <f>N314</f>
        <v>0</v>
      </c>
      <c r="O103" s="445"/>
      <c r="P103" s="445"/>
      <c r="Q103" s="445"/>
      <c r="R103" s="128"/>
    </row>
    <row r="104" spans="2:18" s="8" customFormat="1" ht="19.9" customHeight="1">
      <c r="B104" s="125"/>
      <c r="C104" s="126"/>
      <c r="D104" s="127" t="s">
        <v>134</v>
      </c>
      <c r="E104" s="126"/>
      <c r="F104" s="126"/>
      <c r="G104" s="126"/>
      <c r="H104" s="126"/>
      <c r="I104" s="126"/>
      <c r="J104" s="126"/>
      <c r="K104" s="126"/>
      <c r="L104" s="126"/>
      <c r="M104" s="126"/>
      <c r="N104" s="444">
        <f>N316</f>
        <v>0</v>
      </c>
      <c r="O104" s="445"/>
      <c r="P104" s="445"/>
      <c r="Q104" s="445"/>
      <c r="R104" s="128"/>
    </row>
    <row r="105" spans="2:18" s="8" customFormat="1" ht="19.9" customHeight="1">
      <c r="B105" s="125"/>
      <c r="C105" s="126"/>
      <c r="D105" s="127" t="s">
        <v>136</v>
      </c>
      <c r="E105" s="126"/>
      <c r="F105" s="126"/>
      <c r="G105" s="126"/>
      <c r="H105" s="126"/>
      <c r="I105" s="126"/>
      <c r="J105" s="126"/>
      <c r="K105" s="126"/>
      <c r="L105" s="126"/>
      <c r="M105" s="126"/>
      <c r="N105" s="444">
        <f>N322</f>
        <v>0</v>
      </c>
      <c r="O105" s="445"/>
      <c r="P105" s="445"/>
      <c r="Q105" s="445"/>
      <c r="R105" s="128"/>
    </row>
    <row r="106" spans="2:18" s="7" customFormat="1" ht="24.95" customHeight="1">
      <c r="B106" s="121"/>
      <c r="C106" s="122"/>
      <c r="D106" s="123" t="s">
        <v>137</v>
      </c>
      <c r="E106" s="122"/>
      <c r="F106" s="122"/>
      <c r="G106" s="122"/>
      <c r="H106" s="122"/>
      <c r="I106" s="122"/>
      <c r="J106" s="122"/>
      <c r="K106" s="122"/>
      <c r="L106" s="122"/>
      <c r="M106" s="122"/>
      <c r="N106" s="442">
        <f>N326</f>
        <v>0</v>
      </c>
      <c r="O106" s="443"/>
      <c r="P106" s="443"/>
      <c r="Q106" s="443"/>
      <c r="R106" s="124"/>
    </row>
    <row r="107" spans="2:18" s="1" customFormat="1" ht="21.75" customHeight="1"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</row>
    <row r="108" spans="2:21" s="1" customFormat="1" ht="29.25" customHeight="1">
      <c r="B108" s="33"/>
      <c r="C108" s="109" t="s">
        <v>103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436">
        <f>ROUND(N109,2)</f>
        <v>0</v>
      </c>
      <c r="O108" s="437"/>
      <c r="P108" s="437"/>
      <c r="Q108" s="437"/>
      <c r="R108" s="35"/>
      <c r="T108" s="110"/>
      <c r="U108" s="111" t="s">
        <v>36</v>
      </c>
    </row>
    <row r="109" spans="2:65" s="1" customFormat="1" ht="18" customHeight="1">
      <c r="B109" s="129"/>
      <c r="C109" s="130"/>
      <c r="D109" s="446" t="s">
        <v>138</v>
      </c>
      <c r="E109" s="446"/>
      <c r="F109" s="446"/>
      <c r="G109" s="446"/>
      <c r="H109" s="446"/>
      <c r="I109" s="130"/>
      <c r="J109" s="130"/>
      <c r="K109" s="130"/>
      <c r="L109" s="130"/>
      <c r="M109" s="130"/>
      <c r="N109" s="447">
        <v>0</v>
      </c>
      <c r="O109" s="447"/>
      <c r="P109" s="447"/>
      <c r="Q109" s="447"/>
      <c r="R109" s="131"/>
      <c r="S109" s="130"/>
      <c r="T109" s="132"/>
      <c r="U109" s="133" t="s">
        <v>37</v>
      </c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5" t="s">
        <v>139</v>
      </c>
      <c r="AZ109" s="134"/>
      <c r="BA109" s="134"/>
      <c r="BB109" s="134"/>
      <c r="BC109" s="134"/>
      <c r="BD109" s="134"/>
      <c r="BE109" s="136">
        <f>IF(U109="základní",N109,0)</f>
        <v>0</v>
      </c>
      <c r="BF109" s="136">
        <f>IF(U109="snížená",N109,0)</f>
        <v>0</v>
      </c>
      <c r="BG109" s="136">
        <f>IF(U109="zákl. přenesená",N109,0)</f>
        <v>0</v>
      </c>
      <c r="BH109" s="136">
        <f>IF(U109="sníž. přenesená",N109,0)</f>
        <v>0</v>
      </c>
      <c r="BI109" s="136">
        <f>IF(U109="nulová",N109,0)</f>
        <v>0</v>
      </c>
      <c r="BJ109" s="135" t="s">
        <v>77</v>
      </c>
      <c r="BK109" s="134"/>
      <c r="BL109" s="134"/>
      <c r="BM109" s="134"/>
    </row>
    <row r="110" spans="2:18" s="1" customFormat="1" ht="18" customHeight="1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</row>
    <row r="111" spans="2:18" s="1" customFormat="1" ht="29.25" customHeight="1">
      <c r="B111" s="33"/>
      <c r="C111" s="100" t="s">
        <v>88</v>
      </c>
      <c r="D111" s="101"/>
      <c r="E111" s="101"/>
      <c r="F111" s="101"/>
      <c r="G111" s="101"/>
      <c r="H111" s="101"/>
      <c r="I111" s="101"/>
      <c r="J111" s="101"/>
      <c r="K111" s="101"/>
      <c r="L111" s="414">
        <f>ROUND(SUM(N88+N108),2)</f>
        <v>0</v>
      </c>
      <c r="M111" s="414"/>
      <c r="N111" s="414"/>
      <c r="O111" s="414"/>
      <c r="P111" s="414"/>
      <c r="Q111" s="414"/>
      <c r="R111" s="35"/>
    </row>
    <row r="112" spans="2:18" s="1" customFormat="1" ht="6.95" customHeight="1"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9"/>
    </row>
    <row r="116" spans="2:18" s="1" customFormat="1" ht="6.95" customHeight="1"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2"/>
    </row>
    <row r="117" spans="2:18" s="1" customFormat="1" ht="36.95" customHeight="1">
      <c r="B117" s="33"/>
      <c r="C117" s="392" t="s">
        <v>104</v>
      </c>
      <c r="D117" s="424"/>
      <c r="E117" s="424"/>
      <c r="F117" s="424"/>
      <c r="G117" s="424"/>
      <c r="H117" s="424"/>
      <c r="I117" s="424"/>
      <c r="J117" s="424"/>
      <c r="K117" s="424"/>
      <c r="L117" s="424"/>
      <c r="M117" s="424"/>
      <c r="N117" s="424"/>
      <c r="O117" s="424"/>
      <c r="P117" s="424"/>
      <c r="Q117" s="424"/>
      <c r="R117" s="35"/>
    </row>
    <row r="118" spans="2:18" s="1" customFormat="1" ht="6.95" customHeight="1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r="119" spans="2:18" s="1" customFormat="1" ht="30" customHeight="1">
      <c r="B119" s="33"/>
      <c r="C119" s="30" t="s">
        <v>17</v>
      </c>
      <c r="D119" s="34"/>
      <c r="E119" s="34"/>
      <c r="F119" s="440" t="str">
        <f>F6</f>
        <v>Stavební úpravy a rozšíření krytého bazénu Šumperk</v>
      </c>
      <c r="G119" s="441"/>
      <c r="H119" s="441"/>
      <c r="I119" s="441"/>
      <c r="J119" s="441"/>
      <c r="K119" s="441"/>
      <c r="L119" s="441"/>
      <c r="M119" s="441"/>
      <c r="N119" s="441"/>
      <c r="O119" s="441"/>
      <c r="P119" s="441"/>
      <c r="Q119" s="34"/>
      <c r="R119" s="35"/>
    </row>
    <row r="120" spans="2:18" s="1" customFormat="1" ht="36.95" customHeight="1">
      <c r="B120" s="33"/>
      <c r="C120" s="67" t="s">
        <v>118</v>
      </c>
      <c r="D120" s="34"/>
      <c r="E120" s="34"/>
      <c r="F120" s="406" t="str">
        <f>F7</f>
        <v>F.1.4.a; F.1.4.b - Zdravotechnika</v>
      </c>
      <c r="G120" s="424"/>
      <c r="H120" s="424"/>
      <c r="I120" s="424"/>
      <c r="J120" s="424"/>
      <c r="K120" s="424"/>
      <c r="L120" s="424"/>
      <c r="M120" s="424"/>
      <c r="N120" s="424"/>
      <c r="O120" s="424"/>
      <c r="P120" s="424"/>
      <c r="Q120" s="34"/>
      <c r="R120" s="35"/>
    </row>
    <row r="121" spans="2:18" s="1" customFormat="1" ht="6.95" customHeight="1"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5"/>
    </row>
    <row r="122" spans="2:18" s="1" customFormat="1" ht="18" customHeight="1">
      <c r="B122" s="33"/>
      <c r="C122" s="30" t="s">
        <v>21</v>
      </c>
      <c r="D122" s="34"/>
      <c r="E122" s="34"/>
      <c r="F122" s="28" t="str">
        <f>F9</f>
        <v>Šumperk</v>
      </c>
      <c r="G122" s="34"/>
      <c r="H122" s="34"/>
      <c r="I122" s="34"/>
      <c r="J122" s="34"/>
      <c r="K122" s="30" t="s">
        <v>23</v>
      </c>
      <c r="L122" s="34"/>
      <c r="M122" s="425">
        <f>IF(O9="","",O9)</f>
        <v>43049</v>
      </c>
      <c r="N122" s="425"/>
      <c r="O122" s="425"/>
      <c r="P122" s="425"/>
      <c r="Q122" s="34"/>
      <c r="R122" s="35"/>
    </row>
    <row r="123" spans="2:18" s="1" customFormat="1" ht="6.95" customHeight="1"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5"/>
    </row>
    <row r="124" spans="2:18" s="1" customFormat="1" ht="15">
      <c r="B124" s="33"/>
      <c r="C124" s="30" t="s">
        <v>24</v>
      </c>
      <c r="D124" s="34"/>
      <c r="E124" s="34"/>
      <c r="F124" s="28" t="str">
        <f>E12</f>
        <v>Podniky města Šumperk a.s., Slovanská 21, 787 01 Šumperk</v>
      </c>
      <c r="G124" s="34"/>
      <c r="H124" s="34"/>
      <c r="I124" s="34"/>
      <c r="J124" s="34"/>
      <c r="K124" s="30" t="s">
        <v>29</v>
      </c>
      <c r="L124" s="34"/>
      <c r="M124" s="394" t="str">
        <f>E18</f>
        <v>Ing. Jan Valenta</v>
      </c>
      <c r="N124" s="394"/>
      <c r="O124" s="394"/>
      <c r="P124" s="394"/>
      <c r="Q124" s="394"/>
      <c r="R124" s="35"/>
    </row>
    <row r="125" spans="2:18" s="1" customFormat="1" ht="14.45" customHeight="1">
      <c r="B125" s="33"/>
      <c r="C125" s="30" t="s">
        <v>28</v>
      </c>
      <c r="D125" s="34"/>
      <c r="E125" s="34"/>
      <c r="F125" s="28" t="str">
        <f>IF(E15="","",E15)</f>
        <v/>
      </c>
      <c r="G125" s="34"/>
      <c r="H125" s="34"/>
      <c r="I125" s="34"/>
      <c r="J125" s="34"/>
      <c r="K125" s="30" t="s">
        <v>31</v>
      </c>
      <c r="L125" s="34"/>
      <c r="M125" s="394" t="str">
        <f>E21</f>
        <v>Ing. Jan Valenta</v>
      </c>
      <c r="N125" s="394"/>
      <c r="O125" s="394"/>
      <c r="P125" s="394"/>
      <c r="Q125" s="394"/>
      <c r="R125" s="35"/>
    </row>
    <row r="126" spans="2:18" s="1" customFormat="1" ht="10.35" customHeight="1"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5"/>
    </row>
    <row r="127" spans="2:27" s="6" customFormat="1" ht="29.25" customHeight="1">
      <c r="B127" s="112"/>
      <c r="C127" s="113" t="s">
        <v>105</v>
      </c>
      <c r="D127" s="114" t="s">
        <v>106</v>
      </c>
      <c r="E127" s="114" t="s">
        <v>54</v>
      </c>
      <c r="F127" s="431" t="s">
        <v>107</v>
      </c>
      <c r="G127" s="431"/>
      <c r="H127" s="431"/>
      <c r="I127" s="431"/>
      <c r="J127" s="114" t="s">
        <v>108</v>
      </c>
      <c r="K127" s="114" t="s">
        <v>109</v>
      </c>
      <c r="L127" s="432" t="s">
        <v>110</v>
      </c>
      <c r="M127" s="432"/>
      <c r="N127" s="431" t="s">
        <v>100</v>
      </c>
      <c r="O127" s="431"/>
      <c r="P127" s="431"/>
      <c r="Q127" s="433"/>
      <c r="R127" s="115"/>
      <c r="T127" s="74" t="s">
        <v>111</v>
      </c>
      <c r="U127" s="75" t="s">
        <v>36</v>
      </c>
      <c r="V127" s="75" t="s">
        <v>112</v>
      </c>
      <c r="W127" s="75" t="s">
        <v>113</v>
      </c>
      <c r="X127" s="75" t="s">
        <v>114</v>
      </c>
      <c r="Y127" s="75" t="s">
        <v>115</v>
      </c>
      <c r="Z127" s="75" t="s">
        <v>116</v>
      </c>
      <c r="AA127" s="76" t="s">
        <v>117</v>
      </c>
    </row>
    <row r="128" spans="2:63" s="1" customFormat="1" ht="29.25" customHeight="1">
      <c r="B128" s="33"/>
      <c r="C128" s="78" t="s">
        <v>96</v>
      </c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428">
        <f>BK128</f>
        <v>0</v>
      </c>
      <c r="O128" s="429"/>
      <c r="P128" s="429"/>
      <c r="Q128" s="429"/>
      <c r="R128" s="35"/>
      <c r="T128" s="77"/>
      <c r="U128" s="49"/>
      <c r="V128" s="49"/>
      <c r="W128" s="137" t="e">
        <f>W129+W168+W326</f>
        <v>#REF!</v>
      </c>
      <c r="X128" s="49"/>
      <c r="Y128" s="137" t="e">
        <f>Y129+Y168+Y326</f>
        <v>#REF!</v>
      </c>
      <c r="Z128" s="49"/>
      <c r="AA128" s="138" t="e">
        <f>AA129+AA168+AA326</f>
        <v>#REF!</v>
      </c>
      <c r="AT128" s="19" t="s">
        <v>71</v>
      </c>
      <c r="AU128" s="19" t="s">
        <v>102</v>
      </c>
      <c r="BK128" s="120">
        <f>BK129+BK168+BK326</f>
        <v>0</v>
      </c>
    </row>
    <row r="129" spans="2:63" s="9" customFormat="1" ht="37.35" customHeight="1">
      <c r="B129" s="139"/>
      <c r="C129" s="140"/>
      <c r="D129" s="141" t="s">
        <v>119</v>
      </c>
      <c r="E129" s="141"/>
      <c r="F129" s="141"/>
      <c r="G129" s="141"/>
      <c r="H129" s="141"/>
      <c r="I129" s="141"/>
      <c r="J129" s="141"/>
      <c r="K129" s="141"/>
      <c r="L129" s="141"/>
      <c r="M129" s="141"/>
      <c r="N129" s="466">
        <f>BK129</f>
        <v>0</v>
      </c>
      <c r="O129" s="442"/>
      <c r="P129" s="442"/>
      <c r="Q129" s="442"/>
      <c r="R129" s="142"/>
      <c r="T129" s="143"/>
      <c r="U129" s="140"/>
      <c r="V129" s="140"/>
      <c r="W129" s="144">
        <f>W130+W148+W150+W153+W157+W162+W166</f>
        <v>521.790109</v>
      </c>
      <c r="X129" s="140"/>
      <c r="Y129" s="144">
        <f>Y130+Y148+Y150+Y153+Y157+Y162+Y166</f>
        <v>29.702060000000003</v>
      </c>
      <c r="Z129" s="140"/>
      <c r="AA129" s="145">
        <f>AA130+AA148+AA150+AA153+AA157+AA162+AA166</f>
        <v>0</v>
      </c>
      <c r="AR129" s="146" t="s">
        <v>77</v>
      </c>
      <c r="AT129" s="147" t="s">
        <v>71</v>
      </c>
      <c r="AU129" s="147" t="s">
        <v>72</v>
      </c>
      <c r="AY129" s="146" t="s">
        <v>140</v>
      </c>
      <c r="BK129" s="148">
        <f>BK130+BK148+BK150+BK153+BK157+BK162+BK166</f>
        <v>0</v>
      </c>
    </row>
    <row r="130" spans="2:63" s="9" customFormat="1" ht="19.9" customHeight="1">
      <c r="B130" s="139"/>
      <c r="C130" s="140"/>
      <c r="D130" s="149" t="s">
        <v>120</v>
      </c>
      <c r="E130" s="149"/>
      <c r="F130" s="149"/>
      <c r="G130" s="149"/>
      <c r="H130" s="149"/>
      <c r="I130" s="149"/>
      <c r="J130" s="149"/>
      <c r="K130" s="149"/>
      <c r="L130" s="149"/>
      <c r="M130" s="149"/>
      <c r="N130" s="467">
        <f>BK130</f>
        <v>0</v>
      </c>
      <c r="O130" s="468"/>
      <c r="P130" s="468"/>
      <c r="Q130" s="468"/>
      <c r="R130" s="142"/>
      <c r="T130" s="143"/>
      <c r="U130" s="140"/>
      <c r="V130" s="140"/>
      <c r="W130" s="144">
        <f>SUM(W131:W147)</f>
        <v>371.61467999999996</v>
      </c>
      <c r="X130" s="140"/>
      <c r="Y130" s="144">
        <f>SUM(Y131:Y147)</f>
        <v>29.0057</v>
      </c>
      <c r="Z130" s="140"/>
      <c r="AA130" s="145">
        <f>SUM(AA131:AA147)</f>
        <v>0</v>
      </c>
      <c r="AR130" s="146" t="s">
        <v>77</v>
      </c>
      <c r="AT130" s="147" t="s">
        <v>71</v>
      </c>
      <c r="AU130" s="147" t="s">
        <v>77</v>
      </c>
      <c r="AY130" s="146" t="s">
        <v>140</v>
      </c>
      <c r="BK130" s="148">
        <f>SUM(BK131:BK147)</f>
        <v>0</v>
      </c>
    </row>
    <row r="131" spans="2:65" s="1" customFormat="1" ht="31.5" customHeight="1">
      <c r="B131" s="129"/>
      <c r="C131" s="150" t="s">
        <v>77</v>
      </c>
      <c r="D131" s="150" t="s">
        <v>141</v>
      </c>
      <c r="E131" s="151" t="s">
        <v>142</v>
      </c>
      <c r="F131" s="448" t="s">
        <v>143</v>
      </c>
      <c r="G131" s="448"/>
      <c r="H131" s="448"/>
      <c r="I131" s="448"/>
      <c r="J131" s="152" t="s">
        <v>144</v>
      </c>
      <c r="K131" s="153">
        <v>111</v>
      </c>
      <c r="L131" s="449"/>
      <c r="M131" s="449"/>
      <c r="N131" s="449">
        <f>ROUND(L131*K131,2)</f>
        <v>0</v>
      </c>
      <c r="O131" s="449"/>
      <c r="P131" s="449"/>
      <c r="Q131" s="449"/>
      <c r="R131" s="131"/>
      <c r="T131" s="154" t="s">
        <v>5</v>
      </c>
      <c r="U131" s="42" t="s">
        <v>37</v>
      </c>
      <c r="V131" s="155">
        <v>0.825</v>
      </c>
      <c r="W131" s="155">
        <f>V131*K131</f>
        <v>91.57499999999999</v>
      </c>
      <c r="X131" s="155">
        <v>0</v>
      </c>
      <c r="Y131" s="155">
        <f>X131*K131</f>
        <v>0</v>
      </c>
      <c r="Z131" s="155">
        <v>0</v>
      </c>
      <c r="AA131" s="156">
        <f>Z131*K131</f>
        <v>0</v>
      </c>
      <c r="AR131" s="19" t="s">
        <v>145</v>
      </c>
      <c r="AT131" s="19" t="s">
        <v>141</v>
      </c>
      <c r="AU131" s="19" t="s">
        <v>94</v>
      </c>
      <c r="AY131" s="19" t="s">
        <v>140</v>
      </c>
      <c r="BE131" s="157">
        <f>IF(U131="základní",N131,0)</f>
        <v>0</v>
      </c>
      <c r="BF131" s="157">
        <f>IF(U131="snížená",N131,0)</f>
        <v>0</v>
      </c>
      <c r="BG131" s="157">
        <f>IF(U131="zákl. přenesená",N131,0)</f>
        <v>0</v>
      </c>
      <c r="BH131" s="157">
        <f>IF(U131="sníž. přenesená",N131,0)</f>
        <v>0</v>
      </c>
      <c r="BI131" s="157">
        <f>IF(U131="nulová",N131,0)</f>
        <v>0</v>
      </c>
      <c r="BJ131" s="19" t="s">
        <v>77</v>
      </c>
      <c r="BK131" s="157">
        <f>ROUND(L131*K131,2)</f>
        <v>0</v>
      </c>
      <c r="BL131" s="19" t="s">
        <v>145</v>
      </c>
      <c r="BM131" s="19" t="s">
        <v>146</v>
      </c>
    </row>
    <row r="132" spans="2:51" s="10" customFormat="1" ht="22.5" customHeight="1">
      <c r="B132" s="158"/>
      <c r="C132" s="159"/>
      <c r="D132" s="159"/>
      <c r="E132" s="160" t="s">
        <v>5</v>
      </c>
      <c r="F132" s="450" t="s">
        <v>147</v>
      </c>
      <c r="G132" s="451"/>
      <c r="H132" s="451"/>
      <c r="I132" s="451"/>
      <c r="J132" s="159"/>
      <c r="K132" s="161">
        <v>111</v>
      </c>
      <c r="L132" s="159"/>
      <c r="M132" s="159"/>
      <c r="N132" s="159"/>
      <c r="O132" s="159"/>
      <c r="P132" s="159"/>
      <c r="Q132" s="159"/>
      <c r="R132" s="162"/>
      <c r="T132" s="163"/>
      <c r="U132" s="159"/>
      <c r="V132" s="159"/>
      <c r="W132" s="159"/>
      <c r="X132" s="159"/>
      <c r="Y132" s="159"/>
      <c r="Z132" s="159"/>
      <c r="AA132" s="164"/>
      <c r="AT132" s="165" t="s">
        <v>148</v>
      </c>
      <c r="AU132" s="165" t="s">
        <v>94</v>
      </c>
      <c r="AV132" s="10" t="s">
        <v>94</v>
      </c>
      <c r="AW132" s="10" t="s">
        <v>30</v>
      </c>
      <c r="AX132" s="10" t="s">
        <v>77</v>
      </c>
      <c r="AY132" s="165" t="s">
        <v>140</v>
      </c>
    </row>
    <row r="133" spans="2:65" s="1" customFormat="1" ht="31.5" customHeight="1">
      <c r="B133" s="129"/>
      <c r="C133" s="150" t="s">
        <v>94</v>
      </c>
      <c r="D133" s="150" t="s">
        <v>141</v>
      </c>
      <c r="E133" s="151" t="s">
        <v>149</v>
      </c>
      <c r="F133" s="448" t="s">
        <v>150</v>
      </c>
      <c r="G133" s="448"/>
      <c r="H133" s="448"/>
      <c r="I133" s="448"/>
      <c r="J133" s="152" t="s">
        <v>144</v>
      </c>
      <c r="K133" s="153">
        <v>111</v>
      </c>
      <c r="L133" s="449"/>
      <c r="M133" s="449"/>
      <c r="N133" s="449">
        <f>ROUND(L133*K133,2)</f>
        <v>0</v>
      </c>
      <c r="O133" s="449"/>
      <c r="P133" s="449"/>
      <c r="Q133" s="449"/>
      <c r="R133" s="131"/>
      <c r="T133" s="154" t="s">
        <v>5</v>
      </c>
      <c r="U133" s="42" t="s">
        <v>37</v>
      </c>
      <c r="V133" s="155">
        <v>0.1</v>
      </c>
      <c r="W133" s="155">
        <f>V133*K133</f>
        <v>11.100000000000001</v>
      </c>
      <c r="X133" s="155">
        <v>0</v>
      </c>
      <c r="Y133" s="155">
        <f>X133*K133</f>
        <v>0</v>
      </c>
      <c r="Z133" s="155">
        <v>0</v>
      </c>
      <c r="AA133" s="156">
        <f>Z133*K133</f>
        <v>0</v>
      </c>
      <c r="AR133" s="19" t="s">
        <v>145</v>
      </c>
      <c r="AT133" s="19" t="s">
        <v>141</v>
      </c>
      <c r="AU133" s="19" t="s">
        <v>94</v>
      </c>
      <c r="AY133" s="19" t="s">
        <v>140</v>
      </c>
      <c r="BE133" s="157">
        <f>IF(U133="základní",N133,0)</f>
        <v>0</v>
      </c>
      <c r="BF133" s="157">
        <f>IF(U133="snížená",N133,0)</f>
        <v>0</v>
      </c>
      <c r="BG133" s="157">
        <f>IF(U133="zákl. přenesená",N133,0)</f>
        <v>0</v>
      </c>
      <c r="BH133" s="157">
        <f>IF(U133="sníž. přenesená",N133,0)</f>
        <v>0</v>
      </c>
      <c r="BI133" s="157">
        <f>IF(U133="nulová",N133,0)</f>
        <v>0</v>
      </c>
      <c r="BJ133" s="19" t="s">
        <v>77</v>
      </c>
      <c r="BK133" s="157">
        <f>ROUND(L133*K133,2)</f>
        <v>0</v>
      </c>
      <c r="BL133" s="19" t="s">
        <v>145</v>
      </c>
      <c r="BM133" s="19" t="s">
        <v>151</v>
      </c>
    </row>
    <row r="134" spans="2:65" s="1" customFormat="1" ht="31.5" customHeight="1">
      <c r="B134" s="129"/>
      <c r="C134" s="150" t="s">
        <v>152</v>
      </c>
      <c r="D134" s="150" t="s">
        <v>141</v>
      </c>
      <c r="E134" s="151" t="s">
        <v>153</v>
      </c>
      <c r="F134" s="448" t="s">
        <v>154</v>
      </c>
      <c r="G134" s="448"/>
      <c r="H134" s="448"/>
      <c r="I134" s="448"/>
      <c r="J134" s="152" t="s">
        <v>155</v>
      </c>
      <c r="K134" s="153">
        <v>222</v>
      </c>
      <c r="L134" s="449"/>
      <c r="M134" s="449"/>
      <c r="N134" s="449">
        <f>ROUND(L134*K134,2)</f>
        <v>0</v>
      </c>
      <c r="O134" s="449"/>
      <c r="P134" s="449"/>
      <c r="Q134" s="449"/>
      <c r="R134" s="131"/>
      <c r="T134" s="154" t="s">
        <v>5</v>
      </c>
      <c r="U134" s="42" t="s">
        <v>37</v>
      </c>
      <c r="V134" s="155">
        <v>0.479</v>
      </c>
      <c r="W134" s="155">
        <f>V134*K134</f>
        <v>106.338</v>
      </c>
      <c r="X134" s="155">
        <v>0.00085</v>
      </c>
      <c r="Y134" s="155">
        <f>X134*K134</f>
        <v>0.18869999999999998</v>
      </c>
      <c r="Z134" s="155">
        <v>0</v>
      </c>
      <c r="AA134" s="156">
        <f>Z134*K134</f>
        <v>0</v>
      </c>
      <c r="AR134" s="19" t="s">
        <v>145</v>
      </c>
      <c r="AT134" s="19" t="s">
        <v>141</v>
      </c>
      <c r="AU134" s="19" t="s">
        <v>94</v>
      </c>
      <c r="AY134" s="19" t="s">
        <v>140</v>
      </c>
      <c r="BE134" s="157">
        <f>IF(U134="základní",N134,0)</f>
        <v>0</v>
      </c>
      <c r="BF134" s="157">
        <f>IF(U134="snížená",N134,0)</f>
        <v>0</v>
      </c>
      <c r="BG134" s="157">
        <f>IF(U134="zákl. přenesená",N134,0)</f>
        <v>0</v>
      </c>
      <c r="BH134" s="157">
        <f>IF(U134="sníž. přenesená",N134,0)</f>
        <v>0</v>
      </c>
      <c r="BI134" s="157">
        <f>IF(U134="nulová",N134,0)</f>
        <v>0</v>
      </c>
      <c r="BJ134" s="19" t="s">
        <v>77</v>
      </c>
      <c r="BK134" s="157">
        <f>ROUND(L134*K134,2)</f>
        <v>0</v>
      </c>
      <c r="BL134" s="19" t="s">
        <v>145</v>
      </c>
      <c r="BM134" s="19" t="s">
        <v>156</v>
      </c>
    </row>
    <row r="135" spans="2:51" s="10" customFormat="1" ht="22.5" customHeight="1">
      <c r="B135" s="158"/>
      <c r="C135" s="159"/>
      <c r="D135" s="159"/>
      <c r="E135" s="160" t="s">
        <v>5</v>
      </c>
      <c r="F135" s="450" t="s">
        <v>157</v>
      </c>
      <c r="G135" s="451"/>
      <c r="H135" s="451"/>
      <c r="I135" s="451"/>
      <c r="J135" s="159"/>
      <c r="K135" s="161">
        <v>222</v>
      </c>
      <c r="L135" s="159"/>
      <c r="M135" s="159"/>
      <c r="N135" s="159"/>
      <c r="O135" s="159"/>
      <c r="P135" s="159"/>
      <c r="Q135" s="159"/>
      <c r="R135" s="162"/>
      <c r="T135" s="163"/>
      <c r="U135" s="159"/>
      <c r="V135" s="159"/>
      <c r="W135" s="159"/>
      <c r="X135" s="159"/>
      <c r="Y135" s="159"/>
      <c r="Z135" s="159"/>
      <c r="AA135" s="164"/>
      <c r="AT135" s="165" t="s">
        <v>148</v>
      </c>
      <c r="AU135" s="165" t="s">
        <v>94</v>
      </c>
      <c r="AV135" s="10" t="s">
        <v>94</v>
      </c>
      <c r="AW135" s="10" t="s">
        <v>30</v>
      </c>
      <c r="AX135" s="10" t="s">
        <v>77</v>
      </c>
      <c r="AY135" s="165" t="s">
        <v>140</v>
      </c>
    </row>
    <row r="136" spans="2:65" s="1" customFormat="1" ht="31.5" customHeight="1">
      <c r="B136" s="129"/>
      <c r="C136" s="150" t="s">
        <v>145</v>
      </c>
      <c r="D136" s="150" t="s">
        <v>141</v>
      </c>
      <c r="E136" s="151" t="s">
        <v>158</v>
      </c>
      <c r="F136" s="448" t="s">
        <v>159</v>
      </c>
      <c r="G136" s="448"/>
      <c r="H136" s="448"/>
      <c r="I136" s="448"/>
      <c r="J136" s="152" t="s">
        <v>155</v>
      </c>
      <c r="K136" s="153">
        <v>222</v>
      </c>
      <c r="L136" s="449"/>
      <c r="M136" s="449"/>
      <c r="N136" s="449">
        <f>ROUND(L136*K136,2)</f>
        <v>0</v>
      </c>
      <c r="O136" s="449"/>
      <c r="P136" s="449"/>
      <c r="Q136" s="449"/>
      <c r="R136" s="131"/>
      <c r="T136" s="154" t="s">
        <v>5</v>
      </c>
      <c r="U136" s="42" t="s">
        <v>37</v>
      </c>
      <c r="V136" s="155">
        <v>0.327</v>
      </c>
      <c r="W136" s="155">
        <f>V136*K136</f>
        <v>72.59400000000001</v>
      </c>
      <c r="X136" s="155">
        <v>0</v>
      </c>
      <c r="Y136" s="155">
        <f>X136*K136</f>
        <v>0</v>
      </c>
      <c r="Z136" s="155">
        <v>0</v>
      </c>
      <c r="AA136" s="156">
        <f>Z136*K136</f>
        <v>0</v>
      </c>
      <c r="AR136" s="19" t="s">
        <v>145</v>
      </c>
      <c r="AT136" s="19" t="s">
        <v>141</v>
      </c>
      <c r="AU136" s="19" t="s">
        <v>94</v>
      </c>
      <c r="AY136" s="19" t="s">
        <v>140</v>
      </c>
      <c r="BE136" s="157">
        <f>IF(U136="základní",N136,0)</f>
        <v>0</v>
      </c>
      <c r="BF136" s="157">
        <f>IF(U136="snížená",N136,0)</f>
        <v>0</v>
      </c>
      <c r="BG136" s="157">
        <f>IF(U136="zákl. přenesená",N136,0)</f>
        <v>0</v>
      </c>
      <c r="BH136" s="157">
        <f>IF(U136="sníž. přenesená",N136,0)</f>
        <v>0</v>
      </c>
      <c r="BI136" s="157">
        <f>IF(U136="nulová",N136,0)</f>
        <v>0</v>
      </c>
      <c r="BJ136" s="19" t="s">
        <v>77</v>
      </c>
      <c r="BK136" s="157">
        <f>ROUND(L136*K136,2)</f>
        <v>0</v>
      </c>
      <c r="BL136" s="19" t="s">
        <v>145</v>
      </c>
      <c r="BM136" s="19" t="s">
        <v>160</v>
      </c>
    </row>
    <row r="137" spans="2:65" s="1" customFormat="1" ht="31.5" customHeight="1">
      <c r="B137" s="129"/>
      <c r="C137" s="150" t="s">
        <v>161</v>
      </c>
      <c r="D137" s="150" t="s">
        <v>141</v>
      </c>
      <c r="E137" s="151" t="s">
        <v>162</v>
      </c>
      <c r="F137" s="448" t="s">
        <v>163</v>
      </c>
      <c r="G137" s="448"/>
      <c r="H137" s="448"/>
      <c r="I137" s="448"/>
      <c r="J137" s="152" t="s">
        <v>144</v>
      </c>
      <c r="K137" s="153">
        <v>111</v>
      </c>
      <c r="L137" s="449"/>
      <c r="M137" s="449"/>
      <c r="N137" s="449">
        <f>ROUND(L137*K137,2)</f>
        <v>0</v>
      </c>
      <c r="O137" s="449"/>
      <c r="P137" s="449"/>
      <c r="Q137" s="449"/>
      <c r="R137" s="131"/>
      <c r="T137" s="154" t="s">
        <v>5</v>
      </c>
      <c r="U137" s="42" t="s">
        <v>37</v>
      </c>
      <c r="V137" s="155">
        <v>0.345</v>
      </c>
      <c r="W137" s="155">
        <f>V137*K137</f>
        <v>38.294999999999995</v>
      </c>
      <c r="X137" s="155">
        <v>0</v>
      </c>
      <c r="Y137" s="155">
        <f>X137*K137</f>
        <v>0</v>
      </c>
      <c r="Z137" s="155">
        <v>0</v>
      </c>
      <c r="AA137" s="156">
        <f>Z137*K137</f>
        <v>0</v>
      </c>
      <c r="AR137" s="19" t="s">
        <v>145</v>
      </c>
      <c r="AT137" s="19" t="s">
        <v>141</v>
      </c>
      <c r="AU137" s="19" t="s">
        <v>94</v>
      </c>
      <c r="AY137" s="19" t="s">
        <v>140</v>
      </c>
      <c r="BE137" s="157">
        <f>IF(U137="základní",N137,0)</f>
        <v>0</v>
      </c>
      <c r="BF137" s="157">
        <f>IF(U137="snížená",N137,0)</f>
        <v>0</v>
      </c>
      <c r="BG137" s="157">
        <f>IF(U137="zákl. přenesená",N137,0)</f>
        <v>0</v>
      </c>
      <c r="BH137" s="157">
        <f>IF(U137="sníž. přenesená",N137,0)</f>
        <v>0</v>
      </c>
      <c r="BI137" s="157">
        <f>IF(U137="nulová",N137,0)</f>
        <v>0</v>
      </c>
      <c r="BJ137" s="19" t="s">
        <v>77</v>
      </c>
      <c r="BK137" s="157">
        <f>ROUND(L137*K137,2)</f>
        <v>0</v>
      </c>
      <c r="BL137" s="19" t="s">
        <v>145</v>
      </c>
      <c r="BM137" s="19" t="s">
        <v>164</v>
      </c>
    </row>
    <row r="138" spans="2:65" s="1" customFormat="1" ht="31.5" customHeight="1">
      <c r="B138" s="129"/>
      <c r="C138" s="150" t="s">
        <v>165</v>
      </c>
      <c r="D138" s="150" t="s">
        <v>141</v>
      </c>
      <c r="E138" s="151" t="s">
        <v>166</v>
      </c>
      <c r="F138" s="448" t="s">
        <v>167</v>
      </c>
      <c r="G138" s="448"/>
      <c r="H138" s="448"/>
      <c r="I138" s="448"/>
      <c r="J138" s="152" t="s">
        <v>144</v>
      </c>
      <c r="K138" s="153">
        <v>17.76</v>
      </c>
      <c r="L138" s="449"/>
      <c r="M138" s="449"/>
      <c r="N138" s="449">
        <f>ROUND(L138*K138,2)</f>
        <v>0</v>
      </c>
      <c r="O138" s="449"/>
      <c r="P138" s="449"/>
      <c r="Q138" s="449"/>
      <c r="R138" s="131"/>
      <c r="T138" s="154" t="s">
        <v>5</v>
      </c>
      <c r="U138" s="42" t="s">
        <v>37</v>
      </c>
      <c r="V138" s="155">
        <v>0.083</v>
      </c>
      <c r="W138" s="155">
        <f>V138*K138</f>
        <v>1.4740800000000003</v>
      </c>
      <c r="X138" s="155">
        <v>0</v>
      </c>
      <c r="Y138" s="155">
        <f>X138*K138</f>
        <v>0</v>
      </c>
      <c r="Z138" s="155">
        <v>0</v>
      </c>
      <c r="AA138" s="156">
        <f>Z138*K138</f>
        <v>0</v>
      </c>
      <c r="AR138" s="19" t="s">
        <v>145</v>
      </c>
      <c r="AT138" s="19" t="s">
        <v>141</v>
      </c>
      <c r="AU138" s="19" t="s">
        <v>94</v>
      </c>
      <c r="AY138" s="19" t="s">
        <v>140</v>
      </c>
      <c r="BE138" s="157">
        <f>IF(U138="základní",N138,0)</f>
        <v>0</v>
      </c>
      <c r="BF138" s="157">
        <f>IF(U138="snížená",N138,0)</f>
        <v>0</v>
      </c>
      <c r="BG138" s="157">
        <f>IF(U138="zákl. přenesená",N138,0)</f>
        <v>0</v>
      </c>
      <c r="BH138" s="157">
        <f>IF(U138="sníž. přenesená",N138,0)</f>
        <v>0</v>
      </c>
      <c r="BI138" s="157">
        <f>IF(U138="nulová",N138,0)</f>
        <v>0</v>
      </c>
      <c r="BJ138" s="19" t="s">
        <v>77</v>
      </c>
      <c r="BK138" s="157">
        <f>ROUND(L138*K138,2)</f>
        <v>0</v>
      </c>
      <c r="BL138" s="19" t="s">
        <v>145</v>
      </c>
      <c r="BM138" s="19" t="s">
        <v>168</v>
      </c>
    </row>
    <row r="139" spans="2:51" s="10" customFormat="1" ht="22.5" customHeight="1">
      <c r="B139" s="158"/>
      <c r="C139" s="159"/>
      <c r="D139" s="159"/>
      <c r="E139" s="160" t="s">
        <v>5</v>
      </c>
      <c r="F139" s="450" t="s">
        <v>169</v>
      </c>
      <c r="G139" s="451"/>
      <c r="H139" s="451"/>
      <c r="I139" s="451"/>
      <c r="J139" s="159"/>
      <c r="K139" s="161">
        <v>17.76</v>
      </c>
      <c r="L139" s="159"/>
      <c r="M139" s="159"/>
      <c r="N139" s="159"/>
      <c r="O139" s="159"/>
      <c r="P139" s="159"/>
      <c r="Q139" s="159"/>
      <c r="R139" s="162"/>
      <c r="T139" s="163"/>
      <c r="U139" s="159"/>
      <c r="V139" s="159"/>
      <c r="W139" s="159"/>
      <c r="X139" s="159"/>
      <c r="Y139" s="159"/>
      <c r="Z139" s="159"/>
      <c r="AA139" s="164"/>
      <c r="AT139" s="165" t="s">
        <v>148</v>
      </c>
      <c r="AU139" s="165" t="s">
        <v>94</v>
      </c>
      <c r="AV139" s="10" t="s">
        <v>94</v>
      </c>
      <c r="AW139" s="10" t="s">
        <v>30</v>
      </c>
      <c r="AX139" s="10" t="s">
        <v>77</v>
      </c>
      <c r="AY139" s="165" t="s">
        <v>140</v>
      </c>
    </row>
    <row r="140" spans="2:65" s="1" customFormat="1" ht="22.5" customHeight="1">
      <c r="B140" s="129"/>
      <c r="C140" s="150" t="s">
        <v>170</v>
      </c>
      <c r="D140" s="150" t="s">
        <v>141</v>
      </c>
      <c r="E140" s="151" t="s">
        <v>171</v>
      </c>
      <c r="F140" s="448" t="s">
        <v>172</v>
      </c>
      <c r="G140" s="448"/>
      <c r="H140" s="448"/>
      <c r="I140" s="448"/>
      <c r="J140" s="152" t="s">
        <v>144</v>
      </c>
      <c r="K140" s="153">
        <v>17.76</v>
      </c>
      <c r="L140" s="449"/>
      <c r="M140" s="449"/>
      <c r="N140" s="449">
        <f>ROUND(L140*K140,2)</f>
        <v>0</v>
      </c>
      <c r="O140" s="449"/>
      <c r="P140" s="449"/>
      <c r="Q140" s="449"/>
      <c r="R140" s="131"/>
      <c r="T140" s="154" t="s">
        <v>5</v>
      </c>
      <c r="U140" s="42" t="s">
        <v>37</v>
      </c>
      <c r="V140" s="155">
        <v>0.009</v>
      </c>
      <c r="W140" s="155">
        <f>V140*K140</f>
        <v>0.15984</v>
      </c>
      <c r="X140" s="155">
        <v>0</v>
      </c>
      <c r="Y140" s="155">
        <f>X140*K140</f>
        <v>0</v>
      </c>
      <c r="Z140" s="155">
        <v>0</v>
      </c>
      <c r="AA140" s="156">
        <f>Z140*K140</f>
        <v>0</v>
      </c>
      <c r="AR140" s="19" t="s">
        <v>145</v>
      </c>
      <c r="AT140" s="19" t="s">
        <v>141</v>
      </c>
      <c r="AU140" s="19" t="s">
        <v>94</v>
      </c>
      <c r="AY140" s="19" t="s">
        <v>140</v>
      </c>
      <c r="BE140" s="157">
        <f>IF(U140="základní",N140,0)</f>
        <v>0</v>
      </c>
      <c r="BF140" s="157">
        <f>IF(U140="snížená",N140,0)</f>
        <v>0</v>
      </c>
      <c r="BG140" s="157">
        <f>IF(U140="zákl. přenesená",N140,0)</f>
        <v>0</v>
      </c>
      <c r="BH140" s="157">
        <f>IF(U140="sníž. přenesená",N140,0)</f>
        <v>0</v>
      </c>
      <c r="BI140" s="157">
        <f>IF(U140="nulová",N140,0)</f>
        <v>0</v>
      </c>
      <c r="BJ140" s="19" t="s">
        <v>77</v>
      </c>
      <c r="BK140" s="157">
        <f>ROUND(L140*K140,2)</f>
        <v>0</v>
      </c>
      <c r="BL140" s="19" t="s">
        <v>145</v>
      </c>
      <c r="BM140" s="19" t="s">
        <v>173</v>
      </c>
    </row>
    <row r="141" spans="2:65" s="1" customFormat="1" ht="31.5" customHeight="1">
      <c r="B141" s="129"/>
      <c r="C141" s="150" t="s">
        <v>174</v>
      </c>
      <c r="D141" s="150" t="s">
        <v>141</v>
      </c>
      <c r="E141" s="151" t="s">
        <v>175</v>
      </c>
      <c r="F141" s="448" t="s">
        <v>176</v>
      </c>
      <c r="G141" s="448"/>
      <c r="H141" s="448"/>
      <c r="I141" s="448"/>
      <c r="J141" s="152" t="s">
        <v>177</v>
      </c>
      <c r="K141" s="153">
        <v>30.192</v>
      </c>
      <c r="L141" s="449"/>
      <c r="M141" s="449"/>
      <c r="N141" s="449">
        <f>ROUND(L141*K141,2)</f>
        <v>0</v>
      </c>
      <c r="O141" s="449"/>
      <c r="P141" s="449"/>
      <c r="Q141" s="449"/>
      <c r="R141" s="131"/>
      <c r="T141" s="154" t="s">
        <v>5</v>
      </c>
      <c r="U141" s="42" t="s">
        <v>37</v>
      </c>
      <c r="V141" s="155">
        <v>0</v>
      </c>
      <c r="W141" s="155">
        <f>V141*K141</f>
        <v>0</v>
      </c>
      <c r="X141" s="155">
        <v>0</v>
      </c>
      <c r="Y141" s="155">
        <f>X141*K141</f>
        <v>0</v>
      </c>
      <c r="Z141" s="155">
        <v>0</v>
      </c>
      <c r="AA141" s="156">
        <f>Z141*K141</f>
        <v>0</v>
      </c>
      <c r="AR141" s="19" t="s">
        <v>145</v>
      </c>
      <c r="AT141" s="19" t="s">
        <v>141</v>
      </c>
      <c r="AU141" s="19" t="s">
        <v>94</v>
      </c>
      <c r="AY141" s="19" t="s">
        <v>140</v>
      </c>
      <c r="BE141" s="157">
        <f>IF(U141="základní",N141,0)</f>
        <v>0</v>
      </c>
      <c r="BF141" s="157">
        <f>IF(U141="snížená",N141,0)</f>
        <v>0</v>
      </c>
      <c r="BG141" s="157">
        <f>IF(U141="zákl. přenesená",N141,0)</f>
        <v>0</v>
      </c>
      <c r="BH141" s="157">
        <f>IF(U141="sníž. přenesená",N141,0)</f>
        <v>0</v>
      </c>
      <c r="BI141" s="157">
        <f>IF(U141="nulová",N141,0)</f>
        <v>0</v>
      </c>
      <c r="BJ141" s="19" t="s">
        <v>77</v>
      </c>
      <c r="BK141" s="157">
        <f>ROUND(L141*K141,2)</f>
        <v>0</v>
      </c>
      <c r="BL141" s="19" t="s">
        <v>145</v>
      </c>
      <c r="BM141" s="19" t="s">
        <v>178</v>
      </c>
    </row>
    <row r="142" spans="2:51" s="10" customFormat="1" ht="22.5" customHeight="1">
      <c r="B142" s="158"/>
      <c r="C142" s="159"/>
      <c r="D142" s="159"/>
      <c r="E142" s="160" t="s">
        <v>5</v>
      </c>
      <c r="F142" s="450" t="s">
        <v>179</v>
      </c>
      <c r="G142" s="451"/>
      <c r="H142" s="451"/>
      <c r="I142" s="451"/>
      <c r="J142" s="159"/>
      <c r="K142" s="161">
        <v>30.192</v>
      </c>
      <c r="L142" s="159"/>
      <c r="M142" s="159"/>
      <c r="N142" s="159"/>
      <c r="O142" s="159"/>
      <c r="P142" s="159"/>
      <c r="Q142" s="159"/>
      <c r="R142" s="162"/>
      <c r="T142" s="163"/>
      <c r="U142" s="159"/>
      <c r="V142" s="159"/>
      <c r="W142" s="159"/>
      <c r="X142" s="159"/>
      <c r="Y142" s="159"/>
      <c r="Z142" s="159"/>
      <c r="AA142" s="164"/>
      <c r="AT142" s="165" t="s">
        <v>148</v>
      </c>
      <c r="AU142" s="165" t="s">
        <v>94</v>
      </c>
      <c r="AV142" s="10" t="s">
        <v>94</v>
      </c>
      <c r="AW142" s="10" t="s">
        <v>30</v>
      </c>
      <c r="AX142" s="10" t="s">
        <v>77</v>
      </c>
      <c r="AY142" s="165" t="s">
        <v>140</v>
      </c>
    </row>
    <row r="143" spans="2:65" s="1" customFormat="1" ht="31.5" customHeight="1">
      <c r="B143" s="129"/>
      <c r="C143" s="150" t="s">
        <v>180</v>
      </c>
      <c r="D143" s="150" t="s">
        <v>141</v>
      </c>
      <c r="E143" s="151" t="s">
        <v>181</v>
      </c>
      <c r="F143" s="448" t="s">
        <v>182</v>
      </c>
      <c r="G143" s="448"/>
      <c r="H143" s="448"/>
      <c r="I143" s="448"/>
      <c r="J143" s="152" t="s">
        <v>144</v>
      </c>
      <c r="K143" s="153">
        <v>93.24</v>
      </c>
      <c r="L143" s="449"/>
      <c r="M143" s="449"/>
      <c r="N143" s="449">
        <f>ROUND(L143*K143,2)</f>
        <v>0</v>
      </c>
      <c r="O143" s="449"/>
      <c r="P143" s="449"/>
      <c r="Q143" s="449"/>
      <c r="R143" s="131"/>
      <c r="T143" s="154" t="s">
        <v>5</v>
      </c>
      <c r="U143" s="42" t="s">
        <v>37</v>
      </c>
      <c r="V143" s="155">
        <v>0.299</v>
      </c>
      <c r="W143" s="155">
        <f>V143*K143</f>
        <v>27.878759999999996</v>
      </c>
      <c r="X143" s="155">
        <v>0</v>
      </c>
      <c r="Y143" s="155">
        <f>X143*K143</f>
        <v>0</v>
      </c>
      <c r="Z143" s="155">
        <v>0</v>
      </c>
      <c r="AA143" s="156">
        <f>Z143*K143</f>
        <v>0</v>
      </c>
      <c r="AR143" s="19" t="s">
        <v>145</v>
      </c>
      <c r="AT143" s="19" t="s">
        <v>141</v>
      </c>
      <c r="AU143" s="19" t="s">
        <v>94</v>
      </c>
      <c r="AY143" s="19" t="s">
        <v>140</v>
      </c>
      <c r="BE143" s="157">
        <f>IF(U143="základní",N143,0)</f>
        <v>0</v>
      </c>
      <c r="BF143" s="157">
        <f>IF(U143="snížená",N143,0)</f>
        <v>0</v>
      </c>
      <c r="BG143" s="157">
        <f>IF(U143="zákl. přenesená",N143,0)</f>
        <v>0</v>
      </c>
      <c r="BH143" s="157">
        <f>IF(U143="sníž. přenesená",N143,0)</f>
        <v>0</v>
      </c>
      <c r="BI143" s="157">
        <f>IF(U143="nulová",N143,0)</f>
        <v>0</v>
      </c>
      <c r="BJ143" s="19" t="s">
        <v>77</v>
      </c>
      <c r="BK143" s="157">
        <f>ROUND(L143*K143,2)</f>
        <v>0</v>
      </c>
      <c r="BL143" s="19" t="s">
        <v>145</v>
      </c>
      <c r="BM143" s="19" t="s">
        <v>183</v>
      </c>
    </row>
    <row r="144" spans="2:51" s="10" customFormat="1" ht="22.5" customHeight="1">
      <c r="B144" s="158"/>
      <c r="C144" s="159"/>
      <c r="D144" s="159"/>
      <c r="E144" s="160" t="s">
        <v>5</v>
      </c>
      <c r="F144" s="450" t="s">
        <v>184</v>
      </c>
      <c r="G144" s="451"/>
      <c r="H144" s="451"/>
      <c r="I144" s="451"/>
      <c r="J144" s="159"/>
      <c r="K144" s="161">
        <v>93.24</v>
      </c>
      <c r="L144" s="159"/>
      <c r="M144" s="159"/>
      <c r="N144" s="159"/>
      <c r="O144" s="159"/>
      <c r="P144" s="159"/>
      <c r="Q144" s="159"/>
      <c r="R144" s="162"/>
      <c r="T144" s="163"/>
      <c r="U144" s="159"/>
      <c r="V144" s="159"/>
      <c r="W144" s="159"/>
      <c r="X144" s="159"/>
      <c r="Y144" s="159"/>
      <c r="Z144" s="159"/>
      <c r="AA144" s="164"/>
      <c r="AT144" s="165" t="s">
        <v>148</v>
      </c>
      <c r="AU144" s="165" t="s">
        <v>94</v>
      </c>
      <c r="AV144" s="10" t="s">
        <v>94</v>
      </c>
      <c r="AW144" s="10" t="s">
        <v>30</v>
      </c>
      <c r="AX144" s="10" t="s">
        <v>77</v>
      </c>
      <c r="AY144" s="165" t="s">
        <v>140</v>
      </c>
    </row>
    <row r="145" spans="2:65" s="1" customFormat="1" ht="31.5" customHeight="1">
      <c r="B145" s="129"/>
      <c r="C145" s="150" t="s">
        <v>185</v>
      </c>
      <c r="D145" s="150" t="s">
        <v>141</v>
      </c>
      <c r="E145" s="151" t="s">
        <v>186</v>
      </c>
      <c r="F145" s="448" t="s">
        <v>187</v>
      </c>
      <c r="G145" s="448"/>
      <c r="H145" s="448"/>
      <c r="I145" s="448"/>
      <c r="J145" s="152" t="s">
        <v>144</v>
      </c>
      <c r="K145" s="153">
        <v>14.8</v>
      </c>
      <c r="L145" s="449"/>
      <c r="M145" s="449"/>
      <c r="N145" s="449">
        <f>ROUND(L145*K145,2)</f>
        <v>0</v>
      </c>
      <c r="O145" s="449"/>
      <c r="P145" s="449"/>
      <c r="Q145" s="449"/>
      <c r="R145" s="131"/>
      <c r="T145" s="154" t="s">
        <v>5</v>
      </c>
      <c r="U145" s="42" t="s">
        <v>37</v>
      </c>
      <c r="V145" s="155">
        <v>1.5</v>
      </c>
      <c r="W145" s="155">
        <f>V145*K145</f>
        <v>22.200000000000003</v>
      </c>
      <c r="X145" s="155">
        <v>0</v>
      </c>
      <c r="Y145" s="155">
        <f>X145*K145</f>
        <v>0</v>
      </c>
      <c r="Z145" s="155">
        <v>0</v>
      </c>
      <c r="AA145" s="156">
        <f>Z145*K145</f>
        <v>0</v>
      </c>
      <c r="AR145" s="19" t="s">
        <v>145</v>
      </c>
      <c r="AT145" s="19" t="s">
        <v>141</v>
      </c>
      <c r="AU145" s="19" t="s">
        <v>94</v>
      </c>
      <c r="AY145" s="19" t="s">
        <v>140</v>
      </c>
      <c r="BE145" s="157">
        <f>IF(U145="základní",N145,0)</f>
        <v>0</v>
      </c>
      <c r="BF145" s="157">
        <f>IF(U145="snížená",N145,0)</f>
        <v>0</v>
      </c>
      <c r="BG145" s="157">
        <f>IF(U145="zákl. přenesená",N145,0)</f>
        <v>0</v>
      </c>
      <c r="BH145" s="157">
        <f>IF(U145="sníž. přenesená",N145,0)</f>
        <v>0</v>
      </c>
      <c r="BI145" s="157">
        <f>IF(U145="nulová",N145,0)</f>
        <v>0</v>
      </c>
      <c r="BJ145" s="19" t="s">
        <v>77</v>
      </c>
      <c r="BK145" s="157">
        <f>ROUND(L145*K145,2)</f>
        <v>0</v>
      </c>
      <c r="BL145" s="19" t="s">
        <v>145</v>
      </c>
      <c r="BM145" s="19" t="s">
        <v>188</v>
      </c>
    </row>
    <row r="146" spans="2:51" s="10" customFormat="1" ht="22.5" customHeight="1">
      <c r="B146" s="158"/>
      <c r="C146" s="159"/>
      <c r="D146" s="159"/>
      <c r="E146" s="160" t="s">
        <v>5</v>
      </c>
      <c r="F146" s="450" t="s">
        <v>189</v>
      </c>
      <c r="G146" s="451"/>
      <c r="H146" s="451"/>
      <c r="I146" s="451"/>
      <c r="J146" s="159"/>
      <c r="K146" s="161">
        <v>14.8</v>
      </c>
      <c r="L146" s="159"/>
      <c r="M146" s="159"/>
      <c r="N146" s="159"/>
      <c r="O146" s="159"/>
      <c r="P146" s="159"/>
      <c r="Q146" s="159"/>
      <c r="R146" s="162"/>
      <c r="T146" s="163"/>
      <c r="U146" s="159"/>
      <c r="V146" s="159"/>
      <c r="W146" s="159"/>
      <c r="X146" s="159"/>
      <c r="Y146" s="159"/>
      <c r="Z146" s="159"/>
      <c r="AA146" s="164"/>
      <c r="AT146" s="165" t="s">
        <v>148</v>
      </c>
      <c r="AU146" s="165" t="s">
        <v>94</v>
      </c>
      <c r="AV146" s="10" t="s">
        <v>94</v>
      </c>
      <c r="AW146" s="10" t="s">
        <v>30</v>
      </c>
      <c r="AX146" s="10" t="s">
        <v>77</v>
      </c>
      <c r="AY146" s="165" t="s">
        <v>140</v>
      </c>
    </row>
    <row r="147" spans="2:65" s="1" customFormat="1" ht="22.5" customHeight="1">
      <c r="B147" s="129"/>
      <c r="C147" s="166" t="s">
        <v>190</v>
      </c>
      <c r="D147" s="166" t="s">
        <v>191</v>
      </c>
      <c r="E147" s="167" t="s">
        <v>192</v>
      </c>
      <c r="F147" s="452" t="s">
        <v>193</v>
      </c>
      <c r="G147" s="452"/>
      <c r="H147" s="452"/>
      <c r="I147" s="452"/>
      <c r="J147" s="168" t="s">
        <v>177</v>
      </c>
      <c r="K147" s="169">
        <v>28.817</v>
      </c>
      <c r="L147" s="453"/>
      <c r="M147" s="453"/>
      <c r="N147" s="453">
        <f>ROUND(L147*K147,2)</f>
        <v>0</v>
      </c>
      <c r="O147" s="449"/>
      <c r="P147" s="449"/>
      <c r="Q147" s="449"/>
      <c r="R147" s="131"/>
      <c r="T147" s="154" t="s">
        <v>5</v>
      </c>
      <c r="U147" s="42" t="s">
        <v>37</v>
      </c>
      <c r="V147" s="155">
        <v>0</v>
      </c>
      <c r="W147" s="155">
        <f>V147*K147</f>
        <v>0</v>
      </c>
      <c r="X147" s="155">
        <v>1</v>
      </c>
      <c r="Y147" s="155">
        <f>X147*K147</f>
        <v>28.817</v>
      </c>
      <c r="Z147" s="155">
        <v>0</v>
      </c>
      <c r="AA147" s="156">
        <f>Z147*K147</f>
        <v>0</v>
      </c>
      <c r="AR147" s="19" t="s">
        <v>174</v>
      </c>
      <c r="AT147" s="19" t="s">
        <v>191</v>
      </c>
      <c r="AU147" s="19" t="s">
        <v>94</v>
      </c>
      <c r="AY147" s="19" t="s">
        <v>140</v>
      </c>
      <c r="BE147" s="157">
        <f>IF(U147="základní",N147,0)</f>
        <v>0</v>
      </c>
      <c r="BF147" s="157">
        <f>IF(U147="snížená",N147,0)</f>
        <v>0</v>
      </c>
      <c r="BG147" s="157">
        <f>IF(U147="zákl. přenesená",N147,0)</f>
        <v>0</v>
      </c>
      <c r="BH147" s="157">
        <f>IF(U147="sníž. přenesená",N147,0)</f>
        <v>0</v>
      </c>
      <c r="BI147" s="157">
        <f>IF(U147="nulová",N147,0)</f>
        <v>0</v>
      </c>
      <c r="BJ147" s="19" t="s">
        <v>77</v>
      </c>
      <c r="BK147" s="157">
        <f>ROUND(L147*K147,2)</f>
        <v>0</v>
      </c>
      <c r="BL147" s="19" t="s">
        <v>145</v>
      </c>
      <c r="BM147" s="19" t="s">
        <v>194</v>
      </c>
    </row>
    <row r="148" spans="2:63" s="9" customFormat="1" ht="29.85" customHeight="1">
      <c r="B148" s="139"/>
      <c r="C148" s="140"/>
      <c r="D148" s="149" t="s">
        <v>121</v>
      </c>
      <c r="E148" s="149"/>
      <c r="F148" s="149"/>
      <c r="G148" s="149"/>
      <c r="H148" s="149"/>
      <c r="I148" s="149"/>
      <c r="J148" s="149"/>
      <c r="K148" s="149"/>
      <c r="L148" s="149"/>
      <c r="M148" s="149"/>
      <c r="N148" s="469">
        <f>BK148</f>
        <v>0</v>
      </c>
      <c r="O148" s="470"/>
      <c r="P148" s="470"/>
      <c r="Q148" s="470"/>
      <c r="R148" s="142"/>
      <c r="T148" s="143"/>
      <c r="U148" s="140"/>
      <c r="V148" s="140"/>
      <c r="W148" s="144">
        <f>W149</f>
        <v>18.3</v>
      </c>
      <c r="X148" s="140"/>
      <c r="Y148" s="144">
        <f>Y149</f>
        <v>0.22265</v>
      </c>
      <c r="Z148" s="140"/>
      <c r="AA148" s="145">
        <f>AA149</f>
        <v>0</v>
      </c>
      <c r="AR148" s="146" t="s">
        <v>77</v>
      </c>
      <c r="AT148" s="147" t="s">
        <v>71</v>
      </c>
      <c r="AU148" s="147" t="s">
        <v>77</v>
      </c>
      <c r="AY148" s="146" t="s">
        <v>140</v>
      </c>
      <c r="BK148" s="148">
        <f>BK149</f>
        <v>0</v>
      </c>
    </row>
    <row r="149" spans="2:65" s="1" customFormat="1" ht="31.5" customHeight="1">
      <c r="B149" s="129"/>
      <c r="C149" s="150" t="s">
        <v>195</v>
      </c>
      <c r="D149" s="150" t="s">
        <v>141</v>
      </c>
      <c r="E149" s="151" t="s">
        <v>196</v>
      </c>
      <c r="F149" s="448" t="s">
        <v>197</v>
      </c>
      <c r="G149" s="448"/>
      <c r="H149" s="448"/>
      <c r="I149" s="448"/>
      <c r="J149" s="152" t="s">
        <v>198</v>
      </c>
      <c r="K149" s="153">
        <v>305</v>
      </c>
      <c r="L149" s="449"/>
      <c r="M149" s="449"/>
      <c r="N149" s="449">
        <f>ROUND(L149*K149,2)</f>
        <v>0</v>
      </c>
      <c r="O149" s="449"/>
      <c r="P149" s="449"/>
      <c r="Q149" s="449"/>
      <c r="R149" s="131"/>
      <c r="T149" s="154" t="s">
        <v>5</v>
      </c>
      <c r="U149" s="42" t="s">
        <v>37</v>
      </c>
      <c r="V149" s="155">
        <v>0.06</v>
      </c>
      <c r="W149" s="155">
        <f>V149*K149</f>
        <v>18.3</v>
      </c>
      <c r="X149" s="155">
        <v>0.00073</v>
      </c>
      <c r="Y149" s="155">
        <f>X149*K149</f>
        <v>0.22265</v>
      </c>
      <c r="Z149" s="155">
        <v>0</v>
      </c>
      <c r="AA149" s="156">
        <f>Z149*K149</f>
        <v>0</v>
      </c>
      <c r="AR149" s="19" t="s">
        <v>145</v>
      </c>
      <c r="AT149" s="19" t="s">
        <v>141</v>
      </c>
      <c r="AU149" s="19" t="s">
        <v>94</v>
      </c>
      <c r="AY149" s="19" t="s">
        <v>140</v>
      </c>
      <c r="BE149" s="157">
        <f>IF(U149="základní",N149,0)</f>
        <v>0</v>
      </c>
      <c r="BF149" s="157">
        <f>IF(U149="snížená",N149,0)</f>
        <v>0</v>
      </c>
      <c r="BG149" s="157">
        <f>IF(U149="zákl. přenesená",N149,0)</f>
        <v>0</v>
      </c>
      <c r="BH149" s="157">
        <f>IF(U149="sníž. přenesená",N149,0)</f>
        <v>0</v>
      </c>
      <c r="BI149" s="157">
        <f>IF(U149="nulová",N149,0)</f>
        <v>0</v>
      </c>
      <c r="BJ149" s="19" t="s">
        <v>77</v>
      </c>
      <c r="BK149" s="157">
        <f>ROUND(L149*K149,2)</f>
        <v>0</v>
      </c>
      <c r="BL149" s="19" t="s">
        <v>145</v>
      </c>
      <c r="BM149" s="19" t="s">
        <v>199</v>
      </c>
    </row>
    <row r="150" spans="2:63" s="9" customFormat="1" ht="29.85" customHeight="1">
      <c r="B150" s="139"/>
      <c r="C150" s="140"/>
      <c r="D150" s="149" t="s">
        <v>122</v>
      </c>
      <c r="E150" s="149"/>
      <c r="F150" s="149"/>
      <c r="G150" s="149"/>
      <c r="H150" s="149"/>
      <c r="I150" s="149"/>
      <c r="J150" s="149"/>
      <c r="K150" s="149"/>
      <c r="L150" s="149"/>
      <c r="M150" s="149"/>
      <c r="N150" s="469">
        <f>BK150</f>
        <v>0</v>
      </c>
      <c r="O150" s="470"/>
      <c r="P150" s="470"/>
      <c r="Q150" s="470"/>
      <c r="R150" s="142"/>
      <c r="T150" s="143"/>
      <c r="U150" s="140"/>
      <c r="V150" s="140"/>
      <c r="W150" s="144">
        <f>SUM(W151:W152)</f>
        <v>3.89832</v>
      </c>
      <c r="X150" s="140"/>
      <c r="Y150" s="144">
        <f>SUM(Y151:Y152)</f>
        <v>0</v>
      </c>
      <c r="Z150" s="140"/>
      <c r="AA150" s="145">
        <f>SUM(AA151:AA152)</f>
        <v>0</v>
      </c>
      <c r="AR150" s="146" t="s">
        <v>77</v>
      </c>
      <c r="AT150" s="147" t="s">
        <v>71</v>
      </c>
      <c r="AU150" s="147" t="s">
        <v>77</v>
      </c>
      <c r="AY150" s="146" t="s">
        <v>140</v>
      </c>
      <c r="BK150" s="148">
        <f>SUM(BK151:BK152)</f>
        <v>0</v>
      </c>
    </row>
    <row r="151" spans="2:65" s="1" customFormat="1" ht="22.5" customHeight="1">
      <c r="B151" s="129"/>
      <c r="C151" s="150" t="s">
        <v>200</v>
      </c>
      <c r="D151" s="150" t="s">
        <v>141</v>
      </c>
      <c r="E151" s="151" t="s">
        <v>201</v>
      </c>
      <c r="F151" s="448" t="s">
        <v>202</v>
      </c>
      <c r="G151" s="448"/>
      <c r="H151" s="448"/>
      <c r="I151" s="448"/>
      <c r="J151" s="152" t="s">
        <v>144</v>
      </c>
      <c r="K151" s="153">
        <v>2.96</v>
      </c>
      <c r="L151" s="449"/>
      <c r="M151" s="449"/>
      <c r="N151" s="449">
        <f>ROUND(L151*K151,2)</f>
        <v>0</v>
      </c>
      <c r="O151" s="449"/>
      <c r="P151" s="449"/>
      <c r="Q151" s="449"/>
      <c r="R151" s="131"/>
      <c r="T151" s="154" t="s">
        <v>5</v>
      </c>
      <c r="U151" s="42" t="s">
        <v>37</v>
      </c>
      <c r="V151" s="155">
        <v>1.317</v>
      </c>
      <c r="W151" s="155">
        <f>V151*K151</f>
        <v>3.89832</v>
      </c>
      <c r="X151" s="155">
        <v>0</v>
      </c>
      <c r="Y151" s="155">
        <f>X151*K151</f>
        <v>0</v>
      </c>
      <c r="Z151" s="155">
        <v>0</v>
      </c>
      <c r="AA151" s="156">
        <f>Z151*K151</f>
        <v>0</v>
      </c>
      <c r="AR151" s="19" t="s">
        <v>145</v>
      </c>
      <c r="AT151" s="19" t="s">
        <v>141</v>
      </c>
      <c r="AU151" s="19" t="s">
        <v>94</v>
      </c>
      <c r="AY151" s="19" t="s">
        <v>140</v>
      </c>
      <c r="BE151" s="157">
        <f>IF(U151="základní",N151,0)</f>
        <v>0</v>
      </c>
      <c r="BF151" s="157">
        <f>IF(U151="snížená",N151,0)</f>
        <v>0</v>
      </c>
      <c r="BG151" s="157">
        <f>IF(U151="zákl. přenesená",N151,0)</f>
        <v>0</v>
      </c>
      <c r="BH151" s="157">
        <f>IF(U151="sníž. přenesená",N151,0)</f>
        <v>0</v>
      </c>
      <c r="BI151" s="157">
        <f>IF(U151="nulová",N151,0)</f>
        <v>0</v>
      </c>
      <c r="BJ151" s="19" t="s">
        <v>77</v>
      </c>
      <c r="BK151" s="157">
        <f>ROUND(L151*K151,2)</f>
        <v>0</v>
      </c>
      <c r="BL151" s="19" t="s">
        <v>145</v>
      </c>
      <c r="BM151" s="19" t="s">
        <v>203</v>
      </c>
    </row>
    <row r="152" spans="2:51" s="10" customFormat="1" ht="22.5" customHeight="1">
      <c r="B152" s="158"/>
      <c r="C152" s="159"/>
      <c r="D152" s="159"/>
      <c r="E152" s="160" t="s">
        <v>5</v>
      </c>
      <c r="F152" s="450" t="s">
        <v>204</v>
      </c>
      <c r="G152" s="451"/>
      <c r="H152" s="451"/>
      <c r="I152" s="451"/>
      <c r="J152" s="159"/>
      <c r="K152" s="161">
        <v>2.96</v>
      </c>
      <c r="L152" s="159"/>
      <c r="M152" s="159"/>
      <c r="N152" s="159"/>
      <c r="O152" s="159"/>
      <c r="P152" s="159"/>
      <c r="Q152" s="159"/>
      <c r="R152" s="162"/>
      <c r="T152" s="163"/>
      <c r="U152" s="159"/>
      <c r="V152" s="159"/>
      <c r="W152" s="159"/>
      <c r="X152" s="159"/>
      <c r="Y152" s="159"/>
      <c r="Z152" s="159"/>
      <c r="AA152" s="164"/>
      <c r="AT152" s="165" t="s">
        <v>148</v>
      </c>
      <c r="AU152" s="165" t="s">
        <v>94</v>
      </c>
      <c r="AV152" s="10" t="s">
        <v>94</v>
      </c>
      <c r="AW152" s="10" t="s">
        <v>30</v>
      </c>
      <c r="AX152" s="10" t="s">
        <v>77</v>
      </c>
      <c r="AY152" s="165" t="s">
        <v>140</v>
      </c>
    </row>
    <row r="153" spans="2:63" s="9" customFormat="1" ht="29.85" customHeight="1">
      <c r="B153" s="139"/>
      <c r="C153" s="140"/>
      <c r="D153" s="149" t="s">
        <v>123</v>
      </c>
      <c r="E153" s="149"/>
      <c r="F153" s="149"/>
      <c r="G153" s="149"/>
      <c r="H153" s="149"/>
      <c r="I153" s="149"/>
      <c r="J153" s="149"/>
      <c r="K153" s="149"/>
      <c r="L153" s="149"/>
      <c r="M153" s="149"/>
      <c r="N153" s="467">
        <f>BK153</f>
        <v>0</v>
      </c>
      <c r="O153" s="468"/>
      <c r="P153" s="468"/>
      <c r="Q153" s="468"/>
      <c r="R153" s="142"/>
      <c r="T153" s="143"/>
      <c r="U153" s="140"/>
      <c r="V153" s="140"/>
      <c r="W153" s="144">
        <f>SUM(W154:W156)</f>
        <v>38.324000000000005</v>
      </c>
      <c r="X153" s="140"/>
      <c r="Y153" s="144">
        <f>SUM(Y154:Y156)</f>
        <v>0.47370999999999996</v>
      </c>
      <c r="Z153" s="140"/>
      <c r="AA153" s="145">
        <f>SUM(AA154:AA156)</f>
        <v>0</v>
      </c>
      <c r="AR153" s="146" t="s">
        <v>77</v>
      </c>
      <c r="AT153" s="147" t="s">
        <v>71</v>
      </c>
      <c r="AU153" s="147" t="s">
        <v>77</v>
      </c>
      <c r="AY153" s="146" t="s">
        <v>140</v>
      </c>
      <c r="BK153" s="148">
        <f>SUM(BK154:BK156)</f>
        <v>0</v>
      </c>
    </row>
    <row r="154" spans="2:65" s="1" customFormat="1" ht="31.5" customHeight="1">
      <c r="B154" s="129"/>
      <c r="C154" s="150" t="s">
        <v>205</v>
      </c>
      <c r="D154" s="150" t="s">
        <v>141</v>
      </c>
      <c r="E154" s="151" t="s">
        <v>206</v>
      </c>
      <c r="F154" s="448" t="s">
        <v>207</v>
      </c>
      <c r="G154" s="448"/>
      <c r="H154" s="448"/>
      <c r="I154" s="448"/>
      <c r="J154" s="152" t="s">
        <v>208</v>
      </c>
      <c r="K154" s="153">
        <v>1</v>
      </c>
      <c r="L154" s="449"/>
      <c r="M154" s="449"/>
      <c r="N154" s="449">
        <f>ROUND(L154*K154,2)</f>
        <v>0</v>
      </c>
      <c r="O154" s="449"/>
      <c r="P154" s="449"/>
      <c r="Q154" s="449"/>
      <c r="R154" s="131"/>
      <c r="T154" s="154" t="s">
        <v>5</v>
      </c>
      <c r="U154" s="42" t="s">
        <v>37</v>
      </c>
      <c r="V154" s="155">
        <v>1.516</v>
      </c>
      <c r="W154" s="155">
        <f>V154*K154</f>
        <v>1.516</v>
      </c>
      <c r="X154" s="155">
        <v>0.00273</v>
      </c>
      <c r="Y154" s="155">
        <f>X154*K154</f>
        <v>0.00273</v>
      </c>
      <c r="Z154" s="155">
        <v>0</v>
      </c>
      <c r="AA154" s="156">
        <f>Z154*K154</f>
        <v>0</v>
      </c>
      <c r="AR154" s="19" t="s">
        <v>145</v>
      </c>
      <c r="AT154" s="19" t="s">
        <v>141</v>
      </c>
      <c r="AU154" s="19" t="s">
        <v>94</v>
      </c>
      <c r="AY154" s="19" t="s">
        <v>140</v>
      </c>
      <c r="BE154" s="157">
        <f>IF(U154="základní",N154,0)</f>
        <v>0</v>
      </c>
      <c r="BF154" s="157">
        <f>IF(U154="snížená",N154,0)</f>
        <v>0</v>
      </c>
      <c r="BG154" s="157">
        <f>IF(U154="zákl. přenesená",N154,0)</f>
        <v>0</v>
      </c>
      <c r="BH154" s="157">
        <f>IF(U154="sníž. přenesená",N154,0)</f>
        <v>0</v>
      </c>
      <c r="BI154" s="157">
        <f>IF(U154="nulová",N154,0)</f>
        <v>0</v>
      </c>
      <c r="BJ154" s="19" t="s">
        <v>77</v>
      </c>
      <c r="BK154" s="157">
        <f>ROUND(L154*K154,2)</f>
        <v>0</v>
      </c>
      <c r="BL154" s="19" t="s">
        <v>145</v>
      </c>
      <c r="BM154" s="19" t="s">
        <v>209</v>
      </c>
    </row>
    <row r="155" spans="2:65" s="1" customFormat="1" ht="31.5" customHeight="1">
      <c r="B155" s="129"/>
      <c r="C155" s="150" t="s">
        <v>11</v>
      </c>
      <c r="D155" s="150" t="s">
        <v>141</v>
      </c>
      <c r="E155" s="151" t="s">
        <v>210</v>
      </c>
      <c r="F155" s="448" t="s">
        <v>211</v>
      </c>
      <c r="G155" s="448"/>
      <c r="H155" s="448"/>
      <c r="I155" s="448"/>
      <c r="J155" s="152" t="s">
        <v>212</v>
      </c>
      <c r="K155" s="153">
        <v>2</v>
      </c>
      <c r="L155" s="449"/>
      <c r="M155" s="449"/>
      <c r="N155" s="449">
        <f>ROUND(L155*K155,2)</f>
        <v>0</v>
      </c>
      <c r="O155" s="449"/>
      <c r="P155" s="449"/>
      <c r="Q155" s="449"/>
      <c r="R155" s="131"/>
      <c r="T155" s="154" t="s">
        <v>5</v>
      </c>
      <c r="U155" s="42" t="s">
        <v>37</v>
      </c>
      <c r="V155" s="155">
        <v>1.926</v>
      </c>
      <c r="W155" s="155">
        <f>V155*K155</f>
        <v>3.852</v>
      </c>
      <c r="X155" s="155">
        <v>0.00365</v>
      </c>
      <c r="Y155" s="155">
        <f>X155*K155</f>
        <v>0.0073</v>
      </c>
      <c r="Z155" s="155">
        <v>0</v>
      </c>
      <c r="AA155" s="156">
        <f>Z155*K155</f>
        <v>0</v>
      </c>
      <c r="AR155" s="19" t="s">
        <v>145</v>
      </c>
      <c r="AT155" s="19" t="s">
        <v>141</v>
      </c>
      <c r="AU155" s="19" t="s">
        <v>94</v>
      </c>
      <c r="AY155" s="19" t="s">
        <v>140</v>
      </c>
      <c r="BE155" s="157">
        <f>IF(U155="základní",N155,0)</f>
        <v>0</v>
      </c>
      <c r="BF155" s="157">
        <f>IF(U155="snížená",N155,0)</f>
        <v>0</v>
      </c>
      <c r="BG155" s="157">
        <f>IF(U155="zákl. přenesená",N155,0)</f>
        <v>0</v>
      </c>
      <c r="BH155" s="157">
        <f>IF(U155="sníž. přenesená",N155,0)</f>
        <v>0</v>
      </c>
      <c r="BI155" s="157">
        <f>IF(U155="nulová",N155,0)</f>
        <v>0</v>
      </c>
      <c r="BJ155" s="19" t="s">
        <v>77</v>
      </c>
      <c r="BK155" s="157">
        <f>ROUND(L155*K155,2)</f>
        <v>0</v>
      </c>
      <c r="BL155" s="19" t="s">
        <v>145</v>
      </c>
      <c r="BM155" s="19" t="s">
        <v>213</v>
      </c>
    </row>
    <row r="156" spans="2:65" s="1" customFormat="1" ht="44.25" customHeight="1">
      <c r="B156" s="129"/>
      <c r="C156" s="150" t="s">
        <v>214</v>
      </c>
      <c r="D156" s="150" t="s">
        <v>141</v>
      </c>
      <c r="E156" s="151" t="s">
        <v>215</v>
      </c>
      <c r="F156" s="448" t="s">
        <v>216</v>
      </c>
      <c r="G156" s="448"/>
      <c r="H156" s="448"/>
      <c r="I156" s="448"/>
      <c r="J156" s="152" t="s">
        <v>212</v>
      </c>
      <c r="K156" s="153">
        <v>7</v>
      </c>
      <c r="L156" s="449"/>
      <c r="M156" s="449"/>
      <c r="N156" s="449">
        <f>ROUND(L156*K156,2)</f>
        <v>0</v>
      </c>
      <c r="O156" s="449"/>
      <c r="P156" s="449"/>
      <c r="Q156" s="449"/>
      <c r="R156" s="131"/>
      <c r="T156" s="154" t="s">
        <v>5</v>
      </c>
      <c r="U156" s="42" t="s">
        <v>37</v>
      </c>
      <c r="V156" s="155">
        <v>4.708</v>
      </c>
      <c r="W156" s="155">
        <f>V156*K156</f>
        <v>32.956</v>
      </c>
      <c r="X156" s="155">
        <v>0.06624</v>
      </c>
      <c r="Y156" s="155">
        <f>X156*K156</f>
        <v>0.46368</v>
      </c>
      <c r="Z156" s="155">
        <v>0</v>
      </c>
      <c r="AA156" s="156">
        <f>Z156*K156</f>
        <v>0</v>
      </c>
      <c r="AR156" s="19" t="s">
        <v>145</v>
      </c>
      <c r="AT156" s="19" t="s">
        <v>141</v>
      </c>
      <c r="AU156" s="19" t="s">
        <v>94</v>
      </c>
      <c r="AY156" s="19" t="s">
        <v>140</v>
      </c>
      <c r="BE156" s="157">
        <f>IF(U156="základní",N156,0)</f>
        <v>0</v>
      </c>
      <c r="BF156" s="157">
        <f>IF(U156="snížená",N156,0)</f>
        <v>0</v>
      </c>
      <c r="BG156" s="157">
        <f>IF(U156="zákl. přenesená",N156,0)</f>
        <v>0</v>
      </c>
      <c r="BH156" s="157">
        <f>IF(U156="sníž. přenesená",N156,0)</f>
        <v>0</v>
      </c>
      <c r="BI156" s="157">
        <f>IF(U156="nulová",N156,0)</f>
        <v>0</v>
      </c>
      <c r="BJ156" s="19" t="s">
        <v>77</v>
      </c>
      <c r="BK156" s="157">
        <f>ROUND(L156*K156,2)</f>
        <v>0</v>
      </c>
      <c r="BL156" s="19" t="s">
        <v>145</v>
      </c>
      <c r="BM156" s="19" t="s">
        <v>217</v>
      </c>
    </row>
    <row r="157" spans="2:63" s="9" customFormat="1" ht="29.85" customHeight="1">
      <c r="B157" s="139"/>
      <c r="C157" s="140"/>
      <c r="D157" s="149" t="s">
        <v>124</v>
      </c>
      <c r="E157" s="149"/>
      <c r="F157" s="149"/>
      <c r="G157" s="149"/>
      <c r="H157" s="149"/>
      <c r="I157" s="149"/>
      <c r="J157" s="149"/>
      <c r="K157" s="149"/>
      <c r="L157" s="149"/>
      <c r="M157" s="149"/>
      <c r="N157" s="469">
        <f>BK157</f>
        <v>0</v>
      </c>
      <c r="O157" s="470"/>
      <c r="P157" s="470"/>
      <c r="Q157" s="470"/>
      <c r="R157" s="142"/>
      <c r="T157" s="143"/>
      <c r="U157" s="140"/>
      <c r="V157" s="140"/>
      <c r="W157" s="144">
        <f>SUM(W158:W161)</f>
        <v>40</v>
      </c>
      <c r="X157" s="140"/>
      <c r="Y157" s="144">
        <f>SUM(Y158:Y161)</f>
        <v>0</v>
      </c>
      <c r="Z157" s="140"/>
      <c r="AA157" s="145">
        <f>SUM(AA158:AA161)</f>
        <v>0</v>
      </c>
      <c r="AR157" s="146" t="s">
        <v>77</v>
      </c>
      <c r="AT157" s="147" t="s">
        <v>71</v>
      </c>
      <c r="AU157" s="147" t="s">
        <v>77</v>
      </c>
      <c r="AY157" s="146" t="s">
        <v>140</v>
      </c>
      <c r="BK157" s="148">
        <f>SUM(BK158:BK161)</f>
        <v>0</v>
      </c>
    </row>
    <row r="158" spans="2:65" s="1" customFormat="1" ht="22.5" customHeight="1">
      <c r="B158" s="129"/>
      <c r="C158" s="150" t="s">
        <v>218</v>
      </c>
      <c r="D158" s="150" t="s">
        <v>141</v>
      </c>
      <c r="E158" s="151" t="s">
        <v>219</v>
      </c>
      <c r="F158" s="448" t="s">
        <v>220</v>
      </c>
      <c r="G158" s="448"/>
      <c r="H158" s="448"/>
      <c r="I158" s="448"/>
      <c r="J158" s="152" t="s">
        <v>221</v>
      </c>
      <c r="K158" s="153">
        <v>20</v>
      </c>
      <c r="L158" s="449"/>
      <c r="M158" s="449"/>
      <c r="N158" s="449">
        <f>ROUND(L158*K158,2)</f>
        <v>0</v>
      </c>
      <c r="O158" s="449"/>
      <c r="P158" s="449"/>
      <c r="Q158" s="449"/>
      <c r="R158" s="131"/>
      <c r="T158" s="154" t="s">
        <v>5</v>
      </c>
      <c r="U158" s="42" t="s">
        <v>37</v>
      </c>
      <c r="V158" s="155">
        <v>2</v>
      </c>
      <c r="W158" s="155">
        <f>V158*K158</f>
        <v>40</v>
      </c>
      <c r="X158" s="155">
        <v>0</v>
      </c>
      <c r="Y158" s="155">
        <f>X158*K158</f>
        <v>0</v>
      </c>
      <c r="Z158" s="155">
        <v>0</v>
      </c>
      <c r="AA158" s="156">
        <f>Z158*K158</f>
        <v>0</v>
      </c>
      <c r="AR158" s="19" t="s">
        <v>145</v>
      </c>
      <c r="AT158" s="19" t="s">
        <v>141</v>
      </c>
      <c r="AU158" s="19" t="s">
        <v>94</v>
      </c>
      <c r="AY158" s="19" t="s">
        <v>140</v>
      </c>
      <c r="BE158" s="157">
        <f>IF(U158="základní",N158,0)</f>
        <v>0</v>
      </c>
      <c r="BF158" s="157">
        <f>IF(U158="snížená",N158,0)</f>
        <v>0</v>
      </c>
      <c r="BG158" s="157">
        <f>IF(U158="zákl. přenesená",N158,0)</f>
        <v>0</v>
      </c>
      <c r="BH158" s="157">
        <f>IF(U158="sníž. přenesená",N158,0)</f>
        <v>0</v>
      </c>
      <c r="BI158" s="157">
        <f>IF(U158="nulová",N158,0)</f>
        <v>0</v>
      </c>
      <c r="BJ158" s="19" t="s">
        <v>77</v>
      </c>
      <c r="BK158" s="157">
        <f>ROUND(L158*K158,2)</f>
        <v>0</v>
      </c>
      <c r="BL158" s="19" t="s">
        <v>145</v>
      </c>
      <c r="BM158" s="19" t="s">
        <v>222</v>
      </c>
    </row>
    <row r="159" spans="2:51" s="10" customFormat="1" ht="22.5" customHeight="1">
      <c r="B159" s="158"/>
      <c r="C159" s="159"/>
      <c r="D159" s="159"/>
      <c r="E159" s="160" t="s">
        <v>5</v>
      </c>
      <c r="F159" s="450" t="s">
        <v>223</v>
      </c>
      <c r="G159" s="451"/>
      <c r="H159" s="451"/>
      <c r="I159" s="451"/>
      <c r="J159" s="159"/>
      <c r="K159" s="161">
        <v>10</v>
      </c>
      <c r="L159" s="159"/>
      <c r="M159" s="159"/>
      <c r="N159" s="159"/>
      <c r="O159" s="159"/>
      <c r="P159" s="159"/>
      <c r="Q159" s="159"/>
      <c r="R159" s="162"/>
      <c r="T159" s="163"/>
      <c r="U159" s="159"/>
      <c r="V159" s="159"/>
      <c r="W159" s="159"/>
      <c r="X159" s="159"/>
      <c r="Y159" s="159"/>
      <c r="Z159" s="159"/>
      <c r="AA159" s="164"/>
      <c r="AT159" s="165" t="s">
        <v>148</v>
      </c>
      <c r="AU159" s="165" t="s">
        <v>94</v>
      </c>
      <c r="AV159" s="10" t="s">
        <v>94</v>
      </c>
      <c r="AW159" s="10" t="s">
        <v>30</v>
      </c>
      <c r="AX159" s="10" t="s">
        <v>72</v>
      </c>
      <c r="AY159" s="165" t="s">
        <v>140</v>
      </c>
    </row>
    <row r="160" spans="2:51" s="10" customFormat="1" ht="22.5" customHeight="1">
      <c r="B160" s="158"/>
      <c r="C160" s="159"/>
      <c r="D160" s="159"/>
      <c r="E160" s="160" t="s">
        <v>5</v>
      </c>
      <c r="F160" s="454" t="s">
        <v>224</v>
      </c>
      <c r="G160" s="455"/>
      <c r="H160" s="455"/>
      <c r="I160" s="455"/>
      <c r="J160" s="159"/>
      <c r="K160" s="161">
        <v>10</v>
      </c>
      <c r="L160" s="159"/>
      <c r="M160" s="159"/>
      <c r="N160" s="159"/>
      <c r="O160" s="159"/>
      <c r="P160" s="159"/>
      <c r="Q160" s="159"/>
      <c r="R160" s="162"/>
      <c r="T160" s="163"/>
      <c r="U160" s="159"/>
      <c r="V160" s="159"/>
      <c r="W160" s="159"/>
      <c r="X160" s="159"/>
      <c r="Y160" s="159"/>
      <c r="Z160" s="159"/>
      <c r="AA160" s="164"/>
      <c r="AT160" s="165" t="s">
        <v>148</v>
      </c>
      <c r="AU160" s="165" t="s">
        <v>94</v>
      </c>
      <c r="AV160" s="10" t="s">
        <v>94</v>
      </c>
      <c r="AW160" s="10" t="s">
        <v>30</v>
      </c>
      <c r="AX160" s="10" t="s">
        <v>72</v>
      </c>
      <c r="AY160" s="165" t="s">
        <v>140</v>
      </c>
    </row>
    <row r="161" spans="2:51" s="11" customFormat="1" ht="22.5" customHeight="1">
      <c r="B161" s="170"/>
      <c r="C161" s="171"/>
      <c r="D161" s="171"/>
      <c r="E161" s="172" t="s">
        <v>5</v>
      </c>
      <c r="F161" s="456" t="s">
        <v>225</v>
      </c>
      <c r="G161" s="457"/>
      <c r="H161" s="457"/>
      <c r="I161" s="457"/>
      <c r="J161" s="171"/>
      <c r="K161" s="173">
        <v>20</v>
      </c>
      <c r="L161" s="171"/>
      <c r="M161" s="171"/>
      <c r="N161" s="171"/>
      <c r="O161" s="171"/>
      <c r="P161" s="171"/>
      <c r="Q161" s="171"/>
      <c r="R161" s="174"/>
      <c r="T161" s="175"/>
      <c r="U161" s="171"/>
      <c r="V161" s="171"/>
      <c r="W161" s="171"/>
      <c r="X161" s="171"/>
      <c r="Y161" s="171"/>
      <c r="Z161" s="171"/>
      <c r="AA161" s="176"/>
      <c r="AT161" s="177" t="s">
        <v>148</v>
      </c>
      <c r="AU161" s="177" t="s">
        <v>94</v>
      </c>
      <c r="AV161" s="11" t="s">
        <v>145</v>
      </c>
      <c r="AW161" s="11" t="s">
        <v>30</v>
      </c>
      <c r="AX161" s="11" t="s">
        <v>77</v>
      </c>
      <c r="AY161" s="177" t="s">
        <v>140</v>
      </c>
    </row>
    <row r="162" spans="2:63" s="9" customFormat="1" ht="29.85" customHeight="1">
      <c r="B162" s="139"/>
      <c r="C162" s="140"/>
      <c r="D162" s="149" t="s">
        <v>125</v>
      </c>
      <c r="E162" s="149"/>
      <c r="F162" s="149"/>
      <c r="G162" s="149"/>
      <c r="H162" s="149"/>
      <c r="I162" s="149"/>
      <c r="J162" s="149"/>
      <c r="K162" s="149"/>
      <c r="L162" s="149"/>
      <c r="M162" s="149"/>
      <c r="N162" s="467">
        <f>BK162</f>
        <v>0</v>
      </c>
      <c r="O162" s="468"/>
      <c r="P162" s="468"/>
      <c r="Q162" s="468"/>
      <c r="R162" s="142"/>
      <c r="T162" s="143"/>
      <c r="U162" s="140"/>
      <c r="V162" s="140"/>
      <c r="W162" s="144">
        <f>SUM(W163:W165)</f>
        <v>39.792044999999995</v>
      </c>
      <c r="X162" s="140"/>
      <c r="Y162" s="144">
        <f>SUM(Y163:Y165)</f>
        <v>0</v>
      </c>
      <c r="Z162" s="140"/>
      <c r="AA162" s="145">
        <f>SUM(AA163:AA165)</f>
        <v>0</v>
      </c>
      <c r="AR162" s="146" t="s">
        <v>77</v>
      </c>
      <c r="AT162" s="147" t="s">
        <v>71</v>
      </c>
      <c r="AU162" s="147" t="s">
        <v>77</v>
      </c>
      <c r="AY162" s="146" t="s">
        <v>140</v>
      </c>
      <c r="BK162" s="148">
        <f>SUM(BK163:BK165)</f>
        <v>0</v>
      </c>
    </row>
    <row r="163" spans="2:65" s="1" customFormat="1" ht="44.25" customHeight="1">
      <c r="B163" s="129"/>
      <c r="C163" s="150" t="s">
        <v>226</v>
      </c>
      <c r="D163" s="150" t="s">
        <v>141</v>
      </c>
      <c r="E163" s="151" t="s">
        <v>227</v>
      </c>
      <c r="F163" s="448" t="s">
        <v>228</v>
      </c>
      <c r="G163" s="448"/>
      <c r="H163" s="448"/>
      <c r="I163" s="448"/>
      <c r="J163" s="152" t="s">
        <v>177</v>
      </c>
      <c r="K163" s="153">
        <v>11.405</v>
      </c>
      <c r="L163" s="449"/>
      <c r="M163" s="449"/>
      <c r="N163" s="449">
        <f>ROUND(L163*K163,2)</f>
        <v>0</v>
      </c>
      <c r="O163" s="449"/>
      <c r="P163" s="449"/>
      <c r="Q163" s="449"/>
      <c r="R163" s="131"/>
      <c r="T163" s="154" t="s">
        <v>5</v>
      </c>
      <c r="U163" s="42" t="s">
        <v>37</v>
      </c>
      <c r="V163" s="155">
        <v>3.31</v>
      </c>
      <c r="W163" s="155">
        <f>V163*K163</f>
        <v>37.75055</v>
      </c>
      <c r="X163" s="155">
        <v>0</v>
      </c>
      <c r="Y163" s="155">
        <f>X163*K163</f>
        <v>0</v>
      </c>
      <c r="Z163" s="155">
        <v>0</v>
      </c>
      <c r="AA163" s="156">
        <f>Z163*K163</f>
        <v>0</v>
      </c>
      <c r="AR163" s="19" t="s">
        <v>145</v>
      </c>
      <c r="AT163" s="19" t="s">
        <v>141</v>
      </c>
      <c r="AU163" s="19" t="s">
        <v>94</v>
      </c>
      <c r="AY163" s="19" t="s">
        <v>140</v>
      </c>
      <c r="BE163" s="157">
        <f>IF(U163="základní",N163,0)</f>
        <v>0</v>
      </c>
      <c r="BF163" s="157">
        <f>IF(U163="snížená",N163,0)</f>
        <v>0</v>
      </c>
      <c r="BG163" s="157">
        <f>IF(U163="zákl. přenesená",N163,0)</f>
        <v>0</v>
      </c>
      <c r="BH163" s="157">
        <f>IF(U163="sníž. přenesená",N163,0)</f>
        <v>0</v>
      </c>
      <c r="BI163" s="157">
        <f>IF(U163="nulová",N163,0)</f>
        <v>0</v>
      </c>
      <c r="BJ163" s="19" t="s">
        <v>77</v>
      </c>
      <c r="BK163" s="157">
        <f>ROUND(L163*K163,2)</f>
        <v>0</v>
      </c>
      <c r="BL163" s="19" t="s">
        <v>145</v>
      </c>
      <c r="BM163" s="19" t="s">
        <v>229</v>
      </c>
    </row>
    <row r="164" spans="2:65" s="1" customFormat="1" ht="31.5" customHeight="1">
      <c r="B164" s="129"/>
      <c r="C164" s="150" t="s">
        <v>230</v>
      </c>
      <c r="D164" s="150" t="s">
        <v>141</v>
      </c>
      <c r="E164" s="151" t="s">
        <v>231</v>
      </c>
      <c r="F164" s="448" t="s">
        <v>232</v>
      </c>
      <c r="G164" s="448"/>
      <c r="H164" s="448"/>
      <c r="I164" s="448"/>
      <c r="J164" s="152" t="s">
        <v>177</v>
      </c>
      <c r="K164" s="153">
        <v>11.405</v>
      </c>
      <c r="L164" s="449"/>
      <c r="M164" s="449"/>
      <c r="N164" s="449">
        <f>ROUND(L164*K164,2)</f>
        <v>0</v>
      </c>
      <c r="O164" s="449"/>
      <c r="P164" s="449"/>
      <c r="Q164" s="449"/>
      <c r="R164" s="131"/>
      <c r="T164" s="154" t="s">
        <v>5</v>
      </c>
      <c r="U164" s="42" t="s">
        <v>37</v>
      </c>
      <c r="V164" s="155">
        <v>0.125</v>
      </c>
      <c r="W164" s="155">
        <f>V164*K164</f>
        <v>1.425625</v>
      </c>
      <c r="X164" s="155">
        <v>0</v>
      </c>
      <c r="Y164" s="155">
        <f>X164*K164</f>
        <v>0</v>
      </c>
      <c r="Z164" s="155">
        <v>0</v>
      </c>
      <c r="AA164" s="156">
        <f>Z164*K164</f>
        <v>0</v>
      </c>
      <c r="AR164" s="19" t="s">
        <v>145</v>
      </c>
      <c r="AT164" s="19" t="s">
        <v>141</v>
      </c>
      <c r="AU164" s="19" t="s">
        <v>94</v>
      </c>
      <c r="AY164" s="19" t="s">
        <v>140</v>
      </c>
      <c r="BE164" s="157">
        <f>IF(U164="základní",N164,0)</f>
        <v>0</v>
      </c>
      <c r="BF164" s="157">
        <f>IF(U164="snížená",N164,0)</f>
        <v>0</v>
      </c>
      <c r="BG164" s="157">
        <f>IF(U164="zákl. přenesená",N164,0)</f>
        <v>0</v>
      </c>
      <c r="BH164" s="157">
        <f>IF(U164="sníž. přenesená",N164,0)</f>
        <v>0</v>
      </c>
      <c r="BI164" s="157">
        <f>IF(U164="nulová",N164,0)</f>
        <v>0</v>
      </c>
      <c r="BJ164" s="19" t="s">
        <v>77</v>
      </c>
      <c r="BK164" s="157">
        <f>ROUND(L164*K164,2)</f>
        <v>0</v>
      </c>
      <c r="BL164" s="19" t="s">
        <v>145</v>
      </c>
      <c r="BM164" s="19" t="s">
        <v>233</v>
      </c>
    </row>
    <row r="165" spans="2:65" s="1" customFormat="1" ht="31.5" customHeight="1">
      <c r="B165" s="129"/>
      <c r="C165" s="150" t="s">
        <v>234</v>
      </c>
      <c r="D165" s="150" t="s">
        <v>141</v>
      </c>
      <c r="E165" s="151" t="s">
        <v>235</v>
      </c>
      <c r="F165" s="448" t="s">
        <v>236</v>
      </c>
      <c r="G165" s="448"/>
      <c r="H165" s="448"/>
      <c r="I165" s="448"/>
      <c r="J165" s="152" t="s">
        <v>177</v>
      </c>
      <c r="K165" s="153">
        <v>102.645</v>
      </c>
      <c r="L165" s="449"/>
      <c r="M165" s="449"/>
      <c r="N165" s="449">
        <f>ROUND(L165*K165,2)</f>
        <v>0</v>
      </c>
      <c r="O165" s="449"/>
      <c r="P165" s="449"/>
      <c r="Q165" s="449"/>
      <c r="R165" s="131"/>
      <c r="T165" s="154" t="s">
        <v>5</v>
      </c>
      <c r="U165" s="42" t="s">
        <v>37</v>
      </c>
      <c r="V165" s="155">
        <v>0.006</v>
      </c>
      <c r="W165" s="155">
        <f>V165*K165</f>
        <v>0.61587</v>
      </c>
      <c r="X165" s="155">
        <v>0</v>
      </c>
      <c r="Y165" s="155">
        <f>X165*K165</f>
        <v>0</v>
      </c>
      <c r="Z165" s="155">
        <v>0</v>
      </c>
      <c r="AA165" s="156">
        <f>Z165*K165</f>
        <v>0</v>
      </c>
      <c r="AR165" s="19" t="s">
        <v>145</v>
      </c>
      <c r="AT165" s="19" t="s">
        <v>141</v>
      </c>
      <c r="AU165" s="19" t="s">
        <v>94</v>
      </c>
      <c r="AY165" s="19" t="s">
        <v>140</v>
      </c>
      <c r="BE165" s="157">
        <f>IF(U165="základní",N165,0)</f>
        <v>0</v>
      </c>
      <c r="BF165" s="157">
        <f>IF(U165="snížená",N165,0)</f>
        <v>0</v>
      </c>
      <c r="BG165" s="157">
        <f>IF(U165="zákl. přenesená",N165,0)</f>
        <v>0</v>
      </c>
      <c r="BH165" s="157">
        <f>IF(U165="sníž. přenesená",N165,0)</f>
        <v>0</v>
      </c>
      <c r="BI165" s="157">
        <f>IF(U165="nulová",N165,0)</f>
        <v>0</v>
      </c>
      <c r="BJ165" s="19" t="s">
        <v>77</v>
      </c>
      <c r="BK165" s="157">
        <f>ROUND(L165*K165,2)</f>
        <v>0</v>
      </c>
      <c r="BL165" s="19" t="s">
        <v>145</v>
      </c>
      <c r="BM165" s="19" t="s">
        <v>237</v>
      </c>
    </row>
    <row r="166" spans="2:63" s="9" customFormat="1" ht="29.85" customHeight="1">
      <c r="B166" s="139"/>
      <c r="C166" s="140"/>
      <c r="D166" s="149" t="s">
        <v>126</v>
      </c>
      <c r="E166" s="149"/>
      <c r="F166" s="149"/>
      <c r="G166" s="149"/>
      <c r="H166" s="149"/>
      <c r="I166" s="149"/>
      <c r="J166" s="149"/>
      <c r="K166" s="149"/>
      <c r="L166" s="149"/>
      <c r="M166" s="149"/>
      <c r="N166" s="469">
        <f>BK166</f>
        <v>0</v>
      </c>
      <c r="O166" s="470"/>
      <c r="P166" s="470"/>
      <c r="Q166" s="470"/>
      <c r="R166" s="142"/>
      <c r="T166" s="143"/>
      <c r="U166" s="140"/>
      <c r="V166" s="140"/>
      <c r="W166" s="144">
        <f>W167</f>
        <v>9.861064</v>
      </c>
      <c r="X166" s="140"/>
      <c r="Y166" s="144">
        <f>Y167</f>
        <v>0</v>
      </c>
      <c r="Z166" s="140"/>
      <c r="AA166" s="145">
        <f>AA167</f>
        <v>0</v>
      </c>
      <c r="AR166" s="146" t="s">
        <v>77</v>
      </c>
      <c r="AT166" s="147" t="s">
        <v>71</v>
      </c>
      <c r="AU166" s="147" t="s">
        <v>77</v>
      </c>
      <c r="AY166" s="146" t="s">
        <v>140</v>
      </c>
      <c r="BK166" s="148">
        <f>BK167</f>
        <v>0</v>
      </c>
    </row>
    <row r="167" spans="2:65" s="1" customFormat="1" ht="31.5" customHeight="1">
      <c r="B167" s="129"/>
      <c r="C167" s="150" t="s">
        <v>10</v>
      </c>
      <c r="D167" s="150" t="s">
        <v>141</v>
      </c>
      <c r="E167" s="151" t="s">
        <v>238</v>
      </c>
      <c r="F167" s="448" t="s">
        <v>239</v>
      </c>
      <c r="G167" s="448"/>
      <c r="H167" s="448"/>
      <c r="I167" s="448"/>
      <c r="J167" s="152" t="s">
        <v>177</v>
      </c>
      <c r="K167" s="153">
        <v>29.702</v>
      </c>
      <c r="L167" s="449"/>
      <c r="M167" s="449"/>
      <c r="N167" s="449">
        <f>ROUND(L167*K167,2)</f>
        <v>0</v>
      </c>
      <c r="O167" s="449"/>
      <c r="P167" s="449"/>
      <c r="Q167" s="449"/>
      <c r="R167" s="131"/>
      <c r="T167" s="154" t="s">
        <v>5</v>
      </c>
      <c r="U167" s="42" t="s">
        <v>37</v>
      </c>
      <c r="V167" s="155">
        <v>0.332</v>
      </c>
      <c r="W167" s="155">
        <f>V167*K167</f>
        <v>9.861064</v>
      </c>
      <c r="X167" s="155">
        <v>0</v>
      </c>
      <c r="Y167" s="155">
        <f>X167*K167</f>
        <v>0</v>
      </c>
      <c r="Z167" s="155">
        <v>0</v>
      </c>
      <c r="AA167" s="156">
        <f>Z167*K167</f>
        <v>0</v>
      </c>
      <c r="AR167" s="19" t="s">
        <v>145</v>
      </c>
      <c r="AT167" s="19" t="s">
        <v>141</v>
      </c>
      <c r="AU167" s="19" t="s">
        <v>94</v>
      </c>
      <c r="AY167" s="19" t="s">
        <v>140</v>
      </c>
      <c r="BE167" s="157">
        <f>IF(U167="základní",N167,0)</f>
        <v>0</v>
      </c>
      <c r="BF167" s="157">
        <f>IF(U167="snížená",N167,0)</f>
        <v>0</v>
      </c>
      <c r="BG167" s="157">
        <f>IF(U167="zákl. přenesená",N167,0)</f>
        <v>0</v>
      </c>
      <c r="BH167" s="157">
        <f>IF(U167="sníž. přenesená",N167,0)</f>
        <v>0</v>
      </c>
      <c r="BI167" s="157">
        <f>IF(U167="nulová",N167,0)</f>
        <v>0</v>
      </c>
      <c r="BJ167" s="19" t="s">
        <v>77</v>
      </c>
      <c r="BK167" s="157">
        <f>ROUND(L167*K167,2)</f>
        <v>0</v>
      </c>
      <c r="BL167" s="19" t="s">
        <v>145</v>
      </c>
      <c r="BM167" s="19" t="s">
        <v>240</v>
      </c>
    </row>
    <row r="168" spans="2:63" s="9" customFormat="1" ht="37.35" customHeight="1">
      <c r="B168" s="139"/>
      <c r="C168" s="140"/>
      <c r="D168" s="141" t="s">
        <v>127</v>
      </c>
      <c r="E168" s="141"/>
      <c r="F168" s="141"/>
      <c r="G168" s="141"/>
      <c r="H168" s="141"/>
      <c r="I168" s="141"/>
      <c r="J168" s="141"/>
      <c r="K168" s="141"/>
      <c r="L168" s="141"/>
      <c r="M168" s="141"/>
      <c r="N168" s="471">
        <f>BK168</f>
        <v>0</v>
      </c>
      <c r="O168" s="472"/>
      <c r="P168" s="472"/>
      <c r="Q168" s="472"/>
      <c r="R168" s="142"/>
      <c r="T168" s="143"/>
      <c r="U168" s="140"/>
      <c r="V168" s="140"/>
      <c r="W168" s="144" t="e">
        <f>W169+W215+W265+W270+W310+W314+W316+#REF!+W322</f>
        <v>#REF!</v>
      </c>
      <c r="X168" s="140"/>
      <c r="Y168" s="144" t="e">
        <f>Y169+Y215+Y265+Y270+Y310+Y314+Y316+#REF!+Y322</f>
        <v>#REF!</v>
      </c>
      <c r="Z168" s="140"/>
      <c r="AA168" s="145" t="e">
        <f>AA169+AA215+AA265+AA270+AA310+AA314+AA316+#REF!+AA322</f>
        <v>#REF!</v>
      </c>
      <c r="AR168" s="146" t="s">
        <v>94</v>
      </c>
      <c r="AT168" s="147" t="s">
        <v>71</v>
      </c>
      <c r="AU168" s="147" t="s">
        <v>72</v>
      </c>
      <c r="AY168" s="146" t="s">
        <v>140</v>
      </c>
      <c r="BK168" s="148">
        <f>BK169+BK215+BK265+BK270+BK310+BK314+BK316+BK322</f>
        <v>0</v>
      </c>
    </row>
    <row r="169" spans="2:63" s="9" customFormat="1" ht="19.9" customHeight="1">
      <c r="B169" s="139"/>
      <c r="C169" s="140"/>
      <c r="D169" s="149" t="s">
        <v>128</v>
      </c>
      <c r="E169" s="149"/>
      <c r="F169" s="149"/>
      <c r="G169" s="149"/>
      <c r="H169" s="149"/>
      <c r="I169" s="149"/>
      <c r="J169" s="149"/>
      <c r="K169" s="149"/>
      <c r="L169" s="149"/>
      <c r="M169" s="149"/>
      <c r="N169" s="467">
        <f>BK169</f>
        <v>0</v>
      </c>
      <c r="O169" s="468"/>
      <c r="P169" s="468"/>
      <c r="Q169" s="468"/>
      <c r="R169" s="142"/>
      <c r="T169" s="143"/>
      <c r="U169" s="140"/>
      <c r="V169" s="140"/>
      <c r="W169" s="144">
        <f>SUM(W170:W214)</f>
        <v>1422.0060849999998</v>
      </c>
      <c r="X169" s="140"/>
      <c r="Y169" s="144">
        <f>SUM(Y170:Y214)</f>
        <v>3.307240000000001</v>
      </c>
      <c r="Z169" s="140"/>
      <c r="AA169" s="145">
        <f>SUM(AA170:AA214)</f>
        <v>2.2068</v>
      </c>
      <c r="AR169" s="146" t="s">
        <v>94</v>
      </c>
      <c r="AT169" s="147" t="s">
        <v>71</v>
      </c>
      <c r="AU169" s="147" t="s">
        <v>77</v>
      </c>
      <c r="AY169" s="146" t="s">
        <v>140</v>
      </c>
      <c r="BK169" s="148">
        <f>SUM(BK170:BK214)</f>
        <v>0</v>
      </c>
    </row>
    <row r="170" spans="2:65" s="1" customFormat="1" ht="22.5" customHeight="1">
      <c r="B170" s="129"/>
      <c r="C170" s="150" t="s">
        <v>241</v>
      </c>
      <c r="D170" s="150" t="s">
        <v>141</v>
      </c>
      <c r="E170" s="151" t="s">
        <v>242</v>
      </c>
      <c r="F170" s="448" t="s">
        <v>243</v>
      </c>
      <c r="G170" s="448"/>
      <c r="H170" s="448"/>
      <c r="I170" s="448"/>
      <c r="J170" s="152" t="s">
        <v>198</v>
      </c>
      <c r="K170" s="153">
        <v>72</v>
      </c>
      <c r="L170" s="449"/>
      <c r="M170" s="449"/>
      <c r="N170" s="449">
        <f aca="true" t="shared" si="0" ref="N170:N208">ROUND(L170*K170,2)</f>
        <v>0</v>
      </c>
      <c r="O170" s="449"/>
      <c r="P170" s="449"/>
      <c r="Q170" s="449"/>
      <c r="R170" s="131"/>
      <c r="T170" s="154" t="s">
        <v>5</v>
      </c>
      <c r="U170" s="42" t="s">
        <v>37</v>
      </c>
      <c r="V170" s="155">
        <v>0.576</v>
      </c>
      <c r="W170" s="155">
        <f aca="true" t="shared" si="1" ref="W170:W208">V170*K170</f>
        <v>41.471999999999994</v>
      </c>
      <c r="X170" s="155">
        <v>0</v>
      </c>
      <c r="Y170" s="155">
        <f aca="true" t="shared" si="2" ref="Y170:Y208">X170*K170</f>
        <v>0</v>
      </c>
      <c r="Z170" s="155">
        <v>0.03065</v>
      </c>
      <c r="AA170" s="156">
        <f aca="true" t="shared" si="3" ref="AA170:AA208">Z170*K170</f>
        <v>2.2068</v>
      </c>
      <c r="AR170" s="19" t="s">
        <v>214</v>
      </c>
      <c r="AT170" s="19" t="s">
        <v>141</v>
      </c>
      <c r="AU170" s="19" t="s">
        <v>94</v>
      </c>
      <c r="AY170" s="19" t="s">
        <v>140</v>
      </c>
      <c r="BE170" s="157">
        <f aca="true" t="shared" si="4" ref="BE170:BE208">IF(U170="základní",N170,0)</f>
        <v>0</v>
      </c>
      <c r="BF170" s="157">
        <f aca="true" t="shared" si="5" ref="BF170:BF208">IF(U170="snížená",N170,0)</f>
        <v>0</v>
      </c>
      <c r="BG170" s="157">
        <f aca="true" t="shared" si="6" ref="BG170:BG208">IF(U170="zákl. přenesená",N170,0)</f>
        <v>0</v>
      </c>
      <c r="BH170" s="157">
        <f aca="true" t="shared" si="7" ref="BH170:BH208">IF(U170="sníž. přenesená",N170,0)</f>
        <v>0</v>
      </c>
      <c r="BI170" s="157">
        <f aca="true" t="shared" si="8" ref="BI170:BI208">IF(U170="nulová",N170,0)</f>
        <v>0</v>
      </c>
      <c r="BJ170" s="19" t="s">
        <v>77</v>
      </c>
      <c r="BK170" s="157">
        <f aca="true" t="shared" si="9" ref="BK170:BK208">ROUND(L170*K170,2)</f>
        <v>0</v>
      </c>
      <c r="BL170" s="19" t="s">
        <v>214</v>
      </c>
      <c r="BM170" s="19" t="s">
        <v>244</v>
      </c>
    </row>
    <row r="171" spans="2:65" s="1" customFormat="1" ht="31.5" customHeight="1">
      <c r="B171" s="129"/>
      <c r="C171" s="150" t="s">
        <v>245</v>
      </c>
      <c r="D171" s="150" t="s">
        <v>141</v>
      </c>
      <c r="E171" s="151" t="s">
        <v>246</v>
      </c>
      <c r="F171" s="448" t="s">
        <v>247</v>
      </c>
      <c r="G171" s="448"/>
      <c r="H171" s="448"/>
      <c r="I171" s="448"/>
      <c r="J171" s="152" t="s">
        <v>198</v>
      </c>
      <c r="K171" s="153">
        <v>320</v>
      </c>
      <c r="L171" s="449"/>
      <c r="M171" s="449"/>
      <c r="N171" s="449">
        <f t="shared" si="0"/>
        <v>0</v>
      </c>
      <c r="O171" s="449"/>
      <c r="P171" s="449"/>
      <c r="Q171" s="449"/>
      <c r="R171" s="131"/>
      <c r="T171" s="154" t="s">
        <v>5</v>
      </c>
      <c r="U171" s="42" t="s">
        <v>37</v>
      </c>
      <c r="V171" s="155">
        <v>0.363</v>
      </c>
      <c r="W171" s="155">
        <f t="shared" si="1"/>
        <v>116.16</v>
      </c>
      <c r="X171" s="155">
        <v>0.00126</v>
      </c>
      <c r="Y171" s="155">
        <f t="shared" si="2"/>
        <v>0.4032</v>
      </c>
      <c r="Z171" s="155">
        <v>0</v>
      </c>
      <c r="AA171" s="156">
        <f t="shared" si="3"/>
        <v>0</v>
      </c>
      <c r="AR171" s="19" t="s">
        <v>214</v>
      </c>
      <c r="AT171" s="19" t="s">
        <v>141</v>
      </c>
      <c r="AU171" s="19" t="s">
        <v>94</v>
      </c>
      <c r="AY171" s="19" t="s">
        <v>140</v>
      </c>
      <c r="BE171" s="157">
        <f t="shared" si="4"/>
        <v>0</v>
      </c>
      <c r="BF171" s="157">
        <f t="shared" si="5"/>
        <v>0</v>
      </c>
      <c r="BG171" s="157">
        <f t="shared" si="6"/>
        <v>0</v>
      </c>
      <c r="BH171" s="157">
        <f t="shared" si="7"/>
        <v>0</v>
      </c>
      <c r="BI171" s="157">
        <f t="shared" si="8"/>
        <v>0</v>
      </c>
      <c r="BJ171" s="19" t="s">
        <v>77</v>
      </c>
      <c r="BK171" s="157">
        <f t="shared" si="9"/>
        <v>0</v>
      </c>
      <c r="BL171" s="19" t="s">
        <v>214</v>
      </c>
      <c r="BM171" s="19" t="s">
        <v>248</v>
      </c>
    </row>
    <row r="172" spans="2:65" s="1" customFormat="1" ht="31.5" customHeight="1">
      <c r="B172" s="129"/>
      <c r="C172" s="150" t="s">
        <v>249</v>
      </c>
      <c r="D172" s="150" t="s">
        <v>141</v>
      </c>
      <c r="E172" s="151" t="s">
        <v>250</v>
      </c>
      <c r="F172" s="448" t="s">
        <v>251</v>
      </c>
      <c r="G172" s="448"/>
      <c r="H172" s="448"/>
      <c r="I172" s="448"/>
      <c r="J172" s="152" t="s">
        <v>198</v>
      </c>
      <c r="K172" s="153">
        <v>42</v>
      </c>
      <c r="L172" s="449"/>
      <c r="M172" s="449"/>
      <c r="N172" s="449">
        <f t="shared" si="0"/>
        <v>0</v>
      </c>
      <c r="O172" s="449"/>
      <c r="P172" s="449"/>
      <c r="Q172" s="449"/>
      <c r="R172" s="131"/>
      <c r="T172" s="154" t="s">
        <v>5</v>
      </c>
      <c r="U172" s="42" t="s">
        <v>37</v>
      </c>
      <c r="V172" s="155">
        <v>0.383</v>
      </c>
      <c r="W172" s="155">
        <f t="shared" si="1"/>
        <v>16.086</v>
      </c>
      <c r="X172" s="155">
        <v>0.00177</v>
      </c>
      <c r="Y172" s="155">
        <f t="shared" si="2"/>
        <v>0.07434</v>
      </c>
      <c r="Z172" s="155">
        <v>0</v>
      </c>
      <c r="AA172" s="156">
        <f t="shared" si="3"/>
        <v>0</v>
      </c>
      <c r="AR172" s="19" t="s">
        <v>214</v>
      </c>
      <c r="AT172" s="19" t="s">
        <v>141</v>
      </c>
      <c r="AU172" s="19" t="s">
        <v>94</v>
      </c>
      <c r="AY172" s="19" t="s">
        <v>140</v>
      </c>
      <c r="BE172" s="157">
        <f t="shared" si="4"/>
        <v>0</v>
      </c>
      <c r="BF172" s="157">
        <f t="shared" si="5"/>
        <v>0</v>
      </c>
      <c r="BG172" s="157">
        <f t="shared" si="6"/>
        <v>0</v>
      </c>
      <c r="BH172" s="157">
        <f t="shared" si="7"/>
        <v>0</v>
      </c>
      <c r="BI172" s="157">
        <f t="shared" si="8"/>
        <v>0</v>
      </c>
      <c r="BJ172" s="19" t="s">
        <v>77</v>
      </c>
      <c r="BK172" s="157">
        <f t="shared" si="9"/>
        <v>0</v>
      </c>
      <c r="BL172" s="19" t="s">
        <v>214</v>
      </c>
      <c r="BM172" s="19" t="s">
        <v>252</v>
      </c>
    </row>
    <row r="173" spans="2:65" s="1" customFormat="1" ht="31.5" customHeight="1">
      <c r="B173" s="129"/>
      <c r="C173" s="150" t="s">
        <v>253</v>
      </c>
      <c r="D173" s="150" t="s">
        <v>141</v>
      </c>
      <c r="E173" s="151" t="s">
        <v>254</v>
      </c>
      <c r="F173" s="448" t="s">
        <v>255</v>
      </c>
      <c r="G173" s="448"/>
      <c r="H173" s="448"/>
      <c r="I173" s="448"/>
      <c r="J173" s="152" t="s">
        <v>198</v>
      </c>
      <c r="K173" s="153">
        <v>156</v>
      </c>
      <c r="L173" s="449"/>
      <c r="M173" s="449"/>
      <c r="N173" s="449">
        <f t="shared" si="0"/>
        <v>0</v>
      </c>
      <c r="O173" s="449"/>
      <c r="P173" s="449"/>
      <c r="Q173" s="449"/>
      <c r="R173" s="131"/>
      <c r="T173" s="154" t="s">
        <v>5</v>
      </c>
      <c r="U173" s="42" t="s">
        <v>37</v>
      </c>
      <c r="V173" s="155">
        <v>0.404</v>
      </c>
      <c r="W173" s="155">
        <f t="shared" si="1"/>
        <v>63.024</v>
      </c>
      <c r="X173" s="155">
        <v>0.00277</v>
      </c>
      <c r="Y173" s="155">
        <f t="shared" si="2"/>
        <v>0.43212</v>
      </c>
      <c r="Z173" s="155">
        <v>0</v>
      </c>
      <c r="AA173" s="156">
        <f t="shared" si="3"/>
        <v>0</v>
      </c>
      <c r="AR173" s="19" t="s">
        <v>214</v>
      </c>
      <c r="AT173" s="19" t="s">
        <v>141</v>
      </c>
      <c r="AU173" s="19" t="s">
        <v>94</v>
      </c>
      <c r="AY173" s="19" t="s">
        <v>140</v>
      </c>
      <c r="BE173" s="157">
        <f t="shared" si="4"/>
        <v>0</v>
      </c>
      <c r="BF173" s="157">
        <f t="shared" si="5"/>
        <v>0</v>
      </c>
      <c r="BG173" s="157">
        <f t="shared" si="6"/>
        <v>0</v>
      </c>
      <c r="BH173" s="157">
        <f t="shared" si="7"/>
        <v>0</v>
      </c>
      <c r="BI173" s="157">
        <f t="shared" si="8"/>
        <v>0</v>
      </c>
      <c r="BJ173" s="19" t="s">
        <v>77</v>
      </c>
      <c r="BK173" s="157">
        <f t="shared" si="9"/>
        <v>0</v>
      </c>
      <c r="BL173" s="19" t="s">
        <v>214</v>
      </c>
      <c r="BM173" s="19" t="s">
        <v>256</v>
      </c>
    </row>
    <row r="174" spans="2:65" s="1" customFormat="1" ht="31.5" customHeight="1">
      <c r="B174" s="129"/>
      <c r="C174" s="150" t="s">
        <v>257</v>
      </c>
      <c r="D174" s="150" t="s">
        <v>141</v>
      </c>
      <c r="E174" s="151" t="s">
        <v>258</v>
      </c>
      <c r="F174" s="448" t="s">
        <v>259</v>
      </c>
      <c r="G174" s="448"/>
      <c r="H174" s="448"/>
      <c r="I174" s="448"/>
      <c r="J174" s="152" t="s">
        <v>198</v>
      </c>
      <c r="K174" s="153">
        <v>32</v>
      </c>
      <c r="L174" s="449"/>
      <c r="M174" s="449"/>
      <c r="N174" s="449">
        <f t="shared" si="0"/>
        <v>0</v>
      </c>
      <c r="O174" s="449"/>
      <c r="P174" s="449"/>
      <c r="Q174" s="449"/>
      <c r="R174" s="131"/>
      <c r="T174" s="154" t="s">
        <v>5</v>
      </c>
      <c r="U174" s="42" t="s">
        <v>37</v>
      </c>
      <c r="V174" s="155">
        <v>0.425</v>
      </c>
      <c r="W174" s="155">
        <f t="shared" si="1"/>
        <v>13.6</v>
      </c>
      <c r="X174" s="155">
        <v>0.0044</v>
      </c>
      <c r="Y174" s="155">
        <f t="shared" si="2"/>
        <v>0.1408</v>
      </c>
      <c r="Z174" s="155">
        <v>0</v>
      </c>
      <c r="AA174" s="156">
        <f t="shared" si="3"/>
        <v>0</v>
      </c>
      <c r="AR174" s="19" t="s">
        <v>214</v>
      </c>
      <c r="AT174" s="19" t="s">
        <v>141</v>
      </c>
      <c r="AU174" s="19" t="s">
        <v>94</v>
      </c>
      <c r="AY174" s="19" t="s">
        <v>140</v>
      </c>
      <c r="BE174" s="157">
        <f t="shared" si="4"/>
        <v>0</v>
      </c>
      <c r="BF174" s="157">
        <f t="shared" si="5"/>
        <v>0</v>
      </c>
      <c r="BG174" s="157">
        <f t="shared" si="6"/>
        <v>0</v>
      </c>
      <c r="BH174" s="157">
        <f t="shared" si="7"/>
        <v>0</v>
      </c>
      <c r="BI174" s="157">
        <f t="shared" si="8"/>
        <v>0</v>
      </c>
      <c r="BJ174" s="19" t="s">
        <v>77</v>
      </c>
      <c r="BK174" s="157">
        <f t="shared" si="9"/>
        <v>0</v>
      </c>
      <c r="BL174" s="19" t="s">
        <v>214</v>
      </c>
      <c r="BM174" s="19" t="s">
        <v>260</v>
      </c>
    </row>
    <row r="175" spans="2:65" s="1" customFormat="1" ht="31.5" customHeight="1">
      <c r="B175" s="129"/>
      <c r="C175" s="150" t="s">
        <v>261</v>
      </c>
      <c r="D175" s="150" t="s">
        <v>141</v>
      </c>
      <c r="E175" s="151" t="s">
        <v>262</v>
      </c>
      <c r="F175" s="448" t="s">
        <v>263</v>
      </c>
      <c r="G175" s="448"/>
      <c r="H175" s="448"/>
      <c r="I175" s="448"/>
      <c r="J175" s="152" t="s">
        <v>198</v>
      </c>
      <c r="K175" s="153">
        <v>165</v>
      </c>
      <c r="L175" s="449"/>
      <c r="M175" s="449"/>
      <c r="N175" s="449">
        <f t="shared" si="0"/>
        <v>0</v>
      </c>
      <c r="O175" s="449"/>
      <c r="P175" s="449"/>
      <c r="Q175" s="449"/>
      <c r="R175" s="131"/>
      <c r="T175" s="154" t="s">
        <v>5</v>
      </c>
      <c r="U175" s="42" t="s">
        <v>37</v>
      </c>
      <c r="V175" s="155">
        <v>0.466</v>
      </c>
      <c r="W175" s="155">
        <f t="shared" si="1"/>
        <v>76.89</v>
      </c>
      <c r="X175" s="155">
        <v>0.00724</v>
      </c>
      <c r="Y175" s="155">
        <f t="shared" si="2"/>
        <v>1.1945999999999999</v>
      </c>
      <c r="Z175" s="155">
        <v>0</v>
      </c>
      <c r="AA175" s="156">
        <f t="shared" si="3"/>
        <v>0</v>
      </c>
      <c r="AR175" s="19" t="s">
        <v>214</v>
      </c>
      <c r="AT175" s="19" t="s">
        <v>141</v>
      </c>
      <c r="AU175" s="19" t="s">
        <v>94</v>
      </c>
      <c r="AY175" s="19" t="s">
        <v>140</v>
      </c>
      <c r="BE175" s="157">
        <f t="shared" si="4"/>
        <v>0</v>
      </c>
      <c r="BF175" s="157">
        <f t="shared" si="5"/>
        <v>0</v>
      </c>
      <c r="BG175" s="157">
        <f t="shared" si="6"/>
        <v>0</v>
      </c>
      <c r="BH175" s="157">
        <f t="shared" si="7"/>
        <v>0</v>
      </c>
      <c r="BI175" s="157">
        <f t="shared" si="8"/>
        <v>0</v>
      </c>
      <c r="BJ175" s="19" t="s">
        <v>77</v>
      </c>
      <c r="BK175" s="157">
        <f t="shared" si="9"/>
        <v>0</v>
      </c>
      <c r="BL175" s="19" t="s">
        <v>214</v>
      </c>
      <c r="BM175" s="19" t="s">
        <v>264</v>
      </c>
    </row>
    <row r="176" spans="2:65" s="1" customFormat="1" ht="31.5" customHeight="1">
      <c r="B176" s="129"/>
      <c r="C176" s="150" t="s">
        <v>265</v>
      </c>
      <c r="D176" s="150" t="s">
        <v>141</v>
      </c>
      <c r="E176" s="151" t="s">
        <v>266</v>
      </c>
      <c r="F176" s="448" t="s">
        <v>267</v>
      </c>
      <c r="G176" s="448"/>
      <c r="H176" s="448"/>
      <c r="I176" s="448"/>
      <c r="J176" s="152" t="s">
        <v>198</v>
      </c>
      <c r="K176" s="153">
        <v>581</v>
      </c>
      <c r="L176" s="449"/>
      <c r="M176" s="449"/>
      <c r="N176" s="449">
        <f t="shared" si="0"/>
        <v>0</v>
      </c>
      <c r="O176" s="449"/>
      <c r="P176" s="449"/>
      <c r="Q176" s="449"/>
      <c r="R176" s="131"/>
      <c r="T176" s="154" t="s">
        <v>5</v>
      </c>
      <c r="U176" s="42" t="s">
        <v>37</v>
      </c>
      <c r="V176" s="155">
        <v>0.827</v>
      </c>
      <c r="W176" s="155">
        <f t="shared" si="1"/>
        <v>480.48699999999997</v>
      </c>
      <c r="X176" s="155">
        <v>0.0012</v>
      </c>
      <c r="Y176" s="155">
        <f t="shared" si="2"/>
        <v>0.6971999999999999</v>
      </c>
      <c r="Z176" s="155">
        <v>0</v>
      </c>
      <c r="AA176" s="156">
        <f t="shared" si="3"/>
        <v>0</v>
      </c>
      <c r="AR176" s="19" t="s">
        <v>214</v>
      </c>
      <c r="AT176" s="19" t="s">
        <v>141</v>
      </c>
      <c r="AU176" s="19" t="s">
        <v>94</v>
      </c>
      <c r="AY176" s="19" t="s">
        <v>140</v>
      </c>
      <c r="BE176" s="157">
        <f t="shared" si="4"/>
        <v>0</v>
      </c>
      <c r="BF176" s="157">
        <f t="shared" si="5"/>
        <v>0</v>
      </c>
      <c r="BG176" s="157">
        <f t="shared" si="6"/>
        <v>0</v>
      </c>
      <c r="BH176" s="157">
        <f t="shared" si="7"/>
        <v>0</v>
      </c>
      <c r="BI176" s="157">
        <f t="shared" si="8"/>
        <v>0</v>
      </c>
      <c r="BJ176" s="19" t="s">
        <v>77</v>
      </c>
      <c r="BK176" s="157">
        <f t="shared" si="9"/>
        <v>0</v>
      </c>
      <c r="BL176" s="19" t="s">
        <v>214</v>
      </c>
      <c r="BM176" s="19" t="s">
        <v>268</v>
      </c>
    </row>
    <row r="177" spans="2:65" s="1" customFormat="1" ht="31.5" customHeight="1">
      <c r="B177" s="129"/>
      <c r="C177" s="150" t="s">
        <v>269</v>
      </c>
      <c r="D177" s="150" t="s">
        <v>141</v>
      </c>
      <c r="E177" s="151" t="s">
        <v>270</v>
      </c>
      <c r="F177" s="448" t="s">
        <v>271</v>
      </c>
      <c r="G177" s="448"/>
      <c r="H177" s="448"/>
      <c r="I177" s="448"/>
      <c r="J177" s="152" t="s">
        <v>198</v>
      </c>
      <c r="K177" s="153">
        <v>8</v>
      </c>
      <c r="L177" s="449"/>
      <c r="M177" s="449"/>
      <c r="N177" s="449">
        <f t="shared" si="0"/>
        <v>0</v>
      </c>
      <c r="O177" s="449"/>
      <c r="P177" s="449"/>
      <c r="Q177" s="449"/>
      <c r="R177" s="131"/>
      <c r="T177" s="154" t="s">
        <v>5</v>
      </c>
      <c r="U177" s="42" t="s">
        <v>37</v>
      </c>
      <c r="V177" s="155">
        <v>0.831</v>
      </c>
      <c r="W177" s="155">
        <f t="shared" si="1"/>
        <v>6.648</v>
      </c>
      <c r="X177" s="155">
        <v>0.0009</v>
      </c>
      <c r="Y177" s="155">
        <f t="shared" si="2"/>
        <v>0.0072</v>
      </c>
      <c r="Z177" s="155">
        <v>0</v>
      </c>
      <c r="AA177" s="156">
        <f t="shared" si="3"/>
        <v>0</v>
      </c>
      <c r="AR177" s="19" t="s">
        <v>214</v>
      </c>
      <c r="AT177" s="19" t="s">
        <v>141</v>
      </c>
      <c r="AU177" s="19" t="s">
        <v>94</v>
      </c>
      <c r="AY177" s="19" t="s">
        <v>140</v>
      </c>
      <c r="BE177" s="157">
        <f t="shared" si="4"/>
        <v>0</v>
      </c>
      <c r="BF177" s="157">
        <f t="shared" si="5"/>
        <v>0</v>
      </c>
      <c r="BG177" s="157">
        <f t="shared" si="6"/>
        <v>0</v>
      </c>
      <c r="BH177" s="157">
        <f t="shared" si="7"/>
        <v>0</v>
      </c>
      <c r="BI177" s="157">
        <f t="shared" si="8"/>
        <v>0</v>
      </c>
      <c r="BJ177" s="19" t="s">
        <v>77</v>
      </c>
      <c r="BK177" s="157">
        <f t="shared" si="9"/>
        <v>0</v>
      </c>
      <c r="BL177" s="19" t="s">
        <v>214</v>
      </c>
      <c r="BM177" s="19" t="s">
        <v>272</v>
      </c>
    </row>
    <row r="178" spans="2:65" s="1" customFormat="1" ht="31.5" customHeight="1">
      <c r="B178" s="129"/>
      <c r="C178" s="150" t="s">
        <v>273</v>
      </c>
      <c r="D178" s="150" t="s">
        <v>141</v>
      </c>
      <c r="E178" s="151" t="s">
        <v>274</v>
      </c>
      <c r="F178" s="448" t="s">
        <v>275</v>
      </c>
      <c r="G178" s="448"/>
      <c r="H178" s="448"/>
      <c r="I178" s="448"/>
      <c r="J178" s="152" t="s">
        <v>198</v>
      </c>
      <c r="K178" s="153">
        <v>16</v>
      </c>
      <c r="L178" s="449"/>
      <c r="M178" s="449"/>
      <c r="N178" s="449">
        <f t="shared" si="0"/>
        <v>0</v>
      </c>
      <c r="O178" s="449"/>
      <c r="P178" s="449"/>
      <c r="Q178" s="449"/>
      <c r="R178" s="131"/>
      <c r="T178" s="154" t="s">
        <v>5</v>
      </c>
      <c r="U178" s="42" t="s">
        <v>37</v>
      </c>
      <c r="V178" s="155">
        <v>1.005</v>
      </c>
      <c r="W178" s="155">
        <f t="shared" si="1"/>
        <v>16.08</v>
      </c>
      <c r="X178" s="155">
        <v>0.00236</v>
      </c>
      <c r="Y178" s="155">
        <f t="shared" si="2"/>
        <v>0.03776</v>
      </c>
      <c r="Z178" s="155">
        <v>0</v>
      </c>
      <c r="AA178" s="156">
        <f t="shared" si="3"/>
        <v>0</v>
      </c>
      <c r="AR178" s="19" t="s">
        <v>214</v>
      </c>
      <c r="AT178" s="19" t="s">
        <v>141</v>
      </c>
      <c r="AU178" s="19" t="s">
        <v>94</v>
      </c>
      <c r="AY178" s="19" t="s">
        <v>140</v>
      </c>
      <c r="BE178" s="157">
        <f t="shared" si="4"/>
        <v>0</v>
      </c>
      <c r="BF178" s="157">
        <f t="shared" si="5"/>
        <v>0</v>
      </c>
      <c r="BG178" s="157">
        <f t="shared" si="6"/>
        <v>0</v>
      </c>
      <c r="BH178" s="157">
        <f t="shared" si="7"/>
        <v>0</v>
      </c>
      <c r="BI178" s="157">
        <f t="shared" si="8"/>
        <v>0</v>
      </c>
      <c r="BJ178" s="19" t="s">
        <v>77</v>
      </c>
      <c r="BK178" s="157">
        <f t="shared" si="9"/>
        <v>0</v>
      </c>
      <c r="BL178" s="19" t="s">
        <v>214</v>
      </c>
      <c r="BM178" s="19" t="s">
        <v>276</v>
      </c>
    </row>
    <row r="179" spans="2:65" s="1" customFormat="1" ht="31.5" customHeight="1">
      <c r="B179" s="129"/>
      <c r="C179" s="150" t="s">
        <v>277</v>
      </c>
      <c r="D179" s="150" t="s">
        <v>141</v>
      </c>
      <c r="E179" s="151" t="s">
        <v>278</v>
      </c>
      <c r="F179" s="448" t="s">
        <v>1242</v>
      </c>
      <c r="G179" s="448"/>
      <c r="H179" s="448"/>
      <c r="I179" s="448"/>
      <c r="J179" s="152" t="s">
        <v>198</v>
      </c>
      <c r="K179" s="153">
        <v>48</v>
      </c>
      <c r="L179" s="449"/>
      <c r="M179" s="449"/>
      <c r="N179" s="449">
        <f t="shared" si="0"/>
        <v>0</v>
      </c>
      <c r="O179" s="449"/>
      <c r="P179" s="449"/>
      <c r="Q179" s="449"/>
      <c r="R179" s="131"/>
      <c r="T179" s="154" t="s">
        <v>5</v>
      </c>
      <c r="U179" s="42" t="s">
        <v>37</v>
      </c>
      <c r="V179" s="155">
        <v>0.659</v>
      </c>
      <c r="W179" s="155">
        <f t="shared" si="1"/>
        <v>31.632</v>
      </c>
      <c r="X179" s="155">
        <v>0.00029</v>
      </c>
      <c r="Y179" s="155">
        <f t="shared" si="2"/>
        <v>0.01392</v>
      </c>
      <c r="Z179" s="155">
        <v>0</v>
      </c>
      <c r="AA179" s="156">
        <f t="shared" si="3"/>
        <v>0</v>
      </c>
      <c r="AR179" s="19" t="s">
        <v>214</v>
      </c>
      <c r="AT179" s="19" t="s">
        <v>141</v>
      </c>
      <c r="AU179" s="19" t="s">
        <v>94</v>
      </c>
      <c r="AY179" s="19" t="s">
        <v>140</v>
      </c>
      <c r="BE179" s="157">
        <f t="shared" si="4"/>
        <v>0</v>
      </c>
      <c r="BF179" s="157">
        <f t="shared" si="5"/>
        <v>0</v>
      </c>
      <c r="BG179" s="157">
        <f t="shared" si="6"/>
        <v>0</v>
      </c>
      <c r="BH179" s="157">
        <f t="shared" si="7"/>
        <v>0</v>
      </c>
      <c r="BI179" s="157">
        <f t="shared" si="8"/>
        <v>0</v>
      </c>
      <c r="BJ179" s="19" t="s">
        <v>77</v>
      </c>
      <c r="BK179" s="157">
        <f t="shared" si="9"/>
        <v>0</v>
      </c>
      <c r="BL179" s="19" t="s">
        <v>214</v>
      </c>
      <c r="BM179" s="19" t="s">
        <v>279</v>
      </c>
    </row>
    <row r="180" spans="2:65" s="1" customFormat="1" ht="31.5" customHeight="1">
      <c r="B180" s="129"/>
      <c r="C180" s="150" t="s">
        <v>280</v>
      </c>
      <c r="D180" s="150" t="s">
        <v>141</v>
      </c>
      <c r="E180" s="151" t="s">
        <v>281</v>
      </c>
      <c r="F180" s="448" t="s">
        <v>282</v>
      </c>
      <c r="G180" s="448"/>
      <c r="H180" s="448"/>
      <c r="I180" s="448"/>
      <c r="J180" s="152" t="s">
        <v>198</v>
      </c>
      <c r="K180" s="153">
        <v>270</v>
      </c>
      <c r="L180" s="449"/>
      <c r="M180" s="449"/>
      <c r="N180" s="449">
        <f t="shared" si="0"/>
        <v>0</v>
      </c>
      <c r="O180" s="449"/>
      <c r="P180" s="449"/>
      <c r="Q180" s="449"/>
      <c r="R180" s="131"/>
      <c r="T180" s="154" t="s">
        <v>5</v>
      </c>
      <c r="U180" s="42" t="s">
        <v>37</v>
      </c>
      <c r="V180" s="155">
        <v>0.728</v>
      </c>
      <c r="W180" s="155">
        <f t="shared" si="1"/>
        <v>196.56</v>
      </c>
      <c r="X180" s="155">
        <v>0.00035</v>
      </c>
      <c r="Y180" s="155">
        <f t="shared" si="2"/>
        <v>0.0945</v>
      </c>
      <c r="Z180" s="155">
        <v>0</v>
      </c>
      <c r="AA180" s="156">
        <f t="shared" si="3"/>
        <v>0</v>
      </c>
      <c r="AR180" s="19" t="s">
        <v>214</v>
      </c>
      <c r="AT180" s="19" t="s">
        <v>141</v>
      </c>
      <c r="AU180" s="19" t="s">
        <v>94</v>
      </c>
      <c r="AY180" s="19" t="s">
        <v>140</v>
      </c>
      <c r="BE180" s="157">
        <f t="shared" si="4"/>
        <v>0</v>
      </c>
      <c r="BF180" s="157">
        <f t="shared" si="5"/>
        <v>0</v>
      </c>
      <c r="BG180" s="157">
        <f t="shared" si="6"/>
        <v>0</v>
      </c>
      <c r="BH180" s="157">
        <f t="shared" si="7"/>
        <v>0</v>
      </c>
      <c r="BI180" s="157">
        <f t="shared" si="8"/>
        <v>0</v>
      </c>
      <c r="BJ180" s="19" t="s">
        <v>77</v>
      </c>
      <c r="BK180" s="157">
        <f t="shared" si="9"/>
        <v>0</v>
      </c>
      <c r="BL180" s="19" t="s">
        <v>214</v>
      </c>
      <c r="BM180" s="19" t="s">
        <v>283</v>
      </c>
    </row>
    <row r="181" spans="2:65" s="1" customFormat="1" ht="31.5" customHeight="1">
      <c r="B181" s="129"/>
      <c r="C181" s="150" t="s">
        <v>284</v>
      </c>
      <c r="D181" s="150" t="s">
        <v>141</v>
      </c>
      <c r="E181" s="151" t="s">
        <v>285</v>
      </c>
      <c r="F181" s="448" t="s">
        <v>286</v>
      </c>
      <c r="G181" s="448"/>
      <c r="H181" s="448"/>
      <c r="I181" s="448"/>
      <c r="J181" s="152" t="s">
        <v>198</v>
      </c>
      <c r="K181" s="153">
        <v>248</v>
      </c>
      <c r="L181" s="449"/>
      <c r="M181" s="449"/>
      <c r="N181" s="449">
        <f t="shared" si="0"/>
        <v>0</v>
      </c>
      <c r="O181" s="449"/>
      <c r="P181" s="449"/>
      <c r="Q181" s="449"/>
      <c r="R181" s="131"/>
      <c r="T181" s="154" t="s">
        <v>5</v>
      </c>
      <c r="U181" s="42" t="s">
        <v>37</v>
      </c>
      <c r="V181" s="155">
        <v>0.797</v>
      </c>
      <c r="W181" s="155">
        <f t="shared" si="1"/>
        <v>197.656</v>
      </c>
      <c r="X181" s="155">
        <v>0.00057</v>
      </c>
      <c r="Y181" s="155">
        <f t="shared" si="2"/>
        <v>0.14135999999999999</v>
      </c>
      <c r="Z181" s="155">
        <v>0</v>
      </c>
      <c r="AA181" s="156">
        <f t="shared" si="3"/>
        <v>0</v>
      </c>
      <c r="AR181" s="19" t="s">
        <v>214</v>
      </c>
      <c r="AT181" s="19" t="s">
        <v>141</v>
      </c>
      <c r="AU181" s="19" t="s">
        <v>94</v>
      </c>
      <c r="AY181" s="19" t="s">
        <v>140</v>
      </c>
      <c r="BE181" s="157">
        <f t="shared" si="4"/>
        <v>0</v>
      </c>
      <c r="BF181" s="157">
        <f t="shared" si="5"/>
        <v>0</v>
      </c>
      <c r="BG181" s="157">
        <f t="shared" si="6"/>
        <v>0</v>
      </c>
      <c r="BH181" s="157">
        <f t="shared" si="7"/>
        <v>0</v>
      </c>
      <c r="BI181" s="157">
        <f t="shared" si="8"/>
        <v>0</v>
      </c>
      <c r="BJ181" s="19" t="s">
        <v>77</v>
      </c>
      <c r="BK181" s="157">
        <f t="shared" si="9"/>
        <v>0</v>
      </c>
      <c r="BL181" s="19" t="s">
        <v>214</v>
      </c>
      <c r="BM181" s="19" t="s">
        <v>287</v>
      </c>
    </row>
    <row r="182" spans="2:65" s="1" customFormat="1" ht="22.5" customHeight="1">
      <c r="B182" s="129"/>
      <c r="C182" s="166" t="s">
        <v>288</v>
      </c>
      <c r="D182" s="166" t="s">
        <v>191</v>
      </c>
      <c r="E182" s="167" t="s">
        <v>289</v>
      </c>
      <c r="F182" s="452" t="s">
        <v>290</v>
      </c>
      <c r="G182" s="452"/>
      <c r="H182" s="452"/>
      <c r="I182" s="452"/>
      <c r="J182" s="168" t="s">
        <v>212</v>
      </c>
      <c r="K182" s="169">
        <v>4</v>
      </c>
      <c r="L182" s="453"/>
      <c r="M182" s="453"/>
      <c r="N182" s="453">
        <f t="shared" si="0"/>
        <v>0</v>
      </c>
      <c r="O182" s="449"/>
      <c r="P182" s="449"/>
      <c r="Q182" s="449"/>
      <c r="R182" s="131"/>
      <c r="T182" s="154" t="s">
        <v>5</v>
      </c>
      <c r="U182" s="42" t="s">
        <v>37</v>
      </c>
      <c r="V182" s="155">
        <v>0</v>
      </c>
      <c r="W182" s="155">
        <f t="shared" si="1"/>
        <v>0</v>
      </c>
      <c r="X182" s="155">
        <v>0.00014</v>
      </c>
      <c r="Y182" s="155">
        <f t="shared" si="2"/>
        <v>0.00056</v>
      </c>
      <c r="Z182" s="155">
        <v>0</v>
      </c>
      <c r="AA182" s="156">
        <f t="shared" si="3"/>
        <v>0</v>
      </c>
      <c r="AR182" s="19" t="s">
        <v>280</v>
      </c>
      <c r="AT182" s="19" t="s">
        <v>191</v>
      </c>
      <c r="AU182" s="19" t="s">
        <v>94</v>
      </c>
      <c r="AY182" s="19" t="s">
        <v>140</v>
      </c>
      <c r="BE182" s="157">
        <f t="shared" si="4"/>
        <v>0</v>
      </c>
      <c r="BF182" s="157">
        <f t="shared" si="5"/>
        <v>0</v>
      </c>
      <c r="BG182" s="157">
        <f t="shared" si="6"/>
        <v>0</v>
      </c>
      <c r="BH182" s="157">
        <f t="shared" si="7"/>
        <v>0</v>
      </c>
      <c r="BI182" s="157">
        <f t="shared" si="8"/>
        <v>0</v>
      </c>
      <c r="BJ182" s="19" t="s">
        <v>77</v>
      </c>
      <c r="BK182" s="157">
        <f t="shared" si="9"/>
        <v>0</v>
      </c>
      <c r="BL182" s="19" t="s">
        <v>214</v>
      </c>
      <c r="BM182" s="19" t="s">
        <v>291</v>
      </c>
    </row>
    <row r="183" spans="2:65" s="1" customFormat="1" ht="22.5" customHeight="1">
      <c r="B183" s="129"/>
      <c r="C183" s="166" t="s">
        <v>292</v>
      </c>
      <c r="D183" s="166" t="s">
        <v>191</v>
      </c>
      <c r="E183" s="167" t="s">
        <v>293</v>
      </c>
      <c r="F183" s="452" t="s">
        <v>294</v>
      </c>
      <c r="G183" s="452"/>
      <c r="H183" s="452"/>
      <c r="I183" s="452"/>
      <c r="J183" s="168" t="s">
        <v>212</v>
      </c>
      <c r="K183" s="169">
        <v>47</v>
      </c>
      <c r="L183" s="453"/>
      <c r="M183" s="453"/>
      <c r="N183" s="453">
        <f t="shared" si="0"/>
        <v>0</v>
      </c>
      <c r="O183" s="449"/>
      <c r="P183" s="449"/>
      <c r="Q183" s="449"/>
      <c r="R183" s="131"/>
      <c r="T183" s="154" t="s">
        <v>5</v>
      </c>
      <c r="U183" s="42" t="s">
        <v>37</v>
      </c>
      <c r="V183" s="155">
        <v>0</v>
      </c>
      <c r="W183" s="155">
        <f t="shared" si="1"/>
        <v>0</v>
      </c>
      <c r="X183" s="155">
        <v>0.00033</v>
      </c>
      <c r="Y183" s="155">
        <f t="shared" si="2"/>
        <v>0.01551</v>
      </c>
      <c r="Z183" s="155">
        <v>0</v>
      </c>
      <c r="AA183" s="156">
        <f t="shared" si="3"/>
        <v>0</v>
      </c>
      <c r="AR183" s="19" t="s">
        <v>280</v>
      </c>
      <c r="AT183" s="19" t="s">
        <v>191</v>
      </c>
      <c r="AU183" s="19" t="s">
        <v>94</v>
      </c>
      <c r="AY183" s="19" t="s">
        <v>140</v>
      </c>
      <c r="BE183" s="157">
        <f t="shared" si="4"/>
        <v>0</v>
      </c>
      <c r="BF183" s="157">
        <f t="shared" si="5"/>
        <v>0</v>
      </c>
      <c r="BG183" s="157">
        <f t="shared" si="6"/>
        <v>0</v>
      </c>
      <c r="BH183" s="157">
        <f t="shared" si="7"/>
        <v>0</v>
      </c>
      <c r="BI183" s="157">
        <f t="shared" si="8"/>
        <v>0</v>
      </c>
      <c r="BJ183" s="19" t="s">
        <v>77</v>
      </c>
      <c r="BK183" s="157">
        <f t="shared" si="9"/>
        <v>0</v>
      </c>
      <c r="BL183" s="19" t="s">
        <v>214</v>
      </c>
      <c r="BM183" s="19" t="s">
        <v>295</v>
      </c>
    </row>
    <row r="184" spans="2:65" s="1" customFormat="1" ht="22.5" customHeight="1">
      <c r="B184" s="129"/>
      <c r="C184" s="166" t="s">
        <v>296</v>
      </c>
      <c r="D184" s="166" t="s">
        <v>191</v>
      </c>
      <c r="E184" s="167" t="s">
        <v>297</v>
      </c>
      <c r="F184" s="452" t="s">
        <v>298</v>
      </c>
      <c r="G184" s="452"/>
      <c r="H184" s="452"/>
      <c r="I184" s="452"/>
      <c r="J184" s="168" t="s">
        <v>212</v>
      </c>
      <c r="K184" s="169">
        <v>7</v>
      </c>
      <c r="L184" s="453"/>
      <c r="M184" s="453"/>
      <c r="N184" s="453">
        <f t="shared" si="0"/>
        <v>0</v>
      </c>
      <c r="O184" s="449"/>
      <c r="P184" s="449"/>
      <c r="Q184" s="449"/>
      <c r="R184" s="131"/>
      <c r="T184" s="154" t="s">
        <v>5</v>
      </c>
      <c r="U184" s="42" t="s">
        <v>37</v>
      </c>
      <c r="V184" s="155">
        <v>0</v>
      </c>
      <c r="W184" s="155">
        <f t="shared" si="1"/>
        <v>0</v>
      </c>
      <c r="X184" s="155">
        <v>0.0004</v>
      </c>
      <c r="Y184" s="155">
        <f t="shared" si="2"/>
        <v>0.0028</v>
      </c>
      <c r="Z184" s="155">
        <v>0</v>
      </c>
      <c r="AA184" s="156">
        <f t="shared" si="3"/>
        <v>0</v>
      </c>
      <c r="AR184" s="19" t="s">
        <v>280</v>
      </c>
      <c r="AT184" s="19" t="s">
        <v>191</v>
      </c>
      <c r="AU184" s="19" t="s">
        <v>94</v>
      </c>
      <c r="AY184" s="19" t="s">
        <v>140</v>
      </c>
      <c r="BE184" s="157">
        <f t="shared" si="4"/>
        <v>0</v>
      </c>
      <c r="BF184" s="157">
        <f t="shared" si="5"/>
        <v>0</v>
      </c>
      <c r="BG184" s="157">
        <f t="shared" si="6"/>
        <v>0</v>
      </c>
      <c r="BH184" s="157">
        <f t="shared" si="7"/>
        <v>0</v>
      </c>
      <c r="BI184" s="157">
        <f t="shared" si="8"/>
        <v>0</v>
      </c>
      <c r="BJ184" s="19" t="s">
        <v>77</v>
      </c>
      <c r="BK184" s="157">
        <f t="shared" si="9"/>
        <v>0</v>
      </c>
      <c r="BL184" s="19" t="s">
        <v>214</v>
      </c>
      <c r="BM184" s="19" t="s">
        <v>299</v>
      </c>
    </row>
    <row r="185" spans="2:65" s="1" customFormat="1" ht="22.5" customHeight="1">
      <c r="B185" s="129"/>
      <c r="C185" s="166" t="s">
        <v>300</v>
      </c>
      <c r="D185" s="166" t="s">
        <v>191</v>
      </c>
      <c r="E185" s="167" t="s">
        <v>301</v>
      </c>
      <c r="F185" s="452" t="s">
        <v>302</v>
      </c>
      <c r="G185" s="452"/>
      <c r="H185" s="452"/>
      <c r="I185" s="452"/>
      <c r="J185" s="168" t="s">
        <v>212</v>
      </c>
      <c r="K185" s="169">
        <v>4</v>
      </c>
      <c r="L185" s="453"/>
      <c r="M185" s="453"/>
      <c r="N185" s="453">
        <f t="shared" si="0"/>
        <v>0</v>
      </c>
      <c r="O185" s="449"/>
      <c r="P185" s="449"/>
      <c r="Q185" s="449"/>
      <c r="R185" s="131"/>
      <c r="T185" s="154" t="s">
        <v>5</v>
      </c>
      <c r="U185" s="42" t="s">
        <v>37</v>
      </c>
      <c r="V185" s="155">
        <v>0</v>
      </c>
      <c r="W185" s="155">
        <f t="shared" si="1"/>
        <v>0</v>
      </c>
      <c r="X185" s="155">
        <v>0.0007</v>
      </c>
      <c r="Y185" s="155">
        <f t="shared" si="2"/>
        <v>0.0028</v>
      </c>
      <c r="Z185" s="155">
        <v>0</v>
      </c>
      <c r="AA185" s="156">
        <f t="shared" si="3"/>
        <v>0</v>
      </c>
      <c r="AR185" s="19" t="s">
        <v>280</v>
      </c>
      <c r="AT185" s="19" t="s">
        <v>191</v>
      </c>
      <c r="AU185" s="19" t="s">
        <v>94</v>
      </c>
      <c r="AY185" s="19" t="s">
        <v>140</v>
      </c>
      <c r="BE185" s="157">
        <f t="shared" si="4"/>
        <v>0</v>
      </c>
      <c r="BF185" s="157">
        <f t="shared" si="5"/>
        <v>0</v>
      </c>
      <c r="BG185" s="157">
        <f t="shared" si="6"/>
        <v>0</v>
      </c>
      <c r="BH185" s="157">
        <f t="shared" si="7"/>
        <v>0</v>
      </c>
      <c r="BI185" s="157">
        <f t="shared" si="8"/>
        <v>0</v>
      </c>
      <c r="BJ185" s="19" t="s">
        <v>77</v>
      </c>
      <c r="BK185" s="157">
        <f t="shared" si="9"/>
        <v>0</v>
      </c>
      <c r="BL185" s="19" t="s">
        <v>214</v>
      </c>
      <c r="BM185" s="19" t="s">
        <v>303</v>
      </c>
    </row>
    <row r="186" spans="2:65" s="1" customFormat="1" ht="22.5" customHeight="1">
      <c r="B186" s="129"/>
      <c r="C186" s="150" t="s">
        <v>304</v>
      </c>
      <c r="D186" s="150" t="s">
        <v>141</v>
      </c>
      <c r="E186" s="151" t="s">
        <v>305</v>
      </c>
      <c r="F186" s="448" t="s">
        <v>306</v>
      </c>
      <c r="G186" s="448"/>
      <c r="H186" s="448"/>
      <c r="I186" s="448"/>
      <c r="J186" s="152" t="s">
        <v>212</v>
      </c>
      <c r="K186" s="153">
        <v>35</v>
      </c>
      <c r="L186" s="449"/>
      <c r="M186" s="449"/>
      <c r="N186" s="449">
        <f t="shared" si="0"/>
        <v>0</v>
      </c>
      <c r="O186" s="449"/>
      <c r="P186" s="449"/>
      <c r="Q186" s="449"/>
      <c r="R186" s="131"/>
      <c r="T186" s="154" t="s">
        <v>5</v>
      </c>
      <c r="U186" s="42" t="s">
        <v>37</v>
      </c>
      <c r="V186" s="155">
        <v>0.157</v>
      </c>
      <c r="W186" s="155">
        <f t="shared" si="1"/>
        <v>5.495</v>
      </c>
      <c r="X186" s="155">
        <v>0</v>
      </c>
      <c r="Y186" s="155">
        <f t="shared" si="2"/>
        <v>0</v>
      </c>
      <c r="Z186" s="155">
        <v>0</v>
      </c>
      <c r="AA186" s="156">
        <f t="shared" si="3"/>
        <v>0</v>
      </c>
      <c r="AR186" s="19" t="s">
        <v>214</v>
      </c>
      <c r="AT186" s="19" t="s">
        <v>141</v>
      </c>
      <c r="AU186" s="19" t="s">
        <v>94</v>
      </c>
      <c r="AY186" s="19" t="s">
        <v>140</v>
      </c>
      <c r="BE186" s="157">
        <f t="shared" si="4"/>
        <v>0</v>
      </c>
      <c r="BF186" s="157">
        <f t="shared" si="5"/>
        <v>0</v>
      </c>
      <c r="BG186" s="157">
        <f t="shared" si="6"/>
        <v>0</v>
      </c>
      <c r="BH186" s="157">
        <f t="shared" si="7"/>
        <v>0</v>
      </c>
      <c r="BI186" s="157">
        <f t="shared" si="8"/>
        <v>0</v>
      </c>
      <c r="BJ186" s="19" t="s">
        <v>77</v>
      </c>
      <c r="BK186" s="157">
        <f t="shared" si="9"/>
        <v>0</v>
      </c>
      <c r="BL186" s="19" t="s">
        <v>214</v>
      </c>
      <c r="BM186" s="19" t="s">
        <v>307</v>
      </c>
    </row>
    <row r="187" spans="2:65" s="1" customFormat="1" ht="22.5" customHeight="1">
      <c r="B187" s="129"/>
      <c r="C187" s="150" t="s">
        <v>308</v>
      </c>
      <c r="D187" s="150" t="s">
        <v>141</v>
      </c>
      <c r="E187" s="151" t="s">
        <v>309</v>
      </c>
      <c r="F187" s="448" t="s">
        <v>310</v>
      </c>
      <c r="G187" s="448"/>
      <c r="H187" s="448"/>
      <c r="I187" s="448"/>
      <c r="J187" s="152" t="s">
        <v>212</v>
      </c>
      <c r="K187" s="153">
        <v>10</v>
      </c>
      <c r="L187" s="449"/>
      <c r="M187" s="449"/>
      <c r="N187" s="449">
        <f t="shared" si="0"/>
        <v>0</v>
      </c>
      <c r="O187" s="449"/>
      <c r="P187" s="449"/>
      <c r="Q187" s="449"/>
      <c r="R187" s="131"/>
      <c r="T187" s="154" t="s">
        <v>5</v>
      </c>
      <c r="U187" s="42" t="s">
        <v>37</v>
      </c>
      <c r="V187" s="155">
        <v>0.174</v>
      </c>
      <c r="W187" s="155">
        <f t="shared" si="1"/>
        <v>1.7399999999999998</v>
      </c>
      <c r="X187" s="155">
        <v>0</v>
      </c>
      <c r="Y187" s="155">
        <f t="shared" si="2"/>
        <v>0</v>
      </c>
      <c r="Z187" s="155">
        <v>0</v>
      </c>
      <c r="AA187" s="156">
        <f t="shared" si="3"/>
        <v>0</v>
      </c>
      <c r="AR187" s="19" t="s">
        <v>214</v>
      </c>
      <c r="AT187" s="19" t="s">
        <v>141</v>
      </c>
      <c r="AU187" s="19" t="s">
        <v>94</v>
      </c>
      <c r="AY187" s="19" t="s">
        <v>140</v>
      </c>
      <c r="BE187" s="157">
        <f t="shared" si="4"/>
        <v>0</v>
      </c>
      <c r="BF187" s="157">
        <f t="shared" si="5"/>
        <v>0</v>
      </c>
      <c r="BG187" s="157">
        <f t="shared" si="6"/>
        <v>0</v>
      </c>
      <c r="BH187" s="157">
        <f t="shared" si="7"/>
        <v>0</v>
      </c>
      <c r="BI187" s="157">
        <f t="shared" si="8"/>
        <v>0</v>
      </c>
      <c r="BJ187" s="19" t="s">
        <v>77</v>
      </c>
      <c r="BK187" s="157">
        <f t="shared" si="9"/>
        <v>0</v>
      </c>
      <c r="BL187" s="19" t="s">
        <v>214</v>
      </c>
      <c r="BM187" s="19" t="s">
        <v>311</v>
      </c>
    </row>
    <row r="188" spans="2:65" s="1" customFormat="1" ht="22.5" customHeight="1">
      <c r="B188" s="129"/>
      <c r="C188" s="150" t="s">
        <v>312</v>
      </c>
      <c r="D188" s="150" t="s">
        <v>141</v>
      </c>
      <c r="E188" s="151" t="s">
        <v>313</v>
      </c>
      <c r="F188" s="448" t="s">
        <v>314</v>
      </c>
      <c r="G188" s="448"/>
      <c r="H188" s="448"/>
      <c r="I188" s="448"/>
      <c r="J188" s="152" t="s">
        <v>212</v>
      </c>
      <c r="K188" s="153">
        <v>23</v>
      </c>
      <c r="L188" s="449"/>
      <c r="M188" s="449"/>
      <c r="N188" s="449">
        <f t="shared" si="0"/>
        <v>0</v>
      </c>
      <c r="O188" s="449"/>
      <c r="P188" s="449"/>
      <c r="Q188" s="449"/>
      <c r="R188" s="131"/>
      <c r="T188" s="154" t="s">
        <v>5</v>
      </c>
      <c r="U188" s="42" t="s">
        <v>37</v>
      </c>
      <c r="V188" s="155">
        <v>0.259</v>
      </c>
      <c r="W188" s="155">
        <f t="shared" si="1"/>
        <v>5.957</v>
      </c>
      <c r="X188" s="155">
        <v>0</v>
      </c>
      <c r="Y188" s="155">
        <f t="shared" si="2"/>
        <v>0</v>
      </c>
      <c r="Z188" s="155">
        <v>0</v>
      </c>
      <c r="AA188" s="156">
        <f t="shared" si="3"/>
        <v>0</v>
      </c>
      <c r="AR188" s="19" t="s">
        <v>214</v>
      </c>
      <c r="AT188" s="19" t="s">
        <v>141</v>
      </c>
      <c r="AU188" s="19" t="s">
        <v>94</v>
      </c>
      <c r="AY188" s="19" t="s">
        <v>140</v>
      </c>
      <c r="BE188" s="157">
        <f t="shared" si="4"/>
        <v>0</v>
      </c>
      <c r="BF188" s="157">
        <f t="shared" si="5"/>
        <v>0</v>
      </c>
      <c r="BG188" s="157">
        <f t="shared" si="6"/>
        <v>0</v>
      </c>
      <c r="BH188" s="157">
        <f t="shared" si="7"/>
        <v>0</v>
      </c>
      <c r="BI188" s="157">
        <f t="shared" si="8"/>
        <v>0</v>
      </c>
      <c r="BJ188" s="19" t="s">
        <v>77</v>
      </c>
      <c r="BK188" s="157">
        <f t="shared" si="9"/>
        <v>0</v>
      </c>
      <c r="BL188" s="19" t="s">
        <v>214</v>
      </c>
      <c r="BM188" s="19" t="s">
        <v>315</v>
      </c>
    </row>
    <row r="189" spans="2:65" s="1" customFormat="1" ht="40.5" customHeight="1">
      <c r="B189" s="129"/>
      <c r="C189" s="150" t="s">
        <v>316</v>
      </c>
      <c r="D189" s="150" t="s">
        <v>141</v>
      </c>
      <c r="E189" s="151" t="s">
        <v>317</v>
      </c>
      <c r="F189" s="448" t="s">
        <v>1244</v>
      </c>
      <c r="G189" s="448"/>
      <c r="H189" s="448"/>
      <c r="I189" s="448"/>
      <c r="J189" s="152" t="s">
        <v>212</v>
      </c>
      <c r="K189" s="153">
        <v>63</v>
      </c>
      <c r="L189" s="449"/>
      <c r="M189" s="449"/>
      <c r="N189" s="449">
        <f t="shared" si="0"/>
        <v>0</v>
      </c>
      <c r="O189" s="449"/>
      <c r="P189" s="449"/>
      <c r="Q189" s="449"/>
      <c r="R189" s="131"/>
      <c r="T189" s="154" t="s">
        <v>5</v>
      </c>
      <c r="U189" s="42" t="s">
        <v>37</v>
      </c>
      <c r="V189" s="155">
        <v>0.225</v>
      </c>
      <c r="W189" s="155">
        <f t="shared" si="1"/>
        <v>14.175</v>
      </c>
      <c r="X189" s="155">
        <v>0.00028</v>
      </c>
      <c r="Y189" s="155">
        <f t="shared" si="2"/>
        <v>0.01764</v>
      </c>
      <c r="Z189" s="155">
        <v>0</v>
      </c>
      <c r="AA189" s="156">
        <f t="shared" si="3"/>
        <v>0</v>
      </c>
      <c r="AR189" s="19" t="s">
        <v>214</v>
      </c>
      <c r="AT189" s="19" t="s">
        <v>141</v>
      </c>
      <c r="AU189" s="19" t="s">
        <v>94</v>
      </c>
      <c r="AY189" s="19" t="s">
        <v>140</v>
      </c>
      <c r="BE189" s="157">
        <f t="shared" si="4"/>
        <v>0</v>
      </c>
      <c r="BF189" s="157">
        <f t="shared" si="5"/>
        <v>0</v>
      </c>
      <c r="BG189" s="157">
        <f t="shared" si="6"/>
        <v>0</v>
      </c>
      <c r="BH189" s="157">
        <f t="shared" si="7"/>
        <v>0</v>
      </c>
      <c r="BI189" s="157">
        <f t="shared" si="8"/>
        <v>0</v>
      </c>
      <c r="BJ189" s="19" t="s">
        <v>77</v>
      </c>
      <c r="BK189" s="157">
        <f t="shared" si="9"/>
        <v>0</v>
      </c>
      <c r="BL189" s="19" t="s">
        <v>214</v>
      </c>
      <c r="BM189" s="19" t="s">
        <v>318</v>
      </c>
    </row>
    <row r="190" spans="2:65" s="1" customFormat="1" ht="40.5" customHeight="1">
      <c r="B190" s="129"/>
      <c r="C190" s="150" t="s">
        <v>319</v>
      </c>
      <c r="D190" s="150" t="s">
        <v>141</v>
      </c>
      <c r="E190" s="151" t="s">
        <v>320</v>
      </c>
      <c r="F190" s="448" t="s">
        <v>1243</v>
      </c>
      <c r="G190" s="448"/>
      <c r="H190" s="448"/>
      <c r="I190" s="448"/>
      <c r="J190" s="152" t="s">
        <v>212</v>
      </c>
      <c r="K190" s="153">
        <v>11</v>
      </c>
      <c r="L190" s="449"/>
      <c r="M190" s="449"/>
      <c r="N190" s="449">
        <f t="shared" si="0"/>
        <v>0</v>
      </c>
      <c r="O190" s="449"/>
      <c r="P190" s="449"/>
      <c r="Q190" s="449"/>
      <c r="R190" s="131"/>
      <c r="T190" s="154" t="s">
        <v>5</v>
      </c>
      <c r="U190" s="42" t="s">
        <v>37</v>
      </c>
      <c r="V190" s="155">
        <v>0.225</v>
      </c>
      <c r="W190" s="155">
        <f t="shared" si="1"/>
        <v>2.475</v>
      </c>
      <c r="X190" s="155">
        <v>0.00028</v>
      </c>
      <c r="Y190" s="155">
        <f t="shared" si="2"/>
        <v>0.00308</v>
      </c>
      <c r="Z190" s="155">
        <v>0</v>
      </c>
      <c r="AA190" s="156">
        <f t="shared" si="3"/>
        <v>0</v>
      </c>
      <c r="AR190" s="19" t="s">
        <v>214</v>
      </c>
      <c r="AT190" s="19" t="s">
        <v>141</v>
      </c>
      <c r="AU190" s="19" t="s">
        <v>94</v>
      </c>
      <c r="AY190" s="19" t="s">
        <v>140</v>
      </c>
      <c r="BE190" s="157">
        <f t="shared" si="4"/>
        <v>0</v>
      </c>
      <c r="BF190" s="157">
        <f t="shared" si="5"/>
        <v>0</v>
      </c>
      <c r="BG190" s="157">
        <f t="shared" si="6"/>
        <v>0</v>
      </c>
      <c r="BH190" s="157">
        <f t="shared" si="7"/>
        <v>0</v>
      </c>
      <c r="BI190" s="157">
        <f t="shared" si="8"/>
        <v>0</v>
      </c>
      <c r="BJ190" s="19" t="s">
        <v>77</v>
      </c>
      <c r="BK190" s="157">
        <f t="shared" si="9"/>
        <v>0</v>
      </c>
      <c r="BL190" s="19" t="s">
        <v>214</v>
      </c>
      <c r="BM190" s="19" t="s">
        <v>321</v>
      </c>
    </row>
    <row r="191" spans="2:65" s="1" customFormat="1" ht="69.75" customHeight="1">
      <c r="B191" s="129"/>
      <c r="C191" s="150" t="s">
        <v>322</v>
      </c>
      <c r="D191" s="150" t="s">
        <v>141</v>
      </c>
      <c r="E191" s="151" t="s">
        <v>323</v>
      </c>
      <c r="F191" s="448" t="s">
        <v>324</v>
      </c>
      <c r="G191" s="448"/>
      <c r="H191" s="448"/>
      <c r="I191" s="448"/>
      <c r="J191" s="152" t="s">
        <v>208</v>
      </c>
      <c r="K191" s="153">
        <v>1</v>
      </c>
      <c r="L191" s="449"/>
      <c r="M191" s="449"/>
      <c r="N191" s="449">
        <f t="shared" si="0"/>
        <v>0</v>
      </c>
      <c r="O191" s="449"/>
      <c r="P191" s="449"/>
      <c r="Q191" s="449"/>
      <c r="R191" s="131"/>
      <c r="T191" s="154" t="s">
        <v>5</v>
      </c>
      <c r="U191" s="42" t="s">
        <v>37</v>
      </c>
      <c r="V191" s="155">
        <v>2.54</v>
      </c>
      <c r="W191" s="155">
        <f t="shared" si="1"/>
        <v>2.54</v>
      </c>
      <c r="X191" s="155">
        <v>0.00062</v>
      </c>
      <c r="Y191" s="155">
        <f t="shared" si="2"/>
        <v>0.00062</v>
      </c>
      <c r="Z191" s="155">
        <v>0</v>
      </c>
      <c r="AA191" s="156">
        <f t="shared" si="3"/>
        <v>0</v>
      </c>
      <c r="AR191" s="19" t="s">
        <v>214</v>
      </c>
      <c r="AT191" s="19" t="s">
        <v>141</v>
      </c>
      <c r="AU191" s="19" t="s">
        <v>94</v>
      </c>
      <c r="AY191" s="19" t="s">
        <v>140</v>
      </c>
      <c r="BE191" s="157">
        <f t="shared" si="4"/>
        <v>0</v>
      </c>
      <c r="BF191" s="157">
        <f t="shared" si="5"/>
        <v>0</v>
      </c>
      <c r="BG191" s="157">
        <f t="shared" si="6"/>
        <v>0</v>
      </c>
      <c r="BH191" s="157">
        <f t="shared" si="7"/>
        <v>0</v>
      </c>
      <c r="BI191" s="157">
        <f t="shared" si="8"/>
        <v>0</v>
      </c>
      <c r="BJ191" s="19" t="s">
        <v>77</v>
      </c>
      <c r="BK191" s="157">
        <f t="shared" si="9"/>
        <v>0</v>
      </c>
      <c r="BL191" s="19" t="s">
        <v>214</v>
      </c>
      <c r="BM191" s="19" t="s">
        <v>325</v>
      </c>
    </row>
    <row r="192" spans="2:65" s="1" customFormat="1" ht="69.75" customHeight="1">
      <c r="B192" s="129"/>
      <c r="C192" s="150" t="s">
        <v>326</v>
      </c>
      <c r="D192" s="150" t="s">
        <v>141</v>
      </c>
      <c r="E192" s="151" t="s">
        <v>327</v>
      </c>
      <c r="F192" s="448" t="s">
        <v>328</v>
      </c>
      <c r="G192" s="448"/>
      <c r="H192" s="448"/>
      <c r="I192" s="448"/>
      <c r="J192" s="152" t="s">
        <v>208</v>
      </c>
      <c r="K192" s="153">
        <v>1</v>
      </c>
      <c r="L192" s="449"/>
      <c r="M192" s="449"/>
      <c r="N192" s="449">
        <f t="shared" si="0"/>
        <v>0</v>
      </c>
      <c r="O192" s="449"/>
      <c r="P192" s="449"/>
      <c r="Q192" s="449"/>
      <c r="R192" s="131"/>
      <c r="T192" s="154" t="s">
        <v>5</v>
      </c>
      <c r="U192" s="42" t="s">
        <v>37</v>
      </c>
      <c r="V192" s="155">
        <v>2.54</v>
      </c>
      <c r="W192" s="155">
        <f t="shared" si="1"/>
        <v>2.54</v>
      </c>
      <c r="X192" s="155">
        <v>0.00062</v>
      </c>
      <c r="Y192" s="155">
        <f t="shared" si="2"/>
        <v>0.00062</v>
      </c>
      <c r="Z192" s="155">
        <v>0</v>
      </c>
      <c r="AA192" s="156">
        <f t="shared" si="3"/>
        <v>0</v>
      </c>
      <c r="AR192" s="19" t="s">
        <v>214</v>
      </c>
      <c r="AT192" s="19" t="s">
        <v>141</v>
      </c>
      <c r="AU192" s="19" t="s">
        <v>94</v>
      </c>
      <c r="AY192" s="19" t="s">
        <v>140</v>
      </c>
      <c r="BE192" s="157">
        <f t="shared" si="4"/>
        <v>0</v>
      </c>
      <c r="BF192" s="157">
        <f t="shared" si="5"/>
        <v>0</v>
      </c>
      <c r="BG192" s="157">
        <f t="shared" si="6"/>
        <v>0</v>
      </c>
      <c r="BH192" s="157">
        <f t="shared" si="7"/>
        <v>0</v>
      </c>
      <c r="BI192" s="157">
        <f t="shared" si="8"/>
        <v>0</v>
      </c>
      <c r="BJ192" s="19" t="s">
        <v>77</v>
      </c>
      <c r="BK192" s="157">
        <f t="shared" si="9"/>
        <v>0</v>
      </c>
      <c r="BL192" s="19" t="s">
        <v>214</v>
      </c>
      <c r="BM192" s="19" t="s">
        <v>329</v>
      </c>
    </row>
    <row r="193" spans="2:65" s="1" customFormat="1" ht="69.75" customHeight="1">
      <c r="B193" s="129"/>
      <c r="C193" s="150" t="s">
        <v>330</v>
      </c>
      <c r="D193" s="150" t="s">
        <v>141</v>
      </c>
      <c r="E193" s="151" t="s">
        <v>331</v>
      </c>
      <c r="F193" s="458" t="s">
        <v>1145</v>
      </c>
      <c r="G193" s="458"/>
      <c r="H193" s="458"/>
      <c r="I193" s="458"/>
      <c r="J193" s="357" t="s">
        <v>208</v>
      </c>
      <c r="K193" s="358">
        <v>1</v>
      </c>
      <c r="L193" s="459"/>
      <c r="M193" s="459"/>
      <c r="N193" s="449">
        <f t="shared" si="0"/>
        <v>0</v>
      </c>
      <c r="O193" s="449"/>
      <c r="P193" s="449"/>
      <c r="Q193" s="449"/>
      <c r="R193" s="131"/>
      <c r="T193" s="154" t="s">
        <v>5</v>
      </c>
      <c r="U193" s="42" t="s">
        <v>37</v>
      </c>
      <c r="V193" s="155">
        <v>2.54</v>
      </c>
      <c r="W193" s="155">
        <f t="shared" si="1"/>
        <v>2.54</v>
      </c>
      <c r="X193" s="155">
        <v>0.00062</v>
      </c>
      <c r="Y193" s="155">
        <f t="shared" si="2"/>
        <v>0.00062</v>
      </c>
      <c r="Z193" s="155">
        <v>0</v>
      </c>
      <c r="AA193" s="156">
        <f t="shared" si="3"/>
        <v>0</v>
      </c>
      <c r="AR193" s="19" t="s">
        <v>214</v>
      </c>
      <c r="AT193" s="19" t="s">
        <v>141</v>
      </c>
      <c r="AU193" s="19" t="s">
        <v>94</v>
      </c>
      <c r="AY193" s="19" t="s">
        <v>140</v>
      </c>
      <c r="BE193" s="157">
        <f t="shared" si="4"/>
        <v>0</v>
      </c>
      <c r="BF193" s="157">
        <f t="shared" si="5"/>
        <v>0</v>
      </c>
      <c r="BG193" s="157">
        <f t="shared" si="6"/>
        <v>0</v>
      </c>
      <c r="BH193" s="157">
        <f t="shared" si="7"/>
        <v>0</v>
      </c>
      <c r="BI193" s="157">
        <f t="shared" si="8"/>
        <v>0</v>
      </c>
      <c r="BJ193" s="19" t="s">
        <v>77</v>
      </c>
      <c r="BK193" s="157">
        <f t="shared" si="9"/>
        <v>0</v>
      </c>
      <c r="BL193" s="19" t="s">
        <v>214</v>
      </c>
      <c r="BM193" s="19" t="s">
        <v>332</v>
      </c>
    </row>
    <row r="194" spans="2:65" s="1" customFormat="1" ht="69.75" customHeight="1">
      <c r="B194" s="129"/>
      <c r="C194" s="150" t="s">
        <v>333</v>
      </c>
      <c r="D194" s="150" t="s">
        <v>141</v>
      </c>
      <c r="E194" s="151" t="s">
        <v>334</v>
      </c>
      <c r="F194" s="458" t="s">
        <v>1146</v>
      </c>
      <c r="G194" s="458"/>
      <c r="H194" s="458"/>
      <c r="I194" s="458"/>
      <c r="J194" s="357" t="s">
        <v>208</v>
      </c>
      <c r="K194" s="358">
        <v>1</v>
      </c>
      <c r="L194" s="459"/>
      <c r="M194" s="459"/>
      <c r="N194" s="449">
        <f t="shared" si="0"/>
        <v>0</v>
      </c>
      <c r="O194" s="449"/>
      <c r="P194" s="449"/>
      <c r="Q194" s="449"/>
      <c r="R194" s="131"/>
      <c r="T194" s="154" t="s">
        <v>5</v>
      </c>
      <c r="U194" s="42" t="s">
        <v>37</v>
      </c>
      <c r="V194" s="155">
        <v>2.54</v>
      </c>
      <c r="W194" s="155">
        <f t="shared" si="1"/>
        <v>2.54</v>
      </c>
      <c r="X194" s="155">
        <v>0.00062</v>
      </c>
      <c r="Y194" s="155">
        <f t="shared" si="2"/>
        <v>0.00062</v>
      </c>
      <c r="Z194" s="155">
        <v>0</v>
      </c>
      <c r="AA194" s="156">
        <f t="shared" si="3"/>
        <v>0</v>
      </c>
      <c r="AR194" s="19" t="s">
        <v>214</v>
      </c>
      <c r="AT194" s="19" t="s">
        <v>141</v>
      </c>
      <c r="AU194" s="19" t="s">
        <v>94</v>
      </c>
      <c r="AY194" s="19" t="s">
        <v>140</v>
      </c>
      <c r="BE194" s="157">
        <f t="shared" si="4"/>
        <v>0</v>
      </c>
      <c r="BF194" s="157">
        <f t="shared" si="5"/>
        <v>0</v>
      </c>
      <c r="BG194" s="157">
        <f t="shared" si="6"/>
        <v>0</v>
      </c>
      <c r="BH194" s="157">
        <f t="shared" si="7"/>
        <v>0</v>
      </c>
      <c r="BI194" s="157">
        <f t="shared" si="8"/>
        <v>0</v>
      </c>
      <c r="BJ194" s="19" t="s">
        <v>77</v>
      </c>
      <c r="BK194" s="157">
        <f t="shared" si="9"/>
        <v>0</v>
      </c>
      <c r="BL194" s="19" t="s">
        <v>214</v>
      </c>
      <c r="BM194" s="19" t="s">
        <v>335</v>
      </c>
    </row>
    <row r="195" spans="2:65" s="1" customFormat="1" ht="69.75" customHeight="1">
      <c r="B195" s="129"/>
      <c r="C195" s="150" t="s">
        <v>336</v>
      </c>
      <c r="D195" s="150" t="s">
        <v>141</v>
      </c>
      <c r="E195" s="151" t="s">
        <v>337</v>
      </c>
      <c r="F195" s="448" t="s">
        <v>338</v>
      </c>
      <c r="G195" s="448"/>
      <c r="H195" s="448"/>
      <c r="I195" s="448"/>
      <c r="J195" s="152" t="s">
        <v>208</v>
      </c>
      <c r="K195" s="153">
        <v>1</v>
      </c>
      <c r="L195" s="449"/>
      <c r="M195" s="449"/>
      <c r="N195" s="449">
        <f t="shared" si="0"/>
        <v>0</v>
      </c>
      <c r="O195" s="449"/>
      <c r="P195" s="449"/>
      <c r="Q195" s="449"/>
      <c r="R195" s="131"/>
      <c r="T195" s="154" t="s">
        <v>5</v>
      </c>
      <c r="U195" s="42" t="s">
        <v>37</v>
      </c>
      <c r="V195" s="155">
        <v>2.54</v>
      </c>
      <c r="W195" s="155">
        <f t="shared" si="1"/>
        <v>2.54</v>
      </c>
      <c r="X195" s="155">
        <v>0.00062</v>
      </c>
      <c r="Y195" s="155">
        <f t="shared" si="2"/>
        <v>0.00062</v>
      </c>
      <c r="Z195" s="155">
        <v>0</v>
      </c>
      <c r="AA195" s="156">
        <f t="shared" si="3"/>
        <v>0</v>
      </c>
      <c r="AR195" s="19" t="s">
        <v>214</v>
      </c>
      <c r="AT195" s="19" t="s">
        <v>141</v>
      </c>
      <c r="AU195" s="19" t="s">
        <v>94</v>
      </c>
      <c r="AY195" s="19" t="s">
        <v>140</v>
      </c>
      <c r="BE195" s="157">
        <f t="shared" si="4"/>
        <v>0</v>
      </c>
      <c r="BF195" s="157">
        <f t="shared" si="5"/>
        <v>0</v>
      </c>
      <c r="BG195" s="157">
        <f t="shared" si="6"/>
        <v>0</v>
      </c>
      <c r="BH195" s="157">
        <f t="shared" si="7"/>
        <v>0</v>
      </c>
      <c r="BI195" s="157">
        <f t="shared" si="8"/>
        <v>0</v>
      </c>
      <c r="BJ195" s="19" t="s">
        <v>77</v>
      </c>
      <c r="BK195" s="157">
        <f t="shared" si="9"/>
        <v>0</v>
      </c>
      <c r="BL195" s="19" t="s">
        <v>214</v>
      </c>
      <c r="BM195" s="19" t="s">
        <v>339</v>
      </c>
    </row>
    <row r="196" spans="2:65" s="1" customFormat="1" ht="69.75" customHeight="1">
      <c r="B196" s="129"/>
      <c r="C196" s="150" t="s">
        <v>340</v>
      </c>
      <c r="D196" s="150" t="s">
        <v>141</v>
      </c>
      <c r="E196" s="151" t="s">
        <v>341</v>
      </c>
      <c r="F196" s="448" t="s">
        <v>342</v>
      </c>
      <c r="G196" s="448"/>
      <c r="H196" s="448"/>
      <c r="I196" s="448"/>
      <c r="J196" s="152" t="s">
        <v>208</v>
      </c>
      <c r="K196" s="153">
        <v>1</v>
      </c>
      <c r="L196" s="449"/>
      <c r="M196" s="449"/>
      <c r="N196" s="449">
        <f t="shared" si="0"/>
        <v>0</v>
      </c>
      <c r="O196" s="449"/>
      <c r="P196" s="449"/>
      <c r="Q196" s="449"/>
      <c r="R196" s="131"/>
      <c r="T196" s="154" t="s">
        <v>5</v>
      </c>
      <c r="U196" s="42" t="s">
        <v>37</v>
      </c>
      <c r="V196" s="155">
        <v>2.54</v>
      </c>
      <c r="W196" s="155">
        <f t="shared" si="1"/>
        <v>2.54</v>
      </c>
      <c r="X196" s="155">
        <v>0.00062</v>
      </c>
      <c r="Y196" s="155">
        <f t="shared" si="2"/>
        <v>0.00062</v>
      </c>
      <c r="Z196" s="155">
        <v>0</v>
      </c>
      <c r="AA196" s="156">
        <f t="shared" si="3"/>
        <v>0</v>
      </c>
      <c r="AR196" s="19" t="s">
        <v>214</v>
      </c>
      <c r="AT196" s="19" t="s">
        <v>141</v>
      </c>
      <c r="AU196" s="19" t="s">
        <v>94</v>
      </c>
      <c r="AY196" s="19" t="s">
        <v>140</v>
      </c>
      <c r="BE196" s="157">
        <f t="shared" si="4"/>
        <v>0</v>
      </c>
      <c r="BF196" s="157">
        <f t="shared" si="5"/>
        <v>0</v>
      </c>
      <c r="BG196" s="157">
        <f t="shared" si="6"/>
        <v>0</v>
      </c>
      <c r="BH196" s="157">
        <f t="shared" si="7"/>
        <v>0</v>
      </c>
      <c r="BI196" s="157">
        <f t="shared" si="8"/>
        <v>0</v>
      </c>
      <c r="BJ196" s="19" t="s">
        <v>77</v>
      </c>
      <c r="BK196" s="157">
        <f t="shared" si="9"/>
        <v>0</v>
      </c>
      <c r="BL196" s="19" t="s">
        <v>214</v>
      </c>
      <c r="BM196" s="19" t="s">
        <v>343</v>
      </c>
    </row>
    <row r="197" spans="2:65" s="1" customFormat="1" ht="69.75" customHeight="1">
      <c r="B197" s="129"/>
      <c r="C197" s="150" t="s">
        <v>344</v>
      </c>
      <c r="D197" s="150" t="s">
        <v>141</v>
      </c>
      <c r="E197" s="151" t="s">
        <v>345</v>
      </c>
      <c r="F197" s="448" t="s">
        <v>346</v>
      </c>
      <c r="G197" s="448"/>
      <c r="H197" s="448"/>
      <c r="I197" s="448"/>
      <c r="J197" s="152" t="s">
        <v>208</v>
      </c>
      <c r="K197" s="153">
        <v>1</v>
      </c>
      <c r="L197" s="449"/>
      <c r="M197" s="449"/>
      <c r="N197" s="449">
        <f t="shared" si="0"/>
        <v>0</v>
      </c>
      <c r="O197" s="449"/>
      <c r="P197" s="449"/>
      <c r="Q197" s="449"/>
      <c r="R197" s="131"/>
      <c r="T197" s="154" t="s">
        <v>5</v>
      </c>
      <c r="U197" s="42" t="s">
        <v>37</v>
      </c>
      <c r="V197" s="155">
        <v>2.54</v>
      </c>
      <c r="W197" s="155">
        <f t="shared" si="1"/>
        <v>2.54</v>
      </c>
      <c r="X197" s="155">
        <v>0.00062</v>
      </c>
      <c r="Y197" s="155">
        <f t="shared" si="2"/>
        <v>0.00062</v>
      </c>
      <c r="Z197" s="155">
        <v>0</v>
      </c>
      <c r="AA197" s="156">
        <f t="shared" si="3"/>
        <v>0</v>
      </c>
      <c r="AR197" s="19" t="s">
        <v>214</v>
      </c>
      <c r="AT197" s="19" t="s">
        <v>141</v>
      </c>
      <c r="AU197" s="19" t="s">
        <v>94</v>
      </c>
      <c r="AY197" s="19" t="s">
        <v>140</v>
      </c>
      <c r="BE197" s="157">
        <f t="shared" si="4"/>
        <v>0</v>
      </c>
      <c r="BF197" s="157">
        <f t="shared" si="5"/>
        <v>0</v>
      </c>
      <c r="BG197" s="157">
        <f t="shared" si="6"/>
        <v>0</v>
      </c>
      <c r="BH197" s="157">
        <f t="shared" si="7"/>
        <v>0</v>
      </c>
      <c r="BI197" s="157">
        <f t="shared" si="8"/>
        <v>0</v>
      </c>
      <c r="BJ197" s="19" t="s">
        <v>77</v>
      </c>
      <c r="BK197" s="157">
        <f t="shared" si="9"/>
        <v>0</v>
      </c>
      <c r="BL197" s="19" t="s">
        <v>214</v>
      </c>
      <c r="BM197" s="19" t="s">
        <v>347</v>
      </c>
    </row>
    <row r="198" spans="2:65" s="1" customFormat="1" ht="69.75" customHeight="1">
      <c r="B198" s="129"/>
      <c r="C198" s="150" t="s">
        <v>348</v>
      </c>
      <c r="D198" s="150" t="s">
        <v>141</v>
      </c>
      <c r="E198" s="151" t="s">
        <v>349</v>
      </c>
      <c r="F198" s="448" t="s">
        <v>350</v>
      </c>
      <c r="G198" s="448"/>
      <c r="H198" s="448"/>
      <c r="I198" s="448"/>
      <c r="J198" s="152" t="s">
        <v>208</v>
      </c>
      <c r="K198" s="153">
        <v>1</v>
      </c>
      <c r="L198" s="449"/>
      <c r="M198" s="449"/>
      <c r="N198" s="449">
        <f t="shared" si="0"/>
        <v>0</v>
      </c>
      <c r="O198" s="449"/>
      <c r="P198" s="449"/>
      <c r="Q198" s="449"/>
      <c r="R198" s="131"/>
      <c r="T198" s="154" t="s">
        <v>5</v>
      </c>
      <c r="U198" s="42" t="s">
        <v>37</v>
      </c>
      <c r="V198" s="155">
        <v>2.54</v>
      </c>
      <c r="W198" s="155">
        <f t="shared" si="1"/>
        <v>2.54</v>
      </c>
      <c r="X198" s="155">
        <v>0.00062</v>
      </c>
      <c r="Y198" s="155">
        <f t="shared" si="2"/>
        <v>0.00062</v>
      </c>
      <c r="Z198" s="155">
        <v>0</v>
      </c>
      <c r="AA198" s="156">
        <f t="shared" si="3"/>
        <v>0</v>
      </c>
      <c r="AR198" s="19" t="s">
        <v>214</v>
      </c>
      <c r="AT198" s="19" t="s">
        <v>141</v>
      </c>
      <c r="AU198" s="19" t="s">
        <v>94</v>
      </c>
      <c r="AY198" s="19" t="s">
        <v>140</v>
      </c>
      <c r="BE198" s="157">
        <f t="shared" si="4"/>
        <v>0</v>
      </c>
      <c r="BF198" s="157">
        <f t="shared" si="5"/>
        <v>0</v>
      </c>
      <c r="BG198" s="157">
        <f t="shared" si="6"/>
        <v>0</v>
      </c>
      <c r="BH198" s="157">
        <f t="shared" si="7"/>
        <v>0</v>
      </c>
      <c r="BI198" s="157">
        <f t="shared" si="8"/>
        <v>0</v>
      </c>
      <c r="BJ198" s="19" t="s">
        <v>77</v>
      </c>
      <c r="BK198" s="157">
        <f t="shared" si="9"/>
        <v>0</v>
      </c>
      <c r="BL198" s="19" t="s">
        <v>214</v>
      </c>
      <c r="BM198" s="19" t="s">
        <v>351</v>
      </c>
    </row>
    <row r="199" spans="2:65" s="1" customFormat="1" ht="74.25" customHeight="1">
      <c r="B199" s="129"/>
      <c r="C199" s="150" t="s">
        <v>352</v>
      </c>
      <c r="D199" s="150" t="s">
        <v>141</v>
      </c>
      <c r="E199" s="151" t="s">
        <v>353</v>
      </c>
      <c r="F199" s="458" t="s">
        <v>1147</v>
      </c>
      <c r="G199" s="458"/>
      <c r="H199" s="458"/>
      <c r="I199" s="458"/>
      <c r="J199" s="152" t="s">
        <v>208</v>
      </c>
      <c r="K199" s="153">
        <v>1</v>
      </c>
      <c r="L199" s="459"/>
      <c r="M199" s="459"/>
      <c r="N199" s="449">
        <f t="shared" si="0"/>
        <v>0</v>
      </c>
      <c r="O199" s="449"/>
      <c r="P199" s="449"/>
      <c r="Q199" s="449"/>
      <c r="R199" s="131"/>
      <c r="T199" s="154" t="s">
        <v>5</v>
      </c>
      <c r="U199" s="42" t="s">
        <v>37</v>
      </c>
      <c r="V199" s="155">
        <v>2.54</v>
      </c>
      <c r="W199" s="155">
        <f t="shared" si="1"/>
        <v>2.54</v>
      </c>
      <c r="X199" s="155">
        <v>0.00062</v>
      </c>
      <c r="Y199" s="155">
        <f t="shared" si="2"/>
        <v>0.00062</v>
      </c>
      <c r="Z199" s="155">
        <v>0</v>
      </c>
      <c r="AA199" s="156">
        <f t="shared" si="3"/>
        <v>0</v>
      </c>
      <c r="AR199" s="19" t="s">
        <v>214</v>
      </c>
      <c r="AT199" s="19" t="s">
        <v>141</v>
      </c>
      <c r="AU199" s="19" t="s">
        <v>94</v>
      </c>
      <c r="AY199" s="19" t="s">
        <v>140</v>
      </c>
      <c r="BE199" s="157">
        <f t="shared" si="4"/>
        <v>0</v>
      </c>
      <c r="BF199" s="157">
        <f t="shared" si="5"/>
        <v>0</v>
      </c>
      <c r="BG199" s="157">
        <f t="shared" si="6"/>
        <v>0</v>
      </c>
      <c r="BH199" s="157">
        <f t="shared" si="7"/>
        <v>0</v>
      </c>
      <c r="BI199" s="157">
        <f t="shared" si="8"/>
        <v>0</v>
      </c>
      <c r="BJ199" s="19" t="s">
        <v>77</v>
      </c>
      <c r="BK199" s="157">
        <f t="shared" si="9"/>
        <v>0</v>
      </c>
      <c r="BL199" s="19" t="s">
        <v>214</v>
      </c>
      <c r="BM199" s="19" t="s">
        <v>354</v>
      </c>
    </row>
    <row r="200" spans="2:65" s="1" customFormat="1" ht="31.5" customHeight="1">
      <c r="B200" s="129"/>
      <c r="C200" s="150" t="s">
        <v>355</v>
      </c>
      <c r="D200" s="150" t="s">
        <v>141</v>
      </c>
      <c r="E200" s="151" t="s">
        <v>356</v>
      </c>
      <c r="F200" s="448" t="s">
        <v>357</v>
      </c>
      <c r="G200" s="448"/>
      <c r="H200" s="448"/>
      <c r="I200" s="448"/>
      <c r="J200" s="152" t="s">
        <v>212</v>
      </c>
      <c r="K200" s="153">
        <v>5</v>
      </c>
      <c r="L200" s="449"/>
      <c r="M200" s="449"/>
      <c r="N200" s="449">
        <f t="shared" si="0"/>
        <v>0</v>
      </c>
      <c r="O200" s="449"/>
      <c r="P200" s="449"/>
      <c r="Q200" s="449"/>
      <c r="R200" s="131"/>
      <c r="T200" s="154" t="s">
        <v>5</v>
      </c>
      <c r="U200" s="42" t="s">
        <v>37</v>
      </c>
      <c r="V200" s="155">
        <v>0.113</v>
      </c>
      <c r="W200" s="155">
        <f t="shared" si="1"/>
        <v>0.5650000000000001</v>
      </c>
      <c r="X200" s="155">
        <v>0.00034</v>
      </c>
      <c r="Y200" s="155">
        <f t="shared" si="2"/>
        <v>0.0017000000000000001</v>
      </c>
      <c r="Z200" s="155">
        <v>0</v>
      </c>
      <c r="AA200" s="156">
        <f t="shared" si="3"/>
        <v>0</v>
      </c>
      <c r="AR200" s="19" t="s">
        <v>214</v>
      </c>
      <c r="AT200" s="19" t="s">
        <v>141</v>
      </c>
      <c r="AU200" s="19" t="s">
        <v>94</v>
      </c>
      <c r="AY200" s="19" t="s">
        <v>140</v>
      </c>
      <c r="BE200" s="157">
        <f t="shared" si="4"/>
        <v>0</v>
      </c>
      <c r="BF200" s="157">
        <f t="shared" si="5"/>
        <v>0</v>
      </c>
      <c r="BG200" s="157">
        <f t="shared" si="6"/>
        <v>0</v>
      </c>
      <c r="BH200" s="157">
        <f t="shared" si="7"/>
        <v>0</v>
      </c>
      <c r="BI200" s="157">
        <f t="shared" si="8"/>
        <v>0</v>
      </c>
      <c r="BJ200" s="19" t="s">
        <v>77</v>
      </c>
      <c r="BK200" s="157">
        <f t="shared" si="9"/>
        <v>0</v>
      </c>
      <c r="BL200" s="19" t="s">
        <v>214</v>
      </c>
      <c r="BM200" s="19" t="s">
        <v>358</v>
      </c>
    </row>
    <row r="201" spans="2:65" s="1" customFormat="1" ht="31.5" customHeight="1">
      <c r="B201" s="129"/>
      <c r="C201" s="150" t="s">
        <v>359</v>
      </c>
      <c r="D201" s="150" t="s">
        <v>141</v>
      </c>
      <c r="E201" s="151" t="s">
        <v>360</v>
      </c>
      <c r="F201" s="448" t="s">
        <v>361</v>
      </c>
      <c r="G201" s="448"/>
      <c r="H201" s="448"/>
      <c r="I201" s="448"/>
      <c r="J201" s="152" t="s">
        <v>212</v>
      </c>
      <c r="K201" s="153">
        <v>9</v>
      </c>
      <c r="L201" s="449"/>
      <c r="M201" s="449"/>
      <c r="N201" s="449">
        <f t="shared" si="0"/>
        <v>0</v>
      </c>
      <c r="O201" s="449"/>
      <c r="P201" s="449"/>
      <c r="Q201" s="449"/>
      <c r="R201" s="131"/>
      <c r="T201" s="154" t="s">
        <v>5</v>
      </c>
      <c r="U201" s="42" t="s">
        <v>37</v>
      </c>
      <c r="V201" s="155">
        <v>0.113</v>
      </c>
      <c r="W201" s="155">
        <f t="shared" si="1"/>
        <v>1.0170000000000001</v>
      </c>
      <c r="X201" s="155">
        <v>0.0005</v>
      </c>
      <c r="Y201" s="155">
        <f t="shared" si="2"/>
        <v>0.0045000000000000005</v>
      </c>
      <c r="Z201" s="155">
        <v>0</v>
      </c>
      <c r="AA201" s="156">
        <f t="shared" si="3"/>
        <v>0</v>
      </c>
      <c r="AR201" s="19" t="s">
        <v>214</v>
      </c>
      <c r="AT201" s="19" t="s">
        <v>141</v>
      </c>
      <c r="AU201" s="19" t="s">
        <v>94</v>
      </c>
      <c r="AY201" s="19" t="s">
        <v>140</v>
      </c>
      <c r="BE201" s="157">
        <f t="shared" si="4"/>
        <v>0</v>
      </c>
      <c r="BF201" s="157">
        <f t="shared" si="5"/>
        <v>0</v>
      </c>
      <c r="BG201" s="157">
        <f t="shared" si="6"/>
        <v>0</v>
      </c>
      <c r="BH201" s="157">
        <f t="shared" si="7"/>
        <v>0</v>
      </c>
      <c r="BI201" s="157">
        <f t="shared" si="8"/>
        <v>0</v>
      </c>
      <c r="BJ201" s="19" t="s">
        <v>77</v>
      </c>
      <c r="BK201" s="157">
        <f t="shared" si="9"/>
        <v>0</v>
      </c>
      <c r="BL201" s="19" t="s">
        <v>214</v>
      </c>
      <c r="BM201" s="19" t="s">
        <v>362</v>
      </c>
    </row>
    <row r="202" spans="2:65" s="1" customFormat="1" ht="31.5" customHeight="1">
      <c r="B202" s="129"/>
      <c r="C202" s="150" t="s">
        <v>363</v>
      </c>
      <c r="D202" s="150" t="s">
        <v>141</v>
      </c>
      <c r="E202" s="151" t="s">
        <v>364</v>
      </c>
      <c r="F202" s="448" t="s">
        <v>365</v>
      </c>
      <c r="G202" s="448"/>
      <c r="H202" s="448"/>
      <c r="I202" s="448"/>
      <c r="J202" s="152" t="s">
        <v>212</v>
      </c>
      <c r="K202" s="153">
        <v>4</v>
      </c>
      <c r="L202" s="449"/>
      <c r="M202" s="449"/>
      <c r="N202" s="449">
        <f t="shared" si="0"/>
        <v>0</v>
      </c>
      <c r="O202" s="449"/>
      <c r="P202" s="449"/>
      <c r="Q202" s="449"/>
      <c r="R202" s="131"/>
      <c r="T202" s="154" t="s">
        <v>5</v>
      </c>
      <c r="U202" s="42" t="s">
        <v>37</v>
      </c>
      <c r="V202" s="155">
        <v>0.113</v>
      </c>
      <c r="W202" s="155">
        <f t="shared" si="1"/>
        <v>0.452</v>
      </c>
      <c r="X202" s="155">
        <v>0.0005</v>
      </c>
      <c r="Y202" s="155">
        <f t="shared" si="2"/>
        <v>0.002</v>
      </c>
      <c r="Z202" s="155">
        <v>0</v>
      </c>
      <c r="AA202" s="156">
        <f t="shared" si="3"/>
        <v>0</v>
      </c>
      <c r="AR202" s="19" t="s">
        <v>214</v>
      </c>
      <c r="AT202" s="19" t="s">
        <v>141</v>
      </c>
      <c r="AU202" s="19" t="s">
        <v>94</v>
      </c>
      <c r="AY202" s="19" t="s">
        <v>140</v>
      </c>
      <c r="BE202" s="157">
        <f t="shared" si="4"/>
        <v>0</v>
      </c>
      <c r="BF202" s="157">
        <f t="shared" si="5"/>
        <v>0</v>
      </c>
      <c r="BG202" s="157">
        <f t="shared" si="6"/>
        <v>0</v>
      </c>
      <c r="BH202" s="157">
        <f t="shared" si="7"/>
        <v>0</v>
      </c>
      <c r="BI202" s="157">
        <f t="shared" si="8"/>
        <v>0</v>
      </c>
      <c r="BJ202" s="19" t="s">
        <v>77</v>
      </c>
      <c r="BK202" s="157">
        <f t="shared" si="9"/>
        <v>0</v>
      </c>
      <c r="BL202" s="19" t="s">
        <v>214</v>
      </c>
      <c r="BM202" s="19" t="s">
        <v>366</v>
      </c>
    </row>
    <row r="203" spans="2:65" s="1" customFormat="1" ht="31.5" customHeight="1">
      <c r="B203" s="129"/>
      <c r="C203" s="150" t="s">
        <v>367</v>
      </c>
      <c r="D203" s="150" t="s">
        <v>141</v>
      </c>
      <c r="E203" s="151" t="s">
        <v>368</v>
      </c>
      <c r="F203" s="448" t="s">
        <v>369</v>
      </c>
      <c r="G203" s="448"/>
      <c r="H203" s="448"/>
      <c r="I203" s="448"/>
      <c r="J203" s="152" t="s">
        <v>212</v>
      </c>
      <c r="K203" s="153">
        <v>2</v>
      </c>
      <c r="L203" s="449"/>
      <c r="M203" s="449"/>
      <c r="N203" s="449">
        <f t="shared" si="0"/>
        <v>0</v>
      </c>
      <c r="O203" s="449"/>
      <c r="P203" s="449"/>
      <c r="Q203" s="449"/>
      <c r="R203" s="131"/>
      <c r="T203" s="154" t="s">
        <v>5</v>
      </c>
      <c r="U203" s="42" t="s">
        <v>37</v>
      </c>
      <c r="V203" s="155">
        <v>0.113</v>
      </c>
      <c r="W203" s="155">
        <f t="shared" si="1"/>
        <v>0.226</v>
      </c>
      <c r="X203" s="155">
        <v>0.0005</v>
      </c>
      <c r="Y203" s="155">
        <f t="shared" si="2"/>
        <v>0.001</v>
      </c>
      <c r="Z203" s="155">
        <v>0</v>
      </c>
      <c r="AA203" s="156">
        <f t="shared" si="3"/>
        <v>0</v>
      </c>
      <c r="AR203" s="19" t="s">
        <v>214</v>
      </c>
      <c r="AT203" s="19" t="s">
        <v>141</v>
      </c>
      <c r="AU203" s="19" t="s">
        <v>94</v>
      </c>
      <c r="AY203" s="19" t="s">
        <v>140</v>
      </c>
      <c r="BE203" s="157">
        <f t="shared" si="4"/>
        <v>0</v>
      </c>
      <c r="BF203" s="157">
        <f t="shared" si="5"/>
        <v>0</v>
      </c>
      <c r="BG203" s="157">
        <f t="shared" si="6"/>
        <v>0</v>
      </c>
      <c r="BH203" s="157">
        <f t="shared" si="7"/>
        <v>0</v>
      </c>
      <c r="BI203" s="157">
        <f t="shared" si="8"/>
        <v>0</v>
      </c>
      <c r="BJ203" s="19" t="s">
        <v>77</v>
      </c>
      <c r="BK203" s="157">
        <f t="shared" si="9"/>
        <v>0</v>
      </c>
      <c r="BL203" s="19" t="s">
        <v>214</v>
      </c>
      <c r="BM203" s="19" t="s">
        <v>370</v>
      </c>
    </row>
    <row r="204" spans="2:65" s="1" customFormat="1" ht="31.5" customHeight="1">
      <c r="B204" s="129"/>
      <c r="C204" s="150" t="s">
        <v>371</v>
      </c>
      <c r="D204" s="150" t="s">
        <v>141</v>
      </c>
      <c r="E204" s="151" t="s">
        <v>372</v>
      </c>
      <c r="F204" s="448" t="s">
        <v>373</v>
      </c>
      <c r="G204" s="448"/>
      <c r="H204" s="448"/>
      <c r="I204" s="448"/>
      <c r="J204" s="152" t="s">
        <v>212</v>
      </c>
      <c r="K204" s="153">
        <v>15</v>
      </c>
      <c r="L204" s="449"/>
      <c r="M204" s="449"/>
      <c r="N204" s="449">
        <f t="shared" si="0"/>
        <v>0</v>
      </c>
      <c r="O204" s="449"/>
      <c r="P204" s="449"/>
      <c r="Q204" s="449"/>
      <c r="R204" s="131"/>
      <c r="T204" s="154" t="s">
        <v>5</v>
      </c>
      <c r="U204" s="42" t="s">
        <v>37</v>
      </c>
      <c r="V204" s="155">
        <v>0.113</v>
      </c>
      <c r="W204" s="155">
        <f t="shared" si="1"/>
        <v>1.695</v>
      </c>
      <c r="X204" s="155">
        <v>0.0005</v>
      </c>
      <c r="Y204" s="155">
        <f t="shared" si="2"/>
        <v>0.0075</v>
      </c>
      <c r="Z204" s="155">
        <v>0</v>
      </c>
      <c r="AA204" s="156">
        <f t="shared" si="3"/>
        <v>0</v>
      </c>
      <c r="AR204" s="19" t="s">
        <v>214</v>
      </c>
      <c r="AT204" s="19" t="s">
        <v>141</v>
      </c>
      <c r="AU204" s="19" t="s">
        <v>94</v>
      </c>
      <c r="AY204" s="19" t="s">
        <v>140</v>
      </c>
      <c r="BE204" s="157">
        <f t="shared" si="4"/>
        <v>0</v>
      </c>
      <c r="BF204" s="157">
        <f t="shared" si="5"/>
        <v>0</v>
      </c>
      <c r="BG204" s="157">
        <f t="shared" si="6"/>
        <v>0</v>
      </c>
      <c r="BH204" s="157">
        <f t="shared" si="7"/>
        <v>0</v>
      </c>
      <c r="BI204" s="157">
        <f t="shared" si="8"/>
        <v>0</v>
      </c>
      <c r="BJ204" s="19" t="s">
        <v>77</v>
      </c>
      <c r="BK204" s="157">
        <f t="shared" si="9"/>
        <v>0</v>
      </c>
      <c r="BL204" s="19" t="s">
        <v>214</v>
      </c>
      <c r="BM204" s="19" t="s">
        <v>374</v>
      </c>
    </row>
    <row r="205" spans="2:65" s="1" customFormat="1" ht="31.5" customHeight="1">
      <c r="B205" s="129"/>
      <c r="C205" s="150" t="s">
        <v>375</v>
      </c>
      <c r="D205" s="150" t="s">
        <v>141</v>
      </c>
      <c r="E205" s="151" t="s">
        <v>376</v>
      </c>
      <c r="F205" s="448" t="s">
        <v>377</v>
      </c>
      <c r="G205" s="448"/>
      <c r="H205" s="448"/>
      <c r="I205" s="448"/>
      <c r="J205" s="152" t="s">
        <v>212</v>
      </c>
      <c r="K205" s="153">
        <v>1</v>
      </c>
      <c r="L205" s="449"/>
      <c r="M205" s="449"/>
      <c r="N205" s="449">
        <f t="shared" si="0"/>
        <v>0</v>
      </c>
      <c r="O205" s="449"/>
      <c r="P205" s="449"/>
      <c r="Q205" s="449"/>
      <c r="R205" s="131"/>
      <c r="T205" s="154" t="s">
        <v>5</v>
      </c>
      <c r="U205" s="42" t="s">
        <v>37</v>
      </c>
      <c r="V205" s="155">
        <v>0.667</v>
      </c>
      <c r="W205" s="155">
        <f t="shared" si="1"/>
        <v>0.667</v>
      </c>
      <c r="X205" s="155">
        <v>0.0015</v>
      </c>
      <c r="Y205" s="155">
        <f t="shared" si="2"/>
        <v>0.0015</v>
      </c>
      <c r="Z205" s="155">
        <v>0</v>
      </c>
      <c r="AA205" s="156">
        <f t="shared" si="3"/>
        <v>0</v>
      </c>
      <c r="AR205" s="19" t="s">
        <v>214</v>
      </c>
      <c r="AT205" s="19" t="s">
        <v>141</v>
      </c>
      <c r="AU205" s="19" t="s">
        <v>94</v>
      </c>
      <c r="AY205" s="19" t="s">
        <v>140</v>
      </c>
      <c r="BE205" s="157">
        <f t="shared" si="4"/>
        <v>0</v>
      </c>
      <c r="BF205" s="157">
        <f t="shared" si="5"/>
        <v>0</v>
      </c>
      <c r="BG205" s="157">
        <f t="shared" si="6"/>
        <v>0</v>
      </c>
      <c r="BH205" s="157">
        <f t="shared" si="7"/>
        <v>0</v>
      </c>
      <c r="BI205" s="157">
        <f t="shared" si="8"/>
        <v>0</v>
      </c>
      <c r="BJ205" s="19" t="s">
        <v>77</v>
      </c>
      <c r="BK205" s="157">
        <f t="shared" si="9"/>
        <v>0</v>
      </c>
      <c r="BL205" s="19" t="s">
        <v>214</v>
      </c>
      <c r="BM205" s="19" t="s">
        <v>378</v>
      </c>
    </row>
    <row r="206" spans="2:65" s="1" customFormat="1" ht="22.5" customHeight="1">
      <c r="B206" s="129"/>
      <c r="C206" s="150" t="s">
        <v>379</v>
      </c>
      <c r="D206" s="150" t="s">
        <v>141</v>
      </c>
      <c r="E206" s="151" t="s">
        <v>380</v>
      </c>
      <c r="F206" s="448" t="s">
        <v>381</v>
      </c>
      <c r="G206" s="448"/>
      <c r="H206" s="448"/>
      <c r="I206" s="448"/>
      <c r="J206" s="152" t="s">
        <v>212</v>
      </c>
      <c r="K206" s="153">
        <v>13</v>
      </c>
      <c r="L206" s="449"/>
      <c r="M206" s="449"/>
      <c r="N206" s="449">
        <f t="shared" si="0"/>
        <v>0</v>
      </c>
      <c r="O206" s="449"/>
      <c r="P206" s="449"/>
      <c r="Q206" s="449"/>
      <c r="R206" s="131"/>
      <c r="T206" s="154" t="s">
        <v>5</v>
      </c>
      <c r="U206" s="42" t="s">
        <v>37</v>
      </c>
      <c r="V206" s="155">
        <v>0.177</v>
      </c>
      <c r="W206" s="155">
        <f t="shared" si="1"/>
        <v>2.3009999999999997</v>
      </c>
      <c r="X206" s="155">
        <v>0.00029</v>
      </c>
      <c r="Y206" s="155">
        <f t="shared" si="2"/>
        <v>0.00377</v>
      </c>
      <c r="Z206" s="155">
        <v>0</v>
      </c>
      <c r="AA206" s="156">
        <f t="shared" si="3"/>
        <v>0</v>
      </c>
      <c r="AR206" s="19" t="s">
        <v>214</v>
      </c>
      <c r="AT206" s="19" t="s">
        <v>141</v>
      </c>
      <c r="AU206" s="19" t="s">
        <v>94</v>
      </c>
      <c r="AY206" s="19" t="s">
        <v>140</v>
      </c>
      <c r="BE206" s="157">
        <f t="shared" si="4"/>
        <v>0</v>
      </c>
      <c r="BF206" s="157">
        <f t="shared" si="5"/>
        <v>0</v>
      </c>
      <c r="BG206" s="157">
        <f t="shared" si="6"/>
        <v>0</v>
      </c>
      <c r="BH206" s="157">
        <f t="shared" si="7"/>
        <v>0</v>
      </c>
      <c r="BI206" s="157">
        <f t="shared" si="8"/>
        <v>0</v>
      </c>
      <c r="BJ206" s="19" t="s">
        <v>77</v>
      </c>
      <c r="BK206" s="157">
        <f t="shared" si="9"/>
        <v>0</v>
      </c>
      <c r="BL206" s="19" t="s">
        <v>214</v>
      </c>
      <c r="BM206" s="19" t="s">
        <v>382</v>
      </c>
    </row>
    <row r="207" spans="2:65" s="1" customFormat="1" ht="22.5" customHeight="1">
      <c r="B207" s="129"/>
      <c r="C207" s="150" t="s">
        <v>383</v>
      </c>
      <c r="D207" s="150" t="s">
        <v>141</v>
      </c>
      <c r="E207" s="151" t="s">
        <v>384</v>
      </c>
      <c r="F207" s="448" t="s">
        <v>385</v>
      </c>
      <c r="G207" s="448"/>
      <c r="H207" s="448"/>
      <c r="I207" s="448"/>
      <c r="J207" s="152" t="s">
        <v>212</v>
      </c>
      <c r="K207" s="153">
        <v>5</v>
      </c>
      <c r="L207" s="449"/>
      <c r="M207" s="449"/>
      <c r="N207" s="449">
        <f t="shared" si="0"/>
        <v>0</v>
      </c>
      <c r="O207" s="449"/>
      <c r="P207" s="449"/>
      <c r="Q207" s="449"/>
      <c r="R207" s="131"/>
      <c r="T207" s="154" t="s">
        <v>5</v>
      </c>
      <c r="U207" s="42" t="s">
        <v>37</v>
      </c>
      <c r="V207" s="155">
        <v>0.113</v>
      </c>
      <c r="W207" s="155">
        <f t="shared" si="1"/>
        <v>0.5650000000000001</v>
      </c>
      <c r="X207" s="155">
        <v>6E-05</v>
      </c>
      <c r="Y207" s="155">
        <f t="shared" si="2"/>
        <v>0.00030000000000000003</v>
      </c>
      <c r="Z207" s="155">
        <v>0</v>
      </c>
      <c r="AA207" s="156">
        <f t="shared" si="3"/>
        <v>0</v>
      </c>
      <c r="AR207" s="19" t="s">
        <v>214</v>
      </c>
      <c r="AT207" s="19" t="s">
        <v>141</v>
      </c>
      <c r="AU207" s="19" t="s">
        <v>94</v>
      </c>
      <c r="AY207" s="19" t="s">
        <v>140</v>
      </c>
      <c r="BE207" s="157">
        <f t="shared" si="4"/>
        <v>0</v>
      </c>
      <c r="BF207" s="157">
        <f t="shared" si="5"/>
        <v>0</v>
      </c>
      <c r="BG207" s="157">
        <f t="shared" si="6"/>
        <v>0</v>
      </c>
      <c r="BH207" s="157">
        <f t="shared" si="7"/>
        <v>0</v>
      </c>
      <c r="BI207" s="157">
        <f t="shared" si="8"/>
        <v>0</v>
      </c>
      <c r="BJ207" s="19" t="s">
        <v>77</v>
      </c>
      <c r="BK207" s="157">
        <f t="shared" si="9"/>
        <v>0</v>
      </c>
      <c r="BL207" s="19" t="s">
        <v>214</v>
      </c>
      <c r="BM207" s="19" t="s">
        <v>386</v>
      </c>
    </row>
    <row r="208" spans="2:65" s="1" customFormat="1" ht="31.5" customHeight="1">
      <c r="B208" s="129"/>
      <c r="C208" s="150" t="s">
        <v>387</v>
      </c>
      <c r="D208" s="150" t="s">
        <v>141</v>
      </c>
      <c r="E208" s="151" t="s">
        <v>388</v>
      </c>
      <c r="F208" s="448" t="s">
        <v>389</v>
      </c>
      <c r="G208" s="448"/>
      <c r="H208" s="448"/>
      <c r="I208" s="448"/>
      <c r="J208" s="152" t="s">
        <v>198</v>
      </c>
      <c r="K208" s="153">
        <v>1485</v>
      </c>
      <c r="L208" s="449"/>
      <c r="M208" s="449"/>
      <c r="N208" s="449">
        <f t="shared" si="0"/>
        <v>0</v>
      </c>
      <c r="O208" s="449"/>
      <c r="P208" s="449"/>
      <c r="Q208" s="449"/>
      <c r="R208" s="131"/>
      <c r="T208" s="154" t="s">
        <v>5</v>
      </c>
      <c r="U208" s="42" t="s">
        <v>37</v>
      </c>
      <c r="V208" s="155">
        <v>0.048</v>
      </c>
      <c r="W208" s="155">
        <f t="shared" si="1"/>
        <v>71.28</v>
      </c>
      <c r="X208" s="155">
        <v>0</v>
      </c>
      <c r="Y208" s="155">
        <f t="shared" si="2"/>
        <v>0</v>
      </c>
      <c r="Z208" s="155">
        <v>0</v>
      </c>
      <c r="AA208" s="156">
        <f t="shared" si="3"/>
        <v>0</v>
      </c>
      <c r="AR208" s="19" t="s">
        <v>214</v>
      </c>
      <c r="AT208" s="19" t="s">
        <v>141</v>
      </c>
      <c r="AU208" s="19" t="s">
        <v>94</v>
      </c>
      <c r="AY208" s="19" t="s">
        <v>140</v>
      </c>
      <c r="BE208" s="157">
        <f t="shared" si="4"/>
        <v>0</v>
      </c>
      <c r="BF208" s="157">
        <f t="shared" si="5"/>
        <v>0</v>
      </c>
      <c r="BG208" s="157">
        <f t="shared" si="6"/>
        <v>0</v>
      </c>
      <c r="BH208" s="157">
        <f t="shared" si="7"/>
        <v>0</v>
      </c>
      <c r="BI208" s="157">
        <f t="shared" si="8"/>
        <v>0</v>
      </c>
      <c r="BJ208" s="19" t="s">
        <v>77</v>
      </c>
      <c r="BK208" s="157">
        <f t="shared" si="9"/>
        <v>0</v>
      </c>
      <c r="BL208" s="19" t="s">
        <v>214</v>
      </c>
      <c r="BM208" s="19" t="s">
        <v>390</v>
      </c>
    </row>
    <row r="209" spans="2:51" s="10" customFormat="1" ht="22.5" customHeight="1">
      <c r="B209" s="158"/>
      <c r="C209" s="159"/>
      <c r="D209" s="159"/>
      <c r="E209" s="160" t="s">
        <v>5</v>
      </c>
      <c r="F209" s="450" t="s">
        <v>1300</v>
      </c>
      <c r="G209" s="451"/>
      <c r="H209" s="451"/>
      <c r="I209" s="451"/>
      <c r="J209" s="159"/>
      <c r="K209" s="161">
        <v>1485</v>
      </c>
      <c r="L209" s="159"/>
      <c r="M209" s="159"/>
      <c r="N209" s="159"/>
      <c r="O209" s="159"/>
      <c r="P209" s="159"/>
      <c r="Q209" s="159"/>
      <c r="R209" s="162"/>
      <c r="T209" s="163"/>
      <c r="U209" s="159"/>
      <c r="V209" s="159"/>
      <c r="W209" s="159"/>
      <c r="X209" s="159"/>
      <c r="Y209" s="159"/>
      <c r="Z209" s="159"/>
      <c r="AA209" s="164"/>
      <c r="AT209" s="165" t="s">
        <v>148</v>
      </c>
      <c r="AU209" s="165" t="s">
        <v>94</v>
      </c>
      <c r="AV209" s="10" t="s">
        <v>94</v>
      </c>
      <c r="AW209" s="10" t="s">
        <v>30</v>
      </c>
      <c r="AX209" s="10" t="s">
        <v>77</v>
      </c>
      <c r="AY209" s="165" t="s">
        <v>140</v>
      </c>
    </row>
    <row r="210" spans="2:65" s="1" customFormat="1" ht="31.5" customHeight="1">
      <c r="B210" s="129"/>
      <c r="C210" s="150" t="s">
        <v>391</v>
      </c>
      <c r="D210" s="150" t="s">
        <v>141</v>
      </c>
      <c r="E210" s="151" t="s">
        <v>392</v>
      </c>
      <c r="F210" s="448" t="s">
        <v>393</v>
      </c>
      <c r="G210" s="448"/>
      <c r="H210" s="448"/>
      <c r="I210" s="448"/>
      <c r="J210" s="152" t="s">
        <v>198</v>
      </c>
      <c r="K210" s="153">
        <v>204</v>
      </c>
      <c r="L210" s="449"/>
      <c r="M210" s="449"/>
      <c r="N210" s="449">
        <f>ROUND(L210*K210,2)</f>
        <v>0</v>
      </c>
      <c r="O210" s="449"/>
      <c r="P210" s="449"/>
      <c r="Q210" s="449"/>
      <c r="R210" s="131"/>
      <c r="T210" s="154" t="s">
        <v>5</v>
      </c>
      <c r="U210" s="42" t="s">
        <v>37</v>
      </c>
      <c r="V210" s="155">
        <v>0.059</v>
      </c>
      <c r="W210" s="155">
        <f>V210*K210</f>
        <v>12.036</v>
      </c>
      <c r="X210" s="155">
        <v>0</v>
      </c>
      <c r="Y210" s="155">
        <f>X210*K210</f>
        <v>0</v>
      </c>
      <c r="Z210" s="155">
        <v>0</v>
      </c>
      <c r="AA210" s="156">
        <f>Z210*K210</f>
        <v>0</v>
      </c>
      <c r="AR210" s="19" t="s">
        <v>214</v>
      </c>
      <c r="AT210" s="19" t="s">
        <v>141</v>
      </c>
      <c r="AU210" s="19" t="s">
        <v>94</v>
      </c>
      <c r="AY210" s="19" t="s">
        <v>140</v>
      </c>
      <c r="BE210" s="157">
        <f>IF(U210="základní",N210,0)</f>
        <v>0</v>
      </c>
      <c r="BF210" s="157">
        <f>IF(U210="snížená",N210,0)</f>
        <v>0</v>
      </c>
      <c r="BG210" s="157">
        <f>IF(U210="zákl. přenesená",N210,0)</f>
        <v>0</v>
      </c>
      <c r="BH210" s="157">
        <f>IF(U210="sníž. přenesená",N210,0)</f>
        <v>0</v>
      </c>
      <c r="BI210" s="157">
        <f>IF(U210="nulová",N210,0)</f>
        <v>0</v>
      </c>
      <c r="BJ210" s="19" t="s">
        <v>77</v>
      </c>
      <c r="BK210" s="157">
        <f>ROUND(L210*K210,2)</f>
        <v>0</v>
      </c>
      <c r="BL210" s="19" t="s">
        <v>214</v>
      </c>
      <c r="BM210" s="19" t="s">
        <v>394</v>
      </c>
    </row>
    <row r="211" spans="2:51" s="10" customFormat="1" ht="22.5" customHeight="1">
      <c r="B211" s="158"/>
      <c r="C211" s="159"/>
      <c r="D211" s="159"/>
      <c r="E211" s="160" t="s">
        <v>5</v>
      </c>
      <c r="F211" s="450" t="s">
        <v>1301</v>
      </c>
      <c r="G211" s="451"/>
      <c r="H211" s="451"/>
      <c r="I211" s="451"/>
      <c r="J211" s="159"/>
      <c r="K211" s="161">
        <v>163</v>
      </c>
      <c r="L211" s="159"/>
      <c r="M211" s="159"/>
      <c r="N211" s="159"/>
      <c r="O211" s="159"/>
      <c r="P211" s="159"/>
      <c r="Q211" s="159"/>
      <c r="R211" s="162"/>
      <c r="T211" s="163"/>
      <c r="U211" s="159"/>
      <c r="V211" s="159"/>
      <c r="W211" s="159"/>
      <c r="X211" s="159"/>
      <c r="Y211" s="159"/>
      <c r="Z211" s="159"/>
      <c r="AA211" s="164"/>
      <c r="AT211" s="165" t="s">
        <v>148</v>
      </c>
      <c r="AU211" s="165" t="s">
        <v>94</v>
      </c>
      <c r="AV211" s="10" t="s">
        <v>94</v>
      </c>
      <c r="AW211" s="10" t="s">
        <v>30</v>
      </c>
      <c r="AX211" s="10" t="s">
        <v>77</v>
      </c>
      <c r="AY211" s="165" t="s">
        <v>140</v>
      </c>
    </row>
    <row r="212" spans="2:65" s="1" customFormat="1" ht="31.5" customHeight="1">
      <c r="B212" s="129"/>
      <c r="C212" s="150" t="s">
        <v>395</v>
      </c>
      <c r="D212" s="150" t="s">
        <v>141</v>
      </c>
      <c r="E212" s="151" t="s">
        <v>396</v>
      </c>
      <c r="F212" s="448" t="s">
        <v>397</v>
      </c>
      <c r="G212" s="448"/>
      <c r="H212" s="448"/>
      <c r="I212" s="448"/>
      <c r="J212" s="152" t="s">
        <v>198</v>
      </c>
      <c r="K212" s="153">
        <v>165</v>
      </c>
      <c r="L212" s="449"/>
      <c r="M212" s="449"/>
      <c r="N212" s="449">
        <f>ROUND(L212*K212,2)</f>
        <v>0</v>
      </c>
      <c r="O212" s="449"/>
      <c r="P212" s="449"/>
      <c r="Q212" s="449"/>
      <c r="R212" s="131"/>
      <c r="T212" s="154" t="s">
        <v>5</v>
      </c>
      <c r="U212" s="42" t="s">
        <v>37</v>
      </c>
      <c r="V212" s="155">
        <v>0.079</v>
      </c>
      <c r="W212" s="155">
        <f>V212*K212</f>
        <v>13.035</v>
      </c>
      <c r="X212" s="155">
        <v>0</v>
      </c>
      <c r="Y212" s="155">
        <f>X212*K212</f>
        <v>0</v>
      </c>
      <c r="Z212" s="155">
        <v>0</v>
      </c>
      <c r="AA212" s="156">
        <f>Z212*K212</f>
        <v>0</v>
      </c>
      <c r="AR212" s="19" t="s">
        <v>214</v>
      </c>
      <c r="AT212" s="19" t="s">
        <v>141</v>
      </c>
      <c r="AU212" s="19" t="s">
        <v>94</v>
      </c>
      <c r="AY212" s="19" t="s">
        <v>140</v>
      </c>
      <c r="BE212" s="157">
        <f>IF(U212="základní",N212,0)</f>
        <v>0</v>
      </c>
      <c r="BF212" s="157">
        <f>IF(U212="snížená",N212,0)</f>
        <v>0</v>
      </c>
      <c r="BG212" s="157">
        <f>IF(U212="zákl. přenesená",N212,0)</f>
        <v>0</v>
      </c>
      <c r="BH212" s="157">
        <f>IF(U212="sníž. přenesená",N212,0)</f>
        <v>0</v>
      </c>
      <c r="BI212" s="157">
        <f>IF(U212="nulová",N212,0)</f>
        <v>0</v>
      </c>
      <c r="BJ212" s="19" t="s">
        <v>77</v>
      </c>
      <c r="BK212" s="157">
        <f>ROUND(L212*K212,2)</f>
        <v>0</v>
      </c>
      <c r="BL212" s="19" t="s">
        <v>214</v>
      </c>
      <c r="BM212" s="19" t="s">
        <v>398</v>
      </c>
    </row>
    <row r="213" spans="2:65" s="1" customFormat="1" ht="44.25" customHeight="1">
      <c r="B213" s="129"/>
      <c r="C213" s="150" t="s">
        <v>399</v>
      </c>
      <c r="D213" s="150" t="s">
        <v>141</v>
      </c>
      <c r="E213" s="151" t="s">
        <v>400</v>
      </c>
      <c r="F213" s="448" t="s">
        <v>401</v>
      </c>
      <c r="G213" s="448"/>
      <c r="H213" s="448"/>
      <c r="I213" s="448"/>
      <c r="J213" s="152" t="s">
        <v>177</v>
      </c>
      <c r="K213" s="153">
        <v>2.207</v>
      </c>
      <c r="L213" s="449"/>
      <c r="M213" s="449"/>
      <c r="N213" s="449">
        <f>ROUND(L213*K213,2)</f>
        <v>0</v>
      </c>
      <c r="O213" s="449"/>
      <c r="P213" s="449"/>
      <c r="Q213" s="449"/>
      <c r="R213" s="131"/>
      <c r="T213" s="154" t="s">
        <v>5</v>
      </c>
      <c r="U213" s="42" t="s">
        <v>37</v>
      </c>
      <c r="V213" s="155">
        <v>4.155</v>
      </c>
      <c r="W213" s="155">
        <f>V213*K213</f>
        <v>9.170085</v>
      </c>
      <c r="X213" s="155">
        <v>0</v>
      </c>
      <c r="Y213" s="155">
        <f>X213*K213</f>
        <v>0</v>
      </c>
      <c r="Z213" s="155">
        <v>0</v>
      </c>
      <c r="AA213" s="156">
        <f>Z213*K213</f>
        <v>0</v>
      </c>
      <c r="AR213" s="19" t="s">
        <v>214</v>
      </c>
      <c r="AT213" s="19" t="s">
        <v>141</v>
      </c>
      <c r="AU213" s="19" t="s">
        <v>94</v>
      </c>
      <c r="AY213" s="19" t="s">
        <v>140</v>
      </c>
      <c r="BE213" s="157">
        <f>IF(U213="základní",N213,0)</f>
        <v>0</v>
      </c>
      <c r="BF213" s="157">
        <f>IF(U213="snížená",N213,0)</f>
        <v>0</v>
      </c>
      <c r="BG213" s="157">
        <f>IF(U213="zákl. přenesená",N213,0)</f>
        <v>0</v>
      </c>
      <c r="BH213" s="157">
        <f>IF(U213="sníž. přenesená",N213,0)</f>
        <v>0</v>
      </c>
      <c r="BI213" s="157">
        <f>IF(U213="nulová",N213,0)</f>
        <v>0</v>
      </c>
      <c r="BJ213" s="19" t="s">
        <v>77</v>
      </c>
      <c r="BK213" s="157">
        <f>ROUND(L213*K213,2)</f>
        <v>0</v>
      </c>
      <c r="BL213" s="19" t="s">
        <v>214</v>
      </c>
      <c r="BM213" s="19" t="s">
        <v>402</v>
      </c>
    </row>
    <row r="214" spans="2:65" s="1" customFormat="1" ht="31.5" customHeight="1">
      <c r="B214" s="129"/>
      <c r="C214" s="150" t="s">
        <v>403</v>
      </c>
      <c r="D214" s="150" t="s">
        <v>141</v>
      </c>
      <c r="E214" s="151" t="s">
        <v>404</v>
      </c>
      <c r="F214" s="448" t="s">
        <v>405</v>
      </c>
      <c r="G214" s="448"/>
      <c r="H214" s="448"/>
      <c r="I214" s="448"/>
      <c r="J214" s="152" t="s">
        <v>406</v>
      </c>
      <c r="K214" s="153">
        <v>18317.784</v>
      </c>
      <c r="L214" s="449"/>
      <c r="M214" s="449"/>
      <c r="N214" s="449">
        <f>ROUND(L214*K214,2)</f>
        <v>0</v>
      </c>
      <c r="O214" s="449"/>
      <c r="P214" s="449"/>
      <c r="Q214" s="449"/>
      <c r="R214" s="131"/>
      <c r="T214" s="154" t="s">
        <v>5</v>
      </c>
      <c r="U214" s="42" t="s">
        <v>37</v>
      </c>
      <c r="V214" s="155">
        <v>0</v>
      </c>
      <c r="W214" s="155">
        <f>V214*K214</f>
        <v>0</v>
      </c>
      <c r="X214" s="155">
        <v>0</v>
      </c>
      <c r="Y214" s="155">
        <f>X214*K214</f>
        <v>0</v>
      </c>
      <c r="Z214" s="155">
        <v>0</v>
      </c>
      <c r="AA214" s="156">
        <f>Z214*K214</f>
        <v>0</v>
      </c>
      <c r="AR214" s="19" t="s">
        <v>214</v>
      </c>
      <c r="AT214" s="19" t="s">
        <v>141</v>
      </c>
      <c r="AU214" s="19" t="s">
        <v>94</v>
      </c>
      <c r="AY214" s="19" t="s">
        <v>140</v>
      </c>
      <c r="BE214" s="157">
        <f>IF(U214="základní",N214,0)</f>
        <v>0</v>
      </c>
      <c r="BF214" s="157">
        <f>IF(U214="snížená",N214,0)</f>
        <v>0</v>
      </c>
      <c r="BG214" s="157">
        <f>IF(U214="zákl. přenesená",N214,0)</f>
        <v>0</v>
      </c>
      <c r="BH214" s="157">
        <f>IF(U214="sníž. přenesená",N214,0)</f>
        <v>0</v>
      </c>
      <c r="BI214" s="157">
        <f>IF(U214="nulová",N214,0)</f>
        <v>0</v>
      </c>
      <c r="BJ214" s="19" t="s">
        <v>77</v>
      </c>
      <c r="BK214" s="157">
        <f>ROUND(L214*K214,2)</f>
        <v>0</v>
      </c>
      <c r="BL214" s="19" t="s">
        <v>214</v>
      </c>
      <c r="BM214" s="19" t="s">
        <v>407</v>
      </c>
    </row>
    <row r="215" spans="2:63" s="9" customFormat="1" ht="29.85" customHeight="1">
      <c r="B215" s="139"/>
      <c r="C215" s="140"/>
      <c r="D215" s="149" t="s">
        <v>129</v>
      </c>
      <c r="E215" s="149"/>
      <c r="F215" s="149"/>
      <c r="G215" s="149"/>
      <c r="H215" s="149"/>
      <c r="I215" s="149"/>
      <c r="J215" s="149"/>
      <c r="K215" s="149"/>
      <c r="L215" s="149"/>
      <c r="M215" s="149"/>
      <c r="N215" s="469">
        <f>BK215</f>
        <v>0</v>
      </c>
      <c r="O215" s="470"/>
      <c r="P215" s="470"/>
      <c r="Q215" s="470"/>
      <c r="R215" s="142"/>
      <c r="T215" s="143"/>
      <c r="U215" s="140"/>
      <c r="V215" s="140"/>
      <c r="W215" s="144">
        <f>SUM(W216:W264)</f>
        <v>2063.5409999999997</v>
      </c>
      <c r="X215" s="140"/>
      <c r="Y215" s="144">
        <f>SUM(Y216:Y264)</f>
        <v>7.308490000000001</v>
      </c>
      <c r="Z215" s="140"/>
      <c r="AA215" s="145">
        <f>SUM(AA216:AA264)</f>
        <v>0</v>
      </c>
      <c r="AR215" s="146" t="s">
        <v>94</v>
      </c>
      <c r="AT215" s="147" t="s">
        <v>71</v>
      </c>
      <c r="AU215" s="147" t="s">
        <v>77</v>
      </c>
      <c r="AY215" s="146" t="s">
        <v>140</v>
      </c>
      <c r="BK215" s="148">
        <f>SUM(BK216:BK264)</f>
        <v>0</v>
      </c>
    </row>
    <row r="216" spans="2:65" s="1" customFormat="1" ht="31.5" customHeight="1">
      <c r="B216" s="129"/>
      <c r="C216" s="150">
        <v>65</v>
      </c>
      <c r="D216" s="150" t="s">
        <v>141</v>
      </c>
      <c r="E216" s="151" t="s">
        <v>412</v>
      </c>
      <c r="F216" s="448" t="s">
        <v>413</v>
      </c>
      <c r="G216" s="448"/>
      <c r="H216" s="448"/>
      <c r="I216" s="448"/>
      <c r="J216" s="152" t="s">
        <v>414</v>
      </c>
      <c r="K216" s="153">
        <v>1</v>
      </c>
      <c r="L216" s="449"/>
      <c r="M216" s="449"/>
      <c r="N216" s="449">
        <f aca="true" t="shared" si="10" ref="N216:N226">ROUND(L216*K216,2)</f>
        <v>0</v>
      </c>
      <c r="O216" s="449"/>
      <c r="P216" s="449"/>
      <c r="Q216" s="449"/>
      <c r="R216" s="131"/>
      <c r="T216" s="154" t="s">
        <v>5</v>
      </c>
      <c r="U216" s="42" t="s">
        <v>37</v>
      </c>
      <c r="V216" s="155">
        <v>3.211</v>
      </c>
      <c r="W216" s="155">
        <f aca="true" t="shared" si="11" ref="W216:W226">V216*K216</f>
        <v>3.211</v>
      </c>
      <c r="X216" s="155">
        <v>0.02376</v>
      </c>
      <c r="Y216" s="155">
        <f aca="true" t="shared" si="12" ref="Y216:Y226">X216*K216</f>
        <v>0.02376</v>
      </c>
      <c r="Z216" s="155">
        <v>0</v>
      </c>
      <c r="AA216" s="156">
        <f aca="true" t="shared" si="13" ref="AA216:AA226">Z216*K216</f>
        <v>0</v>
      </c>
      <c r="AR216" s="19" t="s">
        <v>214</v>
      </c>
      <c r="AT216" s="19" t="s">
        <v>141</v>
      </c>
      <c r="AU216" s="19" t="s">
        <v>94</v>
      </c>
      <c r="AY216" s="19" t="s">
        <v>140</v>
      </c>
      <c r="BE216" s="157">
        <f aca="true" t="shared" si="14" ref="BE216:BE226">IF(U216="základní",N216,0)</f>
        <v>0</v>
      </c>
      <c r="BF216" s="157">
        <f aca="true" t="shared" si="15" ref="BF216:BF226">IF(U216="snížená",N216,0)</f>
        <v>0</v>
      </c>
      <c r="BG216" s="157">
        <f aca="true" t="shared" si="16" ref="BG216:BG226">IF(U216="zákl. přenesená",N216,0)</f>
        <v>0</v>
      </c>
      <c r="BH216" s="157">
        <f aca="true" t="shared" si="17" ref="BH216:BH226">IF(U216="sníž. přenesená",N216,0)</f>
        <v>0</v>
      </c>
      <c r="BI216" s="157">
        <f aca="true" t="shared" si="18" ref="BI216:BI226">IF(U216="nulová",N216,0)</f>
        <v>0</v>
      </c>
      <c r="BJ216" s="19" t="s">
        <v>77</v>
      </c>
      <c r="BK216" s="157">
        <f aca="true" t="shared" si="19" ref="BK216:BK226">ROUND(L216*K216,2)</f>
        <v>0</v>
      </c>
      <c r="BL216" s="19" t="s">
        <v>214</v>
      </c>
      <c r="BM216" s="19" t="s">
        <v>415</v>
      </c>
    </row>
    <row r="217" spans="2:65" s="1" customFormat="1" ht="31.5" customHeight="1">
      <c r="B217" s="129"/>
      <c r="C217" s="150">
        <v>66</v>
      </c>
      <c r="D217" s="150" t="s">
        <v>141</v>
      </c>
      <c r="E217" s="151" t="s">
        <v>417</v>
      </c>
      <c r="F217" s="448" t="s">
        <v>418</v>
      </c>
      <c r="G217" s="448"/>
      <c r="H217" s="448"/>
      <c r="I217" s="448"/>
      <c r="J217" s="152" t="s">
        <v>212</v>
      </c>
      <c r="K217" s="153">
        <v>15</v>
      </c>
      <c r="L217" s="449"/>
      <c r="M217" s="449"/>
      <c r="N217" s="449">
        <f t="shared" si="10"/>
        <v>0</v>
      </c>
      <c r="O217" s="449"/>
      <c r="P217" s="449"/>
      <c r="Q217" s="449"/>
      <c r="R217" s="131"/>
      <c r="T217" s="154" t="s">
        <v>5</v>
      </c>
      <c r="U217" s="42" t="s">
        <v>37</v>
      </c>
      <c r="V217" s="155">
        <v>0.701</v>
      </c>
      <c r="W217" s="155">
        <f t="shared" si="11"/>
        <v>10.514999999999999</v>
      </c>
      <c r="X217" s="155">
        <v>0.00155</v>
      </c>
      <c r="Y217" s="155">
        <f t="shared" si="12"/>
        <v>0.02325</v>
      </c>
      <c r="Z217" s="155">
        <v>0</v>
      </c>
      <c r="AA217" s="156">
        <f t="shared" si="13"/>
        <v>0</v>
      </c>
      <c r="AR217" s="19" t="s">
        <v>214</v>
      </c>
      <c r="AT217" s="19" t="s">
        <v>141</v>
      </c>
      <c r="AU217" s="19" t="s">
        <v>94</v>
      </c>
      <c r="AY217" s="19" t="s">
        <v>140</v>
      </c>
      <c r="BE217" s="157">
        <f t="shared" si="14"/>
        <v>0</v>
      </c>
      <c r="BF217" s="157">
        <f t="shared" si="15"/>
        <v>0</v>
      </c>
      <c r="BG217" s="157">
        <f t="shared" si="16"/>
        <v>0</v>
      </c>
      <c r="BH217" s="157">
        <f t="shared" si="17"/>
        <v>0</v>
      </c>
      <c r="BI217" s="157">
        <f t="shared" si="18"/>
        <v>0</v>
      </c>
      <c r="BJ217" s="19" t="s">
        <v>77</v>
      </c>
      <c r="BK217" s="157">
        <f t="shared" si="19"/>
        <v>0</v>
      </c>
      <c r="BL217" s="19" t="s">
        <v>214</v>
      </c>
      <c r="BM217" s="19" t="s">
        <v>419</v>
      </c>
    </row>
    <row r="218" spans="2:65" s="1" customFormat="1" ht="31.5" customHeight="1">
      <c r="B218" s="129"/>
      <c r="C218" s="150">
        <v>67</v>
      </c>
      <c r="D218" s="150" t="s">
        <v>141</v>
      </c>
      <c r="E218" s="151" t="s">
        <v>421</v>
      </c>
      <c r="F218" s="448" t="s">
        <v>422</v>
      </c>
      <c r="G218" s="448"/>
      <c r="H218" s="448"/>
      <c r="I218" s="448"/>
      <c r="J218" s="152" t="s">
        <v>198</v>
      </c>
      <c r="K218" s="153">
        <v>645</v>
      </c>
      <c r="L218" s="449"/>
      <c r="M218" s="449"/>
      <c r="N218" s="449">
        <f t="shared" si="10"/>
        <v>0</v>
      </c>
      <c r="O218" s="449"/>
      <c r="P218" s="449"/>
      <c r="Q218" s="449"/>
      <c r="R218" s="131"/>
      <c r="T218" s="154" t="s">
        <v>5</v>
      </c>
      <c r="U218" s="42" t="s">
        <v>37</v>
      </c>
      <c r="V218" s="155">
        <v>0.529</v>
      </c>
      <c r="W218" s="155">
        <f t="shared" si="11"/>
        <v>341.20500000000004</v>
      </c>
      <c r="X218" s="155">
        <v>0.00078</v>
      </c>
      <c r="Y218" s="155">
        <f t="shared" si="12"/>
        <v>0.5031</v>
      </c>
      <c r="Z218" s="155">
        <v>0</v>
      </c>
      <c r="AA218" s="156">
        <f t="shared" si="13"/>
        <v>0</v>
      </c>
      <c r="AR218" s="19" t="s">
        <v>214</v>
      </c>
      <c r="AT218" s="19" t="s">
        <v>141</v>
      </c>
      <c r="AU218" s="19" t="s">
        <v>94</v>
      </c>
      <c r="AY218" s="19" t="s">
        <v>140</v>
      </c>
      <c r="BE218" s="157">
        <f t="shared" si="14"/>
        <v>0</v>
      </c>
      <c r="BF218" s="157">
        <f t="shared" si="15"/>
        <v>0</v>
      </c>
      <c r="BG218" s="157">
        <f t="shared" si="16"/>
        <v>0</v>
      </c>
      <c r="BH218" s="157">
        <f t="shared" si="17"/>
        <v>0</v>
      </c>
      <c r="BI218" s="157">
        <f t="shared" si="18"/>
        <v>0</v>
      </c>
      <c r="BJ218" s="19" t="s">
        <v>77</v>
      </c>
      <c r="BK218" s="157">
        <f t="shared" si="19"/>
        <v>0</v>
      </c>
      <c r="BL218" s="19" t="s">
        <v>214</v>
      </c>
      <c r="BM218" s="19" t="s">
        <v>423</v>
      </c>
    </row>
    <row r="219" spans="2:65" s="1" customFormat="1" ht="31.5" customHeight="1">
      <c r="B219" s="129"/>
      <c r="C219" s="150">
        <v>68</v>
      </c>
      <c r="D219" s="150" t="s">
        <v>141</v>
      </c>
      <c r="E219" s="151" t="s">
        <v>425</v>
      </c>
      <c r="F219" s="448" t="s">
        <v>426</v>
      </c>
      <c r="G219" s="448"/>
      <c r="H219" s="448"/>
      <c r="I219" s="448"/>
      <c r="J219" s="152" t="s">
        <v>198</v>
      </c>
      <c r="K219" s="153">
        <v>458</v>
      </c>
      <c r="L219" s="449"/>
      <c r="M219" s="449"/>
      <c r="N219" s="449">
        <f t="shared" si="10"/>
        <v>0</v>
      </c>
      <c r="O219" s="449"/>
      <c r="P219" s="449"/>
      <c r="Q219" s="449"/>
      <c r="R219" s="131"/>
      <c r="T219" s="154" t="s">
        <v>5</v>
      </c>
      <c r="U219" s="42" t="s">
        <v>37</v>
      </c>
      <c r="V219" s="155">
        <v>0.616</v>
      </c>
      <c r="W219" s="155">
        <f t="shared" si="11"/>
        <v>282.128</v>
      </c>
      <c r="X219" s="155">
        <v>0.00096</v>
      </c>
      <c r="Y219" s="155">
        <f t="shared" si="12"/>
        <v>0.43968</v>
      </c>
      <c r="Z219" s="155">
        <v>0</v>
      </c>
      <c r="AA219" s="156">
        <f t="shared" si="13"/>
        <v>0</v>
      </c>
      <c r="AR219" s="19" t="s">
        <v>214</v>
      </c>
      <c r="AT219" s="19" t="s">
        <v>141</v>
      </c>
      <c r="AU219" s="19" t="s">
        <v>94</v>
      </c>
      <c r="AY219" s="19" t="s">
        <v>140</v>
      </c>
      <c r="BE219" s="157">
        <f t="shared" si="14"/>
        <v>0</v>
      </c>
      <c r="BF219" s="157">
        <f t="shared" si="15"/>
        <v>0</v>
      </c>
      <c r="BG219" s="157">
        <f t="shared" si="16"/>
        <v>0</v>
      </c>
      <c r="BH219" s="157">
        <f t="shared" si="17"/>
        <v>0</v>
      </c>
      <c r="BI219" s="157">
        <f t="shared" si="18"/>
        <v>0</v>
      </c>
      <c r="BJ219" s="19" t="s">
        <v>77</v>
      </c>
      <c r="BK219" s="157">
        <f t="shared" si="19"/>
        <v>0</v>
      </c>
      <c r="BL219" s="19" t="s">
        <v>214</v>
      </c>
      <c r="BM219" s="19" t="s">
        <v>427</v>
      </c>
    </row>
    <row r="220" spans="2:65" s="1" customFormat="1" ht="31.5" customHeight="1">
      <c r="B220" s="129"/>
      <c r="C220" s="150">
        <v>69</v>
      </c>
      <c r="D220" s="150" t="s">
        <v>141</v>
      </c>
      <c r="E220" s="151" t="s">
        <v>429</v>
      </c>
      <c r="F220" s="448" t="s">
        <v>430</v>
      </c>
      <c r="G220" s="448"/>
      <c r="H220" s="448"/>
      <c r="I220" s="448"/>
      <c r="J220" s="152" t="s">
        <v>198</v>
      </c>
      <c r="K220" s="153">
        <v>621</v>
      </c>
      <c r="L220" s="449"/>
      <c r="M220" s="449"/>
      <c r="N220" s="449">
        <f t="shared" si="10"/>
        <v>0</v>
      </c>
      <c r="O220" s="449"/>
      <c r="P220" s="449"/>
      <c r="Q220" s="449"/>
      <c r="R220" s="131"/>
      <c r="T220" s="154" t="s">
        <v>5</v>
      </c>
      <c r="U220" s="42" t="s">
        <v>37</v>
      </c>
      <c r="V220" s="155">
        <v>0.696</v>
      </c>
      <c r="W220" s="155">
        <f t="shared" si="11"/>
        <v>432.21599999999995</v>
      </c>
      <c r="X220" s="155">
        <v>0.00125</v>
      </c>
      <c r="Y220" s="155">
        <f t="shared" si="12"/>
        <v>0.77625</v>
      </c>
      <c r="Z220" s="155">
        <v>0</v>
      </c>
      <c r="AA220" s="156">
        <f t="shared" si="13"/>
        <v>0</v>
      </c>
      <c r="AR220" s="19" t="s">
        <v>214</v>
      </c>
      <c r="AT220" s="19" t="s">
        <v>141</v>
      </c>
      <c r="AU220" s="19" t="s">
        <v>94</v>
      </c>
      <c r="AY220" s="19" t="s">
        <v>140</v>
      </c>
      <c r="BE220" s="157">
        <f t="shared" si="14"/>
        <v>0</v>
      </c>
      <c r="BF220" s="157">
        <f t="shared" si="15"/>
        <v>0</v>
      </c>
      <c r="BG220" s="157">
        <f t="shared" si="16"/>
        <v>0</v>
      </c>
      <c r="BH220" s="157">
        <f t="shared" si="17"/>
        <v>0</v>
      </c>
      <c r="BI220" s="157">
        <f t="shared" si="18"/>
        <v>0</v>
      </c>
      <c r="BJ220" s="19" t="s">
        <v>77</v>
      </c>
      <c r="BK220" s="157">
        <f t="shared" si="19"/>
        <v>0</v>
      </c>
      <c r="BL220" s="19" t="s">
        <v>214</v>
      </c>
      <c r="BM220" s="19" t="s">
        <v>431</v>
      </c>
    </row>
    <row r="221" spans="2:65" s="1" customFormat="1" ht="31.5" customHeight="1">
      <c r="B221" s="129"/>
      <c r="C221" s="150">
        <v>70</v>
      </c>
      <c r="D221" s="150" t="s">
        <v>141</v>
      </c>
      <c r="E221" s="151" t="s">
        <v>433</v>
      </c>
      <c r="F221" s="448" t="s">
        <v>434</v>
      </c>
      <c r="G221" s="448"/>
      <c r="H221" s="448"/>
      <c r="I221" s="448"/>
      <c r="J221" s="152" t="s">
        <v>198</v>
      </c>
      <c r="K221" s="153">
        <v>145</v>
      </c>
      <c r="L221" s="449"/>
      <c r="M221" s="449"/>
      <c r="N221" s="449">
        <f t="shared" si="10"/>
        <v>0</v>
      </c>
      <c r="O221" s="449"/>
      <c r="P221" s="449"/>
      <c r="Q221" s="449"/>
      <c r="R221" s="131"/>
      <c r="T221" s="154" t="s">
        <v>5</v>
      </c>
      <c r="U221" s="42" t="s">
        <v>37</v>
      </c>
      <c r="V221" s="155">
        <v>0.743</v>
      </c>
      <c r="W221" s="155">
        <f t="shared" si="11"/>
        <v>107.735</v>
      </c>
      <c r="X221" s="155">
        <v>0.00256</v>
      </c>
      <c r="Y221" s="155">
        <f t="shared" si="12"/>
        <v>0.37120000000000003</v>
      </c>
      <c r="Z221" s="155">
        <v>0</v>
      </c>
      <c r="AA221" s="156">
        <f t="shared" si="13"/>
        <v>0</v>
      </c>
      <c r="AR221" s="19" t="s">
        <v>214</v>
      </c>
      <c r="AT221" s="19" t="s">
        <v>141</v>
      </c>
      <c r="AU221" s="19" t="s">
        <v>94</v>
      </c>
      <c r="AY221" s="19" t="s">
        <v>140</v>
      </c>
      <c r="BE221" s="157">
        <f t="shared" si="14"/>
        <v>0</v>
      </c>
      <c r="BF221" s="157">
        <f t="shared" si="15"/>
        <v>0</v>
      </c>
      <c r="BG221" s="157">
        <f t="shared" si="16"/>
        <v>0</v>
      </c>
      <c r="BH221" s="157">
        <f t="shared" si="17"/>
        <v>0</v>
      </c>
      <c r="BI221" s="157">
        <f t="shared" si="18"/>
        <v>0</v>
      </c>
      <c r="BJ221" s="19" t="s">
        <v>77</v>
      </c>
      <c r="BK221" s="157">
        <f t="shared" si="19"/>
        <v>0</v>
      </c>
      <c r="BL221" s="19" t="s">
        <v>214</v>
      </c>
      <c r="BM221" s="19" t="s">
        <v>435</v>
      </c>
    </row>
    <row r="222" spans="2:65" s="1" customFormat="1" ht="31.5" customHeight="1">
      <c r="B222" s="129"/>
      <c r="C222" s="150">
        <v>71</v>
      </c>
      <c r="D222" s="150" t="s">
        <v>141</v>
      </c>
      <c r="E222" s="151" t="s">
        <v>437</v>
      </c>
      <c r="F222" s="448" t="s">
        <v>438</v>
      </c>
      <c r="G222" s="448"/>
      <c r="H222" s="448"/>
      <c r="I222" s="448"/>
      <c r="J222" s="152" t="s">
        <v>198</v>
      </c>
      <c r="K222" s="153">
        <v>164</v>
      </c>
      <c r="L222" s="449"/>
      <c r="M222" s="449"/>
      <c r="N222" s="449">
        <f t="shared" si="10"/>
        <v>0</v>
      </c>
      <c r="O222" s="449"/>
      <c r="P222" s="449"/>
      <c r="Q222" s="449"/>
      <c r="R222" s="131"/>
      <c r="T222" s="154" t="s">
        <v>5</v>
      </c>
      <c r="U222" s="42" t="s">
        <v>37</v>
      </c>
      <c r="V222" s="155">
        <v>0.789</v>
      </c>
      <c r="W222" s="155">
        <f t="shared" si="11"/>
        <v>129.39600000000002</v>
      </c>
      <c r="X222" s="155">
        <v>0.00364</v>
      </c>
      <c r="Y222" s="155">
        <f t="shared" si="12"/>
        <v>0.59696</v>
      </c>
      <c r="Z222" s="155">
        <v>0</v>
      </c>
      <c r="AA222" s="156">
        <f t="shared" si="13"/>
        <v>0</v>
      </c>
      <c r="AR222" s="19" t="s">
        <v>214</v>
      </c>
      <c r="AT222" s="19" t="s">
        <v>141</v>
      </c>
      <c r="AU222" s="19" t="s">
        <v>94</v>
      </c>
      <c r="AY222" s="19" t="s">
        <v>140</v>
      </c>
      <c r="BE222" s="157">
        <f t="shared" si="14"/>
        <v>0</v>
      </c>
      <c r="BF222" s="157">
        <f t="shared" si="15"/>
        <v>0</v>
      </c>
      <c r="BG222" s="157">
        <f t="shared" si="16"/>
        <v>0</v>
      </c>
      <c r="BH222" s="157">
        <f t="shared" si="17"/>
        <v>0</v>
      </c>
      <c r="BI222" s="157">
        <f t="shared" si="18"/>
        <v>0</v>
      </c>
      <c r="BJ222" s="19" t="s">
        <v>77</v>
      </c>
      <c r="BK222" s="157">
        <f t="shared" si="19"/>
        <v>0</v>
      </c>
      <c r="BL222" s="19" t="s">
        <v>214</v>
      </c>
      <c r="BM222" s="19" t="s">
        <v>439</v>
      </c>
    </row>
    <row r="223" spans="2:65" s="1" customFormat="1" ht="31.5" customHeight="1">
      <c r="B223" s="129"/>
      <c r="C223" s="150">
        <v>72</v>
      </c>
      <c r="D223" s="150" t="s">
        <v>141</v>
      </c>
      <c r="E223" s="151" t="s">
        <v>441</v>
      </c>
      <c r="F223" s="448" t="s">
        <v>442</v>
      </c>
      <c r="G223" s="448"/>
      <c r="H223" s="448"/>
      <c r="I223" s="448"/>
      <c r="J223" s="152" t="s">
        <v>198</v>
      </c>
      <c r="K223" s="153">
        <v>122</v>
      </c>
      <c r="L223" s="449"/>
      <c r="M223" s="449"/>
      <c r="N223" s="449">
        <f t="shared" si="10"/>
        <v>0</v>
      </c>
      <c r="O223" s="449"/>
      <c r="P223" s="449"/>
      <c r="Q223" s="449"/>
      <c r="R223" s="131"/>
      <c r="T223" s="154" t="s">
        <v>5</v>
      </c>
      <c r="U223" s="42" t="s">
        <v>37</v>
      </c>
      <c r="V223" s="155">
        <v>0.5</v>
      </c>
      <c r="W223" s="155">
        <f t="shared" si="11"/>
        <v>61</v>
      </c>
      <c r="X223" s="155">
        <v>0.01484</v>
      </c>
      <c r="Y223" s="155">
        <f t="shared" si="12"/>
        <v>1.81048</v>
      </c>
      <c r="Z223" s="155">
        <v>0</v>
      </c>
      <c r="AA223" s="156">
        <f t="shared" si="13"/>
        <v>0</v>
      </c>
      <c r="AR223" s="19" t="s">
        <v>214</v>
      </c>
      <c r="AT223" s="19" t="s">
        <v>141</v>
      </c>
      <c r="AU223" s="19" t="s">
        <v>94</v>
      </c>
      <c r="AY223" s="19" t="s">
        <v>140</v>
      </c>
      <c r="BE223" s="157">
        <f t="shared" si="14"/>
        <v>0</v>
      </c>
      <c r="BF223" s="157">
        <f t="shared" si="15"/>
        <v>0</v>
      </c>
      <c r="BG223" s="157">
        <f t="shared" si="16"/>
        <v>0</v>
      </c>
      <c r="BH223" s="157">
        <f t="shared" si="17"/>
        <v>0</v>
      </c>
      <c r="BI223" s="157">
        <f t="shared" si="18"/>
        <v>0</v>
      </c>
      <c r="BJ223" s="19" t="s">
        <v>77</v>
      </c>
      <c r="BK223" s="157">
        <f t="shared" si="19"/>
        <v>0</v>
      </c>
      <c r="BL223" s="19" t="s">
        <v>214</v>
      </c>
      <c r="BM223" s="19" t="s">
        <v>443</v>
      </c>
    </row>
    <row r="224" spans="2:65" s="1" customFormat="1" ht="31.5" customHeight="1">
      <c r="B224" s="129"/>
      <c r="C224" s="150">
        <v>73</v>
      </c>
      <c r="D224" s="150" t="s">
        <v>141</v>
      </c>
      <c r="E224" s="151" t="s">
        <v>445</v>
      </c>
      <c r="F224" s="448" t="s">
        <v>446</v>
      </c>
      <c r="G224" s="448"/>
      <c r="H224" s="448"/>
      <c r="I224" s="448"/>
      <c r="J224" s="152" t="s">
        <v>198</v>
      </c>
      <c r="K224" s="153">
        <v>64</v>
      </c>
      <c r="L224" s="449"/>
      <c r="M224" s="449"/>
      <c r="N224" s="449">
        <f t="shared" si="10"/>
        <v>0</v>
      </c>
      <c r="O224" s="449"/>
      <c r="P224" s="449"/>
      <c r="Q224" s="449"/>
      <c r="R224" s="131"/>
      <c r="T224" s="154" t="s">
        <v>5</v>
      </c>
      <c r="U224" s="42" t="s">
        <v>37</v>
      </c>
      <c r="V224" s="155">
        <v>0.576</v>
      </c>
      <c r="W224" s="155">
        <f t="shared" si="11"/>
        <v>36.864</v>
      </c>
      <c r="X224" s="155">
        <v>0.0229</v>
      </c>
      <c r="Y224" s="155">
        <f t="shared" si="12"/>
        <v>1.4656</v>
      </c>
      <c r="Z224" s="155">
        <v>0</v>
      </c>
      <c r="AA224" s="156">
        <f t="shared" si="13"/>
        <v>0</v>
      </c>
      <c r="AR224" s="19" t="s">
        <v>214</v>
      </c>
      <c r="AT224" s="19" t="s">
        <v>141</v>
      </c>
      <c r="AU224" s="19" t="s">
        <v>94</v>
      </c>
      <c r="AY224" s="19" t="s">
        <v>140</v>
      </c>
      <c r="BE224" s="157">
        <f t="shared" si="14"/>
        <v>0</v>
      </c>
      <c r="BF224" s="157">
        <f t="shared" si="15"/>
        <v>0</v>
      </c>
      <c r="BG224" s="157">
        <f t="shared" si="16"/>
        <v>0</v>
      </c>
      <c r="BH224" s="157">
        <f t="shared" si="17"/>
        <v>0</v>
      </c>
      <c r="BI224" s="157">
        <f t="shared" si="18"/>
        <v>0</v>
      </c>
      <c r="BJ224" s="19" t="s">
        <v>77</v>
      </c>
      <c r="BK224" s="157">
        <f t="shared" si="19"/>
        <v>0</v>
      </c>
      <c r="BL224" s="19" t="s">
        <v>214</v>
      </c>
      <c r="BM224" s="19" t="s">
        <v>447</v>
      </c>
    </row>
    <row r="225" spans="2:65" s="1" customFormat="1" ht="44.25" customHeight="1">
      <c r="B225" s="129"/>
      <c r="C225" s="150">
        <v>74</v>
      </c>
      <c r="D225" s="150" t="s">
        <v>141</v>
      </c>
      <c r="E225" s="151" t="s">
        <v>449</v>
      </c>
      <c r="F225" s="448" t="s">
        <v>450</v>
      </c>
      <c r="G225" s="448"/>
      <c r="H225" s="448"/>
      <c r="I225" s="448"/>
      <c r="J225" s="152" t="s">
        <v>198</v>
      </c>
      <c r="K225" s="153">
        <v>699</v>
      </c>
      <c r="L225" s="449"/>
      <c r="M225" s="449"/>
      <c r="N225" s="449">
        <f t="shared" si="10"/>
        <v>0</v>
      </c>
      <c r="O225" s="449"/>
      <c r="P225" s="449"/>
      <c r="Q225" s="449"/>
      <c r="R225" s="131"/>
      <c r="T225" s="154" t="s">
        <v>5</v>
      </c>
      <c r="U225" s="42" t="s">
        <v>37</v>
      </c>
      <c r="V225" s="155">
        <v>0.103</v>
      </c>
      <c r="W225" s="155">
        <f t="shared" si="11"/>
        <v>71.997</v>
      </c>
      <c r="X225" s="155">
        <v>5E-05</v>
      </c>
      <c r="Y225" s="155">
        <f t="shared" si="12"/>
        <v>0.03495</v>
      </c>
      <c r="Z225" s="155">
        <v>0</v>
      </c>
      <c r="AA225" s="156">
        <f t="shared" si="13"/>
        <v>0</v>
      </c>
      <c r="AR225" s="19" t="s">
        <v>214</v>
      </c>
      <c r="AT225" s="19" t="s">
        <v>141</v>
      </c>
      <c r="AU225" s="19" t="s">
        <v>94</v>
      </c>
      <c r="AY225" s="19" t="s">
        <v>140</v>
      </c>
      <c r="BE225" s="157">
        <f t="shared" si="14"/>
        <v>0</v>
      </c>
      <c r="BF225" s="157">
        <f t="shared" si="15"/>
        <v>0</v>
      </c>
      <c r="BG225" s="157">
        <f t="shared" si="16"/>
        <v>0</v>
      </c>
      <c r="BH225" s="157">
        <f t="shared" si="17"/>
        <v>0</v>
      </c>
      <c r="BI225" s="157">
        <f t="shared" si="18"/>
        <v>0</v>
      </c>
      <c r="BJ225" s="19" t="s">
        <v>77</v>
      </c>
      <c r="BK225" s="157">
        <f t="shared" si="19"/>
        <v>0</v>
      </c>
      <c r="BL225" s="19" t="s">
        <v>214</v>
      </c>
      <c r="BM225" s="19" t="s">
        <v>451</v>
      </c>
    </row>
    <row r="226" spans="2:65" s="1" customFormat="1" ht="44.25" customHeight="1">
      <c r="B226" s="129"/>
      <c r="C226" s="150">
        <v>75</v>
      </c>
      <c r="D226" s="150" t="s">
        <v>141</v>
      </c>
      <c r="E226" s="151" t="s">
        <v>453</v>
      </c>
      <c r="F226" s="448" t="s">
        <v>1275</v>
      </c>
      <c r="G226" s="448"/>
      <c r="H226" s="448"/>
      <c r="I226" s="448"/>
      <c r="J226" s="152" t="s">
        <v>198</v>
      </c>
      <c r="K226" s="153">
        <v>1079</v>
      </c>
      <c r="L226" s="449"/>
      <c r="M226" s="449"/>
      <c r="N226" s="449">
        <f t="shared" si="10"/>
        <v>0</v>
      </c>
      <c r="O226" s="449"/>
      <c r="P226" s="449"/>
      <c r="Q226" s="449"/>
      <c r="R226" s="131"/>
      <c r="T226" s="154" t="s">
        <v>5</v>
      </c>
      <c r="U226" s="42" t="s">
        <v>37</v>
      </c>
      <c r="V226" s="155">
        <v>0.106</v>
      </c>
      <c r="W226" s="155">
        <f t="shared" si="11"/>
        <v>114.374</v>
      </c>
      <c r="X226" s="155">
        <v>9E-05</v>
      </c>
      <c r="Y226" s="155">
        <f t="shared" si="12"/>
        <v>0.09711</v>
      </c>
      <c r="Z226" s="155">
        <v>0</v>
      </c>
      <c r="AA226" s="156">
        <f t="shared" si="13"/>
        <v>0</v>
      </c>
      <c r="AR226" s="19" t="s">
        <v>214</v>
      </c>
      <c r="AT226" s="19" t="s">
        <v>141</v>
      </c>
      <c r="AU226" s="19" t="s">
        <v>94</v>
      </c>
      <c r="AY226" s="19" t="s">
        <v>140</v>
      </c>
      <c r="BE226" s="157">
        <f t="shared" si="14"/>
        <v>0</v>
      </c>
      <c r="BF226" s="157">
        <f t="shared" si="15"/>
        <v>0</v>
      </c>
      <c r="BG226" s="157">
        <f t="shared" si="16"/>
        <v>0</v>
      </c>
      <c r="BH226" s="157">
        <f t="shared" si="17"/>
        <v>0</v>
      </c>
      <c r="BI226" s="157">
        <f t="shared" si="18"/>
        <v>0</v>
      </c>
      <c r="BJ226" s="19" t="s">
        <v>77</v>
      </c>
      <c r="BK226" s="157">
        <f t="shared" si="19"/>
        <v>0</v>
      </c>
      <c r="BL226" s="19" t="s">
        <v>214</v>
      </c>
      <c r="BM226" s="19" t="s">
        <v>454</v>
      </c>
    </row>
    <row r="227" spans="2:65" s="1" customFormat="1" ht="44.25" customHeight="1">
      <c r="B227" s="129"/>
      <c r="C227" s="150">
        <v>76</v>
      </c>
      <c r="D227" s="150" t="s">
        <v>141</v>
      </c>
      <c r="E227" s="151" t="s">
        <v>456</v>
      </c>
      <c r="F227" s="448" t="s">
        <v>457</v>
      </c>
      <c r="G227" s="448"/>
      <c r="H227" s="448"/>
      <c r="I227" s="448"/>
      <c r="J227" s="152" t="s">
        <v>198</v>
      </c>
      <c r="K227" s="153">
        <v>145</v>
      </c>
      <c r="L227" s="449"/>
      <c r="M227" s="449"/>
      <c r="N227" s="449">
        <f>ROUND(L227*K227,2)</f>
        <v>0</v>
      </c>
      <c r="O227" s="449"/>
      <c r="P227" s="449"/>
      <c r="Q227" s="449"/>
      <c r="R227" s="131"/>
      <c r="T227" s="154" t="s">
        <v>5</v>
      </c>
      <c r="U227" s="42" t="s">
        <v>37</v>
      </c>
      <c r="V227" s="155">
        <v>0.113</v>
      </c>
      <c r="W227" s="155">
        <f>V227*K227</f>
        <v>16.385</v>
      </c>
      <c r="X227" s="155">
        <v>0.00016</v>
      </c>
      <c r="Y227" s="155">
        <f>X227*K227</f>
        <v>0.023200000000000002</v>
      </c>
      <c r="Z227" s="155">
        <v>0</v>
      </c>
      <c r="AA227" s="156">
        <f>Z227*K227</f>
        <v>0</v>
      </c>
      <c r="AR227" s="19" t="s">
        <v>214</v>
      </c>
      <c r="AT227" s="19" t="s">
        <v>141</v>
      </c>
      <c r="AU227" s="19" t="s">
        <v>94</v>
      </c>
      <c r="AY227" s="19" t="s">
        <v>140</v>
      </c>
      <c r="BE227" s="157">
        <f>IF(U227="základní",N227,0)</f>
        <v>0</v>
      </c>
      <c r="BF227" s="157">
        <f>IF(U227="snížená",N227,0)</f>
        <v>0</v>
      </c>
      <c r="BG227" s="157">
        <f>IF(U227="zákl. přenesená",N227,0)</f>
        <v>0</v>
      </c>
      <c r="BH227" s="157">
        <f>IF(U227="sníž. přenesená",N227,0)</f>
        <v>0</v>
      </c>
      <c r="BI227" s="157">
        <f>IF(U227="nulová",N227,0)</f>
        <v>0</v>
      </c>
      <c r="BJ227" s="19" t="s">
        <v>77</v>
      </c>
      <c r="BK227" s="157">
        <f>ROUND(L227*K227,2)</f>
        <v>0</v>
      </c>
      <c r="BL227" s="19" t="s">
        <v>214</v>
      </c>
      <c r="BM227" s="19" t="s">
        <v>458</v>
      </c>
    </row>
    <row r="228" spans="2:65" s="1" customFormat="1" ht="44.25" customHeight="1">
      <c r="B228" s="129"/>
      <c r="C228" s="150">
        <v>77</v>
      </c>
      <c r="D228" s="150" t="s">
        <v>141</v>
      </c>
      <c r="E228" s="151" t="s">
        <v>460</v>
      </c>
      <c r="F228" s="448" t="s">
        <v>461</v>
      </c>
      <c r="G228" s="448"/>
      <c r="H228" s="448"/>
      <c r="I228" s="448"/>
      <c r="J228" s="152" t="s">
        <v>198</v>
      </c>
      <c r="K228" s="153">
        <v>164</v>
      </c>
      <c r="L228" s="449"/>
      <c r="M228" s="449"/>
      <c r="N228" s="449">
        <f>ROUND(L228*K228,2)</f>
        <v>0</v>
      </c>
      <c r="O228" s="449"/>
      <c r="P228" s="449"/>
      <c r="Q228" s="449"/>
      <c r="R228" s="131"/>
      <c r="T228" s="154" t="s">
        <v>5</v>
      </c>
      <c r="U228" s="42" t="s">
        <v>37</v>
      </c>
      <c r="V228" s="155">
        <v>0.113</v>
      </c>
      <c r="W228" s="155">
        <f>V228*K228</f>
        <v>18.532</v>
      </c>
      <c r="X228" s="155">
        <v>0.00019</v>
      </c>
      <c r="Y228" s="155">
        <f>X228*K228</f>
        <v>0.03116</v>
      </c>
      <c r="Z228" s="155">
        <v>0</v>
      </c>
      <c r="AA228" s="156">
        <f>Z228*K228</f>
        <v>0</v>
      </c>
      <c r="AR228" s="19" t="s">
        <v>214</v>
      </c>
      <c r="AT228" s="19" t="s">
        <v>141</v>
      </c>
      <c r="AU228" s="19" t="s">
        <v>94</v>
      </c>
      <c r="AY228" s="19" t="s">
        <v>140</v>
      </c>
      <c r="BE228" s="157">
        <f>IF(U228="základní",N228,0)</f>
        <v>0</v>
      </c>
      <c r="BF228" s="157">
        <f>IF(U228="snížená",N228,0)</f>
        <v>0</v>
      </c>
      <c r="BG228" s="157">
        <f>IF(U228="zákl. přenesená",N228,0)</f>
        <v>0</v>
      </c>
      <c r="BH228" s="157">
        <f>IF(U228="sníž. přenesená",N228,0)</f>
        <v>0</v>
      </c>
      <c r="BI228" s="157">
        <f>IF(U228="nulová",N228,0)</f>
        <v>0</v>
      </c>
      <c r="BJ228" s="19" t="s">
        <v>77</v>
      </c>
      <c r="BK228" s="157">
        <f>ROUND(L228*K228,2)</f>
        <v>0</v>
      </c>
      <c r="BL228" s="19" t="s">
        <v>214</v>
      </c>
      <c r="BM228" s="19" t="s">
        <v>462</v>
      </c>
    </row>
    <row r="229" spans="2:65" s="1" customFormat="1" ht="44.25" customHeight="1">
      <c r="B229" s="129"/>
      <c r="C229" s="150">
        <v>78</v>
      </c>
      <c r="D229" s="150" t="s">
        <v>141</v>
      </c>
      <c r="E229" s="151" t="s">
        <v>464</v>
      </c>
      <c r="F229" s="448" t="s">
        <v>465</v>
      </c>
      <c r="G229" s="448"/>
      <c r="H229" s="448"/>
      <c r="I229" s="448"/>
      <c r="J229" s="152" t="s">
        <v>198</v>
      </c>
      <c r="K229" s="153">
        <v>186</v>
      </c>
      <c r="L229" s="449"/>
      <c r="M229" s="449"/>
      <c r="N229" s="449">
        <f>ROUND(L229*K229,2)</f>
        <v>0</v>
      </c>
      <c r="O229" s="449"/>
      <c r="P229" s="449"/>
      <c r="Q229" s="449"/>
      <c r="R229" s="131"/>
      <c r="T229" s="154" t="s">
        <v>5</v>
      </c>
      <c r="U229" s="42" t="s">
        <v>37</v>
      </c>
      <c r="V229" s="155">
        <v>0.113</v>
      </c>
      <c r="W229" s="155">
        <f>V229*K229</f>
        <v>21.018</v>
      </c>
      <c r="X229" s="155">
        <v>0.00024</v>
      </c>
      <c r="Y229" s="155">
        <f>X229*K229</f>
        <v>0.04464</v>
      </c>
      <c r="Z229" s="155">
        <v>0</v>
      </c>
      <c r="AA229" s="156">
        <f>Z229*K229</f>
        <v>0</v>
      </c>
      <c r="AR229" s="19" t="s">
        <v>214</v>
      </c>
      <c r="AT229" s="19" t="s">
        <v>141</v>
      </c>
      <c r="AU229" s="19" t="s">
        <v>94</v>
      </c>
      <c r="AY229" s="19" t="s">
        <v>140</v>
      </c>
      <c r="BE229" s="157">
        <f>IF(U229="základní",N229,0)</f>
        <v>0</v>
      </c>
      <c r="BF229" s="157">
        <f>IF(U229="snížená",N229,0)</f>
        <v>0</v>
      </c>
      <c r="BG229" s="157">
        <f>IF(U229="zákl. přenesená",N229,0)</f>
        <v>0</v>
      </c>
      <c r="BH229" s="157">
        <f>IF(U229="sníž. přenesená",N229,0)</f>
        <v>0</v>
      </c>
      <c r="BI229" s="157">
        <f>IF(U229="nulová",N229,0)</f>
        <v>0</v>
      </c>
      <c r="BJ229" s="19" t="s">
        <v>77</v>
      </c>
      <c r="BK229" s="157">
        <f>ROUND(L229*K229,2)</f>
        <v>0</v>
      </c>
      <c r="BL229" s="19" t="s">
        <v>214</v>
      </c>
      <c r="BM229" s="19" t="s">
        <v>466</v>
      </c>
    </row>
    <row r="230" spans="2:65" s="1" customFormat="1" ht="22.5" customHeight="1">
      <c r="B230" s="129"/>
      <c r="C230" s="150">
        <v>79</v>
      </c>
      <c r="D230" s="150" t="s">
        <v>141</v>
      </c>
      <c r="E230" s="151" t="s">
        <v>470</v>
      </c>
      <c r="F230" s="448" t="s">
        <v>471</v>
      </c>
      <c r="G230" s="448"/>
      <c r="H230" s="448"/>
      <c r="I230" s="448"/>
      <c r="J230" s="152" t="s">
        <v>198</v>
      </c>
      <c r="K230" s="153">
        <v>346</v>
      </c>
      <c r="L230" s="449"/>
      <c r="M230" s="449"/>
      <c r="N230" s="449">
        <f aca="true" t="shared" si="20" ref="N230:N258">ROUND(L230*K230,2)</f>
        <v>0</v>
      </c>
      <c r="O230" s="449"/>
      <c r="P230" s="449"/>
      <c r="Q230" s="449"/>
      <c r="R230" s="131"/>
      <c r="T230" s="154" t="s">
        <v>5</v>
      </c>
      <c r="U230" s="42" t="s">
        <v>37</v>
      </c>
      <c r="V230" s="155">
        <v>0.017</v>
      </c>
      <c r="W230" s="155">
        <f aca="true" t="shared" si="21" ref="W230:W258">V230*K230</f>
        <v>5.882000000000001</v>
      </c>
      <c r="X230" s="155">
        <v>0.00018</v>
      </c>
      <c r="Y230" s="155">
        <f aca="true" t="shared" si="22" ref="Y230:Y258">X230*K230</f>
        <v>0.06228</v>
      </c>
      <c r="Z230" s="155">
        <v>0</v>
      </c>
      <c r="AA230" s="156">
        <f aca="true" t="shared" si="23" ref="AA230:AA258">Z230*K230</f>
        <v>0</v>
      </c>
      <c r="AR230" s="19" t="s">
        <v>214</v>
      </c>
      <c r="AT230" s="19" t="s">
        <v>141</v>
      </c>
      <c r="AU230" s="19" t="s">
        <v>94</v>
      </c>
      <c r="AY230" s="19" t="s">
        <v>140</v>
      </c>
      <c r="BE230" s="157">
        <f aca="true" t="shared" si="24" ref="BE230:BE258">IF(U230="základní",N230,0)</f>
        <v>0</v>
      </c>
      <c r="BF230" s="157">
        <f aca="true" t="shared" si="25" ref="BF230:BF258">IF(U230="snížená",N230,0)</f>
        <v>0</v>
      </c>
      <c r="BG230" s="157">
        <f aca="true" t="shared" si="26" ref="BG230:BG258">IF(U230="zákl. přenesená",N230,0)</f>
        <v>0</v>
      </c>
      <c r="BH230" s="157">
        <f aca="true" t="shared" si="27" ref="BH230:BH258">IF(U230="sníž. přenesená",N230,0)</f>
        <v>0</v>
      </c>
      <c r="BI230" s="157">
        <f aca="true" t="shared" si="28" ref="BI230:BI258">IF(U230="nulová",N230,0)</f>
        <v>0</v>
      </c>
      <c r="BJ230" s="19" t="s">
        <v>77</v>
      </c>
      <c r="BK230" s="157">
        <f aca="true" t="shared" si="29" ref="BK230:BK258">ROUND(L230*K230,2)</f>
        <v>0</v>
      </c>
      <c r="BL230" s="19" t="s">
        <v>214</v>
      </c>
      <c r="BM230" s="19" t="s">
        <v>472</v>
      </c>
    </row>
    <row r="231" spans="2:65" s="1" customFormat="1" ht="22.5" customHeight="1">
      <c r="B231" s="129"/>
      <c r="C231" s="150">
        <v>80</v>
      </c>
      <c r="D231" s="150" t="s">
        <v>141</v>
      </c>
      <c r="E231" s="151" t="s">
        <v>474</v>
      </c>
      <c r="F231" s="448" t="s">
        <v>475</v>
      </c>
      <c r="G231" s="448"/>
      <c r="H231" s="448"/>
      <c r="I231" s="448"/>
      <c r="J231" s="152" t="s">
        <v>198</v>
      </c>
      <c r="K231" s="153">
        <v>84</v>
      </c>
      <c r="L231" s="449"/>
      <c r="M231" s="449"/>
      <c r="N231" s="449">
        <f t="shared" si="20"/>
        <v>0</v>
      </c>
      <c r="O231" s="449"/>
      <c r="P231" s="449"/>
      <c r="Q231" s="449"/>
      <c r="R231" s="131"/>
      <c r="T231" s="154" t="s">
        <v>5</v>
      </c>
      <c r="U231" s="42" t="s">
        <v>37</v>
      </c>
      <c r="V231" s="155">
        <v>0.017</v>
      </c>
      <c r="W231" s="155">
        <f t="shared" si="21"/>
        <v>1.4280000000000002</v>
      </c>
      <c r="X231" s="155">
        <v>0.00021</v>
      </c>
      <c r="Y231" s="155">
        <f t="shared" si="22"/>
        <v>0.01764</v>
      </c>
      <c r="Z231" s="155">
        <v>0</v>
      </c>
      <c r="AA231" s="156">
        <f t="shared" si="23"/>
        <v>0</v>
      </c>
      <c r="AR231" s="19" t="s">
        <v>214</v>
      </c>
      <c r="AT231" s="19" t="s">
        <v>141</v>
      </c>
      <c r="AU231" s="19" t="s">
        <v>94</v>
      </c>
      <c r="AY231" s="19" t="s">
        <v>140</v>
      </c>
      <c r="BE231" s="157">
        <f t="shared" si="24"/>
        <v>0</v>
      </c>
      <c r="BF231" s="157">
        <f t="shared" si="25"/>
        <v>0</v>
      </c>
      <c r="BG231" s="157">
        <f t="shared" si="26"/>
        <v>0</v>
      </c>
      <c r="BH231" s="157">
        <f t="shared" si="27"/>
        <v>0</v>
      </c>
      <c r="BI231" s="157">
        <f t="shared" si="28"/>
        <v>0</v>
      </c>
      <c r="BJ231" s="19" t="s">
        <v>77</v>
      </c>
      <c r="BK231" s="157">
        <f t="shared" si="29"/>
        <v>0</v>
      </c>
      <c r="BL231" s="19" t="s">
        <v>214</v>
      </c>
      <c r="BM231" s="19" t="s">
        <v>476</v>
      </c>
    </row>
    <row r="232" spans="2:65" s="1" customFormat="1" ht="22.5" customHeight="1">
      <c r="B232" s="129"/>
      <c r="C232" s="150">
        <v>81</v>
      </c>
      <c r="D232" s="150" t="s">
        <v>141</v>
      </c>
      <c r="E232" s="151" t="s">
        <v>478</v>
      </c>
      <c r="F232" s="448" t="s">
        <v>479</v>
      </c>
      <c r="G232" s="448"/>
      <c r="H232" s="448"/>
      <c r="I232" s="448"/>
      <c r="J232" s="152" t="s">
        <v>198</v>
      </c>
      <c r="K232" s="153">
        <v>107</v>
      </c>
      <c r="L232" s="449"/>
      <c r="M232" s="449"/>
      <c r="N232" s="449">
        <f t="shared" si="20"/>
        <v>0</v>
      </c>
      <c r="O232" s="449"/>
      <c r="P232" s="449"/>
      <c r="Q232" s="449"/>
      <c r="R232" s="131"/>
      <c r="T232" s="154" t="s">
        <v>5</v>
      </c>
      <c r="U232" s="42" t="s">
        <v>37</v>
      </c>
      <c r="V232" s="155">
        <v>0.017</v>
      </c>
      <c r="W232" s="155">
        <f t="shared" si="21"/>
        <v>1.8190000000000002</v>
      </c>
      <c r="X232" s="155">
        <v>0.00026</v>
      </c>
      <c r="Y232" s="155">
        <f t="shared" si="22"/>
        <v>0.027819999999999998</v>
      </c>
      <c r="Z232" s="155">
        <v>0</v>
      </c>
      <c r="AA232" s="156">
        <f t="shared" si="23"/>
        <v>0</v>
      </c>
      <c r="AR232" s="19" t="s">
        <v>214</v>
      </c>
      <c r="AT232" s="19" t="s">
        <v>141</v>
      </c>
      <c r="AU232" s="19" t="s">
        <v>94</v>
      </c>
      <c r="AY232" s="19" t="s">
        <v>140</v>
      </c>
      <c r="BE232" s="157">
        <f t="shared" si="24"/>
        <v>0</v>
      </c>
      <c r="BF232" s="157">
        <f t="shared" si="25"/>
        <v>0</v>
      </c>
      <c r="BG232" s="157">
        <f t="shared" si="26"/>
        <v>0</v>
      </c>
      <c r="BH232" s="157">
        <f t="shared" si="27"/>
        <v>0</v>
      </c>
      <c r="BI232" s="157">
        <f t="shared" si="28"/>
        <v>0</v>
      </c>
      <c r="BJ232" s="19" t="s">
        <v>77</v>
      </c>
      <c r="BK232" s="157">
        <f t="shared" si="29"/>
        <v>0</v>
      </c>
      <c r="BL232" s="19" t="s">
        <v>214</v>
      </c>
      <c r="BM232" s="19" t="s">
        <v>480</v>
      </c>
    </row>
    <row r="233" spans="2:65" s="1" customFormat="1" ht="22.5" customHeight="1">
      <c r="B233" s="129"/>
      <c r="C233" s="150">
        <v>82</v>
      </c>
      <c r="D233" s="150" t="s">
        <v>141</v>
      </c>
      <c r="E233" s="151" t="s">
        <v>481</v>
      </c>
      <c r="F233" s="448" t="s">
        <v>482</v>
      </c>
      <c r="G233" s="448"/>
      <c r="H233" s="448"/>
      <c r="I233" s="448"/>
      <c r="J233" s="152" t="s">
        <v>198</v>
      </c>
      <c r="K233" s="153">
        <v>26</v>
      </c>
      <c r="L233" s="449"/>
      <c r="M233" s="449"/>
      <c r="N233" s="449">
        <f t="shared" si="20"/>
        <v>0</v>
      </c>
      <c r="O233" s="449"/>
      <c r="P233" s="449"/>
      <c r="Q233" s="449"/>
      <c r="R233" s="131"/>
      <c r="T233" s="154" t="s">
        <v>5</v>
      </c>
      <c r="U233" s="42" t="s">
        <v>37</v>
      </c>
      <c r="V233" s="155">
        <v>0.017</v>
      </c>
      <c r="W233" s="155">
        <f t="shared" si="21"/>
        <v>0.44200000000000006</v>
      </c>
      <c r="X233" s="155">
        <v>0.00029</v>
      </c>
      <c r="Y233" s="155">
        <f t="shared" si="22"/>
        <v>0.00754</v>
      </c>
      <c r="Z233" s="155">
        <v>0</v>
      </c>
      <c r="AA233" s="156">
        <f t="shared" si="23"/>
        <v>0</v>
      </c>
      <c r="AR233" s="19" t="s">
        <v>214</v>
      </c>
      <c r="AT233" s="19" t="s">
        <v>141</v>
      </c>
      <c r="AU233" s="19" t="s">
        <v>94</v>
      </c>
      <c r="AY233" s="19" t="s">
        <v>140</v>
      </c>
      <c r="BE233" s="157">
        <f t="shared" si="24"/>
        <v>0</v>
      </c>
      <c r="BF233" s="157">
        <f t="shared" si="25"/>
        <v>0</v>
      </c>
      <c r="BG233" s="157">
        <f t="shared" si="26"/>
        <v>0</v>
      </c>
      <c r="BH233" s="157">
        <f t="shared" si="27"/>
        <v>0</v>
      </c>
      <c r="BI233" s="157">
        <f t="shared" si="28"/>
        <v>0</v>
      </c>
      <c r="BJ233" s="19" t="s">
        <v>77</v>
      </c>
      <c r="BK233" s="157">
        <f t="shared" si="29"/>
        <v>0</v>
      </c>
      <c r="BL233" s="19" t="s">
        <v>214</v>
      </c>
      <c r="BM233" s="19" t="s">
        <v>483</v>
      </c>
    </row>
    <row r="234" spans="2:65" s="1" customFormat="1" ht="22.5" customHeight="1">
      <c r="B234" s="129"/>
      <c r="C234" s="150">
        <v>83</v>
      </c>
      <c r="D234" s="150" t="s">
        <v>141</v>
      </c>
      <c r="E234" s="151" t="s">
        <v>485</v>
      </c>
      <c r="F234" s="448" t="s">
        <v>486</v>
      </c>
      <c r="G234" s="448"/>
      <c r="H234" s="448"/>
      <c r="I234" s="448"/>
      <c r="J234" s="152" t="s">
        <v>198</v>
      </c>
      <c r="K234" s="153">
        <v>25</v>
      </c>
      <c r="L234" s="449"/>
      <c r="M234" s="449"/>
      <c r="N234" s="449">
        <f t="shared" si="20"/>
        <v>0</v>
      </c>
      <c r="O234" s="449"/>
      <c r="P234" s="449"/>
      <c r="Q234" s="449"/>
      <c r="R234" s="131"/>
      <c r="T234" s="154" t="s">
        <v>5</v>
      </c>
      <c r="U234" s="42" t="s">
        <v>37</v>
      </c>
      <c r="V234" s="155">
        <v>0.017</v>
      </c>
      <c r="W234" s="155">
        <f t="shared" si="21"/>
        <v>0.42500000000000004</v>
      </c>
      <c r="X234" s="155">
        <v>0.00043</v>
      </c>
      <c r="Y234" s="155">
        <f t="shared" si="22"/>
        <v>0.01075</v>
      </c>
      <c r="Z234" s="155">
        <v>0</v>
      </c>
      <c r="AA234" s="156">
        <f t="shared" si="23"/>
        <v>0</v>
      </c>
      <c r="AR234" s="19" t="s">
        <v>214</v>
      </c>
      <c r="AT234" s="19" t="s">
        <v>141</v>
      </c>
      <c r="AU234" s="19" t="s">
        <v>94</v>
      </c>
      <c r="AY234" s="19" t="s">
        <v>140</v>
      </c>
      <c r="BE234" s="157">
        <f t="shared" si="24"/>
        <v>0</v>
      </c>
      <c r="BF234" s="157">
        <f t="shared" si="25"/>
        <v>0</v>
      </c>
      <c r="BG234" s="157">
        <f t="shared" si="26"/>
        <v>0</v>
      </c>
      <c r="BH234" s="157">
        <f t="shared" si="27"/>
        <v>0</v>
      </c>
      <c r="BI234" s="157">
        <f t="shared" si="28"/>
        <v>0</v>
      </c>
      <c r="BJ234" s="19" t="s">
        <v>77</v>
      </c>
      <c r="BK234" s="157">
        <f t="shared" si="29"/>
        <v>0</v>
      </c>
      <c r="BL234" s="19" t="s">
        <v>214</v>
      </c>
      <c r="BM234" s="19" t="s">
        <v>487</v>
      </c>
    </row>
    <row r="235" spans="2:65" s="1" customFormat="1" ht="22.5" customHeight="1">
      <c r="B235" s="129"/>
      <c r="C235" s="150">
        <v>84</v>
      </c>
      <c r="D235" s="150" t="s">
        <v>141</v>
      </c>
      <c r="E235" s="151" t="s">
        <v>489</v>
      </c>
      <c r="F235" s="448" t="s">
        <v>490</v>
      </c>
      <c r="G235" s="448"/>
      <c r="H235" s="448"/>
      <c r="I235" s="448"/>
      <c r="J235" s="152" t="s">
        <v>198</v>
      </c>
      <c r="K235" s="153">
        <v>24</v>
      </c>
      <c r="L235" s="449"/>
      <c r="M235" s="449"/>
      <c r="N235" s="449">
        <f t="shared" si="20"/>
        <v>0</v>
      </c>
      <c r="O235" s="449"/>
      <c r="P235" s="449"/>
      <c r="Q235" s="449"/>
      <c r="R235" s="131"/>
      <c r="T235" s="154" t="s">
        <v>5</v>
      </c>
      <c r="U235" s="42" t="s">
        <v>37</v>
      </c>
      <c r="V235" s="155">
        <v>0.017</v>
      </c>
      <c r="W235" s="155">
        <f t="shared" si="21"/>
        <v>0.40800000000000003</v>
      </c>
      <c r="X235" s="155">
        <v>0.00053</v>
      </c>
      <c r="Y235" s="155">
        <f t="shared" si="22"/>
        <v>0.012719999999999999</v>
      </c>
      <c r="Z235" s="155">
        <v>0</v>
      </c>
      <c r="AA235" s="156">
        <f t="shared" si="23"/>
        <v>0</v>
      </c>
      <c r="AR235" s="19" t="s">
        <v>214</v>
      </c>
      <c r="AT235" s="19" t="s">
        <v>141</v>
      </c>
      <c r="AU235" s="19" t="s">
        <v>94</v>
      </c>
      <c r="AY235" s="19" t="s">
        <v>140</v>
      </c>
      <c r="BE235" s="157">
        <f t="shared" si="24"/>
        <v>0</v>
      </c>
      <c r="BF235" s="157">
        <f t="shared" si="25"/>
        <v>0</v>
      </c>
      <c r="BG235" s="157">
        <f t="shared" si="26"/>
        <v>0</v>
      </c>
      <c r="BH235" s="157">
        <f t="shared" si="27"/>
        <v>0</v>
      </c>
      <c r="BI235" s="157">
        <f t="shared" si="28"/>
        <v>0</v>
      </c>
      <c r="BJ235" s="19" t="s">
        <v>77</v>
      </c>
      <c r="BK235" s="157">
        <f t="shared" si="29"/>
        <v>0</v>
      </c>
      <c r="BL235" s="19" t="s">
        <v>214</v>
      </c>
      <c r="BM235" s="19" t="s">
        <v>491</v>
      </c>
    </row>
    <row r="236" spans="2:65" s="1" customFormat="1" ht="31.5" customHeight="1">
      <c r="B236" s="129"/>
      <c r="C236" s="150">
        <v>85</v>
      </c>
      <c r="D236" s="150" t="s">
        <v>141</v>
      </c>
      <c r="E236" s="151" t="s">
        <v>493</v>
      </c>
      <c r="F236" s="448" t="s">
        <v>494</v>
      </c>
      <c r="G236" s="448"/>
      <c r="H236" s="448"/>
      <c r="I236" s="448"/>
      <c r="J236" s="152" t="s">
        <v>414</v>
      </c>
      <c r="K236" s="153">
        <v>6</v>
      </c>
      <c r="L236" s="449"/>
      <c r="M236" s="449"/>
      <c r="N236" s="449">
        <f t="shared" si="20"/>
        <v>0</v>
      </c>
      <c r="O236" s="449"/>
      <c r="P236" s="449"/>
      <c r="Q236" s="449"/>
      <c r="R236" s="131"/>
      <c r="T236" s="154" t="s">
        <v>5</v>
      </c>
      <c r="U236" s="42" t="s">
        <v>37</v>
      </c>
      <c r="V236" s="155">
        <v>0.672</v>
      </c>
      <c r="W236" s="155">
        <f t="shared" si="21"/>
        <v>4.032</v>
      </c>
      <c r="X236" s="155">
        <v>0.00021</v>
      </c>
      <c r="Y236" s="155">
        <f t="shared" si="22"/>
        <v>0.00126</v>
      </c>
      <c r="Z236" s="155">
        <v>0</v>
      </c>
      <c r="AA236" s="156">
        <f t="shared" si="23"/>
        <v>0</v>
      </c>
      <c r="AR236" s="19" t="s">
        <v>214</v>
      </c>
      <c r="AT236" s="19" t="s">
        <v>141</v>
      </c>
      <c r="AU236" s="19" t="s">
        <v>94</v>
      </c>
      <c r="AY236" s="19" t="s">
        <v>140</v>
      </c>
      <c r="BE236" s="157">
        <f t="shared" si="24"/>
        <v>0</v>
      </c>
      <c r="BF236" s="157">
        <f t="shared" si="25"/>
        <v>0</v>
      </c>
      <c r="BG236" s="157">
        <f t="shared" si="26"/>
        <v>0</v>
      </c>
      <c r="BH236" s="157">
        <f t="shared" si="27"/>
        <v>0</v>
      </c>
      <c r="BI236" s="157">
        <f t="shared" si="28"/>
        <v>0</v>
      </c>
      <c r="BJ236" s="19" t="s">
        <v>77</v>
      </c>
      <c r="BK236" s="157">
        <f t="shared" si="29"/>
        <v>0</v>
      </c>
      <c r="BL236" s="19" t="s">
        <v>214</v>
      </c>
      <c r="BM236" s="19" t="s">
        <v>495</v>
      </c>
    </row>
    <row r="237" spans="2:65" s="1" customFormat="1" ht="31.5" customHeight="1">
      <c r="B237" s="129"/>
      <c r="C237" s="150">
        <v>86</v>
      </c>
      <c r="D237" s="150" t="s">
        <v>141</v>
      </c>
      <c r="E237" s="151" t="s">
        <v>497</v>
      </c>
      <c r="F237" s="448" t="s">
        <v>1281</v>
      </c>
      <c r="G237" s="448"/>
      <c r="H237" s="448"/>
      <c r="I237" s="448"/>
      <c r="J237" s="152" t="s">
        <v>212</v>
      </c>
      <c r="K237" s="153">
        <v>1</v>
      </c>
      <c r="L237" s="449"/>
      <c r="M237" s="449"/>
      <c r="N237" s="449">
        <f t="shared" si="20"/>
        <v>0</v>
      </c>
      <c r="O237" s="449"/>
      <c r="P237" s="449"/>
      <c r="Q237" s="449"/>
      <c r="R237" s="131"/>
      <c r="T237" s="154" t="s">
        <v>5</v>
      </c>
      <c r="U237" s="42" t="s">
        <v>37</v>
      </c>
      <c r="V237" s="155">
        <v>0.207</v>
      </c>
      <c r="W237" s="155">
        <f t="shared" si="21"/>
        <v>0.207</v>
      </c>
      <c r="X237" s="155">
        <v>0.00017</v>
      </c>
      <c r="Y237" s="155">
        <f t="shared" si="22"/>
        <v>0.00017</v>
      </c>
      <c r="Z237" s="155">
        <v>0</v>
      </c>
      <c r="AA237" s="156">
        <f t="shared" si="23"/>
        <v>0</v>
      </c>
      <c r="AR237" s="19" t="s">
        <v>214</v>
      </c>
      <c r="AT237" s="19" t="s">
        <v>141</v>
      </c>
      <c r="AU237" s="19" t="s">
        <v>94</v>
      </c>
      <c r="AY237" s="19" t="s">
        <v>140</v>
      </c>
      <c r="BE237" s="157">
        <f t="shared" si="24"/>
        <v>0</v>
      </c>
      <c r="BF237" s="157">
        <f t="shared" si="25"/>
        <v>0</v>
      </c>
      <c r="BG237" s="157">
        <f t="shared" si="26"/>
        <v>0</v>
      </c>
      <c r="BH237" s="157">
        <f t="shared" si="27"/>
        <v>0</v>
      </c>
      <c r="BI237" s="157">
        <f t="shared" si="28"/>
        <v>0</v>
      </c>
      <c r="BJ237" s="19" t="s">
        <v>77</v>
      </c>
      <c r="BK237" s="157">
        <f t="shared" si="29"/>
        <v>0</v>
      </c>
      <c r="BL237" s="19" t="s">
        <v>214</v>
      </c>
      <c r="BM237" s="19" t="s">
        <v>498</v>
      </c>
    </row>
    <row r="238" spans="2:65" s="1" customFormat="1" ht="31.5" customHeight="1">
      <c r="B238" s="129"/>
      <c r="C238" s="150">
        <v>87</v>
      </c>
      <c r="D238" s="150" t="s">
        <v>141</v>
      </c>
      <c r="E238" s="151" t="s">
        <v>500</v>
      </c>
      <c r="F238" s="448" t="s">
        <v>1282</v>
      </c>
      <c r="G238" s="448"/>
      <c r="H238" s="448"/>
      <c r="I238" s="448"/>
      <c r="J238" s="152" t="s">
        <v>212</v>
      </c>
      <c r="K238" s="153">
        <v>7</v>
      </c>
      <c r="L238" s="449"/>
      <c r="M238" s="449"/>
      <c r="N238" s="449">
        <f t="shared" si="20"/>
        <v>0</v>
      </c>
      <c r="O238" s="449"/>
      <c r="P238" s="449"/>
      <c r="Q238" s="449"/>
      <c r="R238" s="131"/>
      <c r="T238" s="154" t="s">
        <v>5</v>
      </c>
      <c r="U238" s="42" t="s">
        <v>37</v>
      </c>
      <c r="V238" s="155">
        <v>0.227</v>
      </c>
      <c r="W238" s="155">
        <f t="shared" si="21"/>
        <v>1.589</v>
      </c>
      <c r="X238" s="155">
        <v>0.00024</v>
      </c>
      <c r="Y238" s="155">
        <f t="shared" si="22"/>
        <v>0.00168</v>
      </c>
      <c r="Z238" s="155">
        <v>0</v>
      </c>
      <c r="AA238" s="156">
        <f t="shared" si="23"/>
        <v>0</v>
      </c>
      <c r="AR238" s="19" t="s">
        <v>214</v>
      </c>
      <c r="AT238" s="19" t="s">
        <v>141</v>
      </c>
      <c r="AU238" s="19" t="s">
        <v>94</v>
      </c>
      <c r="AY238" s="19" t="s">
        <v>140</v>
      </c>
      <c r="BE238" s="157">
        <f t="shared" si="24"/>
        <v>0</v>
      </c>
      <c r="BF238" s="157">
        <f t="shared" si="25"/>
        <v>0</v>
      </c>
      <c r="BG238" s="157">
        <f t="shared" si="26"/>
        <v>0</v>
      </c>
      <c r="BH238" s="157">
        <f t="shared" si="27"/>
        <v>0</v>
      </c>
      <c r="BI238" s="157">
        <f t="shared" si="28"/>
        <v>0</v>
      </c>
      <c r="BJ238" s="19" t="s">
        <v>77</v>
      </c>
      <c r="BK238" s="157">
        <f t="shared" si="29"/>
        <v>0</v>
      </c>
      <c r="BL238" s="19" t="s">
        <v>214</v>
      </c>
      <c r="BM238" s="19" t="s">
        <v>501</v>
      </c>
    </row>
    <row r="239" spans="2:65" s="1" customFormat="1" ht="31.5" customHeight="1">
      <c r="B239" s="129"/>
      <c r="C239" s="150">
        <v>88</v>
      </c>
      <c r="D239" s="150" t="s">
        <v>141</v>
      </c>
      <c r="E239" s="151" t="s">
        <v>503</v>
      </c>
      <c r="F239" s="448" t="s">
        <v>1283</v>
      </c>
      <c r="G239" s="448"/>
      <c r="H239" s="448"/>
      <c r="I239" s="448"/>
      <c r="J239" s="152" t="s">
        <v>212</v>
      </c>
      <c r="K239" s="153">
        <v>3</v>
      </c>
      <c r="L239" s="449"/>
      <c r="M239" s="449"/>
      <c r="N239" s="449">
        <f t="shared" si="20"/>
        <v>0</v>
      </c>
      <c r="O239" s="449"/>
      <c r="P239" s="449"/>
      <c r="Q239" s="449"/>
      <c r="R239" s="131"/>
      <c r="T239" s="154" t="s">
        <v>5</v>
      </c>
      <c r="U239" s="42" t="s">
        <v>37</v>
      </c>
      <c r="V239" s="155">
        <v>0.269</v>
      </c>
      <c r="W239" s="155">
        <f t="shared" si="21"/>
        <v>0.807</v>
      </c>
      <c r="X239" s="155">
        <v>0.00036</v>
      </c>
      <c r="Y239" s="155">
        <f t="shared" si="22"/>
        <v>0.00108</v>
      </c>
      <c r="Z239" s="155">
        <v>0</v>
      </c>
      <c r="AA239" s="156">
        <f t="shared" si="23"/>
        <v>0</v>
      </c>
      <c r="AR239" s="19" t="s">
        <v>214</v>
      </c>
      <c r="AT239" s="19" t="s">
        <v>141</v>
      </c>
      <c r="AU239" s="19" t="s">
        <v>94</v>
      </c>
      <c r="AY239" s="19" t="s">
        <v>140</v>
      </c>
      <c r="BE239" s="157">
        <f t="shared" si="24"/>
        <v>0</v>
      </c>
      <c r="BF239" s="157">
        <f t="shared" si="25"/>
        <v>0</v>
      </c>
      <c r="BG239" s="157">
        <f t="shared" si="26"/>
        <v>0</v>
      </c>
      <c r="BH239" s="157">
        <f t="shared" si="27"/>
        <v>0</v>
      </c>
      <c r="BI239" s="157">
        <f t="shared" si="28"/>
        <v>0</v>
      </c>
      <c r="BJ239" s="19" t="s">
        <v>77</v>
      </c>
      <c r="BK239" s="157">
        <f t="shared" si="29"/>
        <v>0</v>
      </c>
      <c r="BL239" s="19" t="s">
        <v>214</v>
      </c>
      <c r="BM239" s="19" t="s">
        <v>504</v>
      </c>
    </row>
    <row r="240" spans="2:65" s="1" customFormat="1" ht="31.5" customHeight="1">
      <c r="B240" s="129"/>
      <c r="C240" s="150">
        <v>89</v>
      </c>
      <c r="D240" s="150" t="s">
        <v>141</v>
      </c>
      <c r="E240" s="151" t="s">
        <v>506</v>
      </c>
      <c r="F240" s="448" t="s">
        <v>1284</v>
      </c>
      <c r="G240" s="448"/>
      <c r="H240" s="448"/>
      <c r="I240" s="448"/>
      <c r="J240" s="152" t="s">
        <v>212</v>
      </c>
      <c r="K240" s="153">
        <v>1</v>
      </c>
      <c r="L240" s="449"/>
      <c r="M240" s="449"/>
      <c r="N240" s="449">
        <f t="shared" si="20"/>
        <v>0</v>
      </c>
      <c r="O240" s="449"/>
      <c r="P240" s="449"/>
      <c r="Q240" s="449"/>
      <c r="R240" s="131"/>
      <c r="T240" s="154" t="s">
        <v>5</v>
      </c>
      <c r="U240" s="42" t="s">
        <v>37</v>
      </c>
      <c r="V240" s="155">
        <v>0.352</v>
      </c>
      <c r="W240" s="155">
        <f t="shared" si="21"/>
        <v>0.352</v>
      </c>
      <c r="X240" s="155">
        <v>0.0005</v>
      </c>
      <c r="Y240" s="155">
        <f t="shared" si="22"/>
        <v>0.0005</v>
      </c>
      <c r="Z240" s="155">
        <v>0</v>
      </c>
      <c r="AA240" s="156">
        <f t="shared" si="23"/>
        <v>0</v>
      </c>
      <c r="AR240" s="19" t="s">
        <v>214</v>
      </c>
      <c r="AT240" s="19" t="s">
        <v>141</v>
      </c>
      <c r="AU240" s="19" t="s">
        <v>94</v>
      </c>
      <c r="AY240" s="19" t="s">
        <v>140</v>
      </c>
      <c r="BE240" s="157">
        <f t="shared" si="24"/>
        <v>0</v>
      </c>
      <c r="BF240" s="157">
        <f t="shared" si="25"/>
        <v>0</v>
      </c>
      <c r="BG240" s="157">
        <f t="shared" si="26"/>
        <v>0</v>
      </c>
      <c r="BH240" s="157">
        <f t="shared" si="27"/>
        <v>0</v>
      </c>
      <c r="BI240" s="157">
        <f t="shared" si="28"/>
        <v>0</v>
      </c>
      <c r="BJ240" s="19" t="s">
        <v>77</v>
      </c>
      <c r="BK240" s="157">
        <f t="shared" si="29"/>
        <v>0</v>
      </c>
      <c r="BL240" s="19" t="s">
        <v>214</v>
      </c>
      <c r="BM240" s="19" t="s">
        <v>507</v>
      </c>
    </row>
    <row r="241" spans="2:65" s="1" customFormat="1" ht="31.5" customHeight="1">
      <c r="B241" s="129"/>
      <c r="C241" s="150">
        <v>90</v>
      </c>
      <c r="D241" s="150" t="s">
        <v>141</v>
      </c>
      <c r="E241" s="151" t="s">
        <v>1276</v>
      </c>
      <c r="F241" s="448" t="s">
        <v>1285</v>
      </c>
      <c r="G241" s="448"/>
      <c r="H241" s="448"/>
      <c r="I241" s="448"/>
      <c r="J241" s="152" t="s">
        <v>212</v>
      </c>
      <c r="K241" s="153">
        <v>3</v>
      </c>
      <c r="L241" s="449"/>
      <c r="M241" s="449"/>
      <c r="N241" s="449">
        <f aca="true" t="shared" si="30" ref="N241">ROUND(L241*K241,2)</f>
        <v>0</v>
      </c>
      <c r="O241" s="449"/>
      <c r="P241" s="449"/>
      <c r="Q241" s="449"/>
      <c r="R241" s="131"/>
      <c r="T241" s="154" t="s">
        <v>5</v>
      </c>
      <c r="U241" s="42" t="s">
        <v>37</v>
      </c>
      <c r="V241" s="155">
        <v>0.352</v>
      </c>
      <c r="W241" s="155">
        <f aca="true" t="shared" si="31" ref="W241">V241*K241</f>
        <v>1.056</v>
      </c>
      <c r="X241" s="155">
        <v>0.0005</v>
      </c>
      <c r="Y241" s="155">
        <f aca="true" t="shared" si="32" ref="Y241">X241*K241</f>
        <v>0.0015</v>
      </c>
      <c r="Z241" s="155">
        <v>0</v>
      </c>
      <c r="AA241" s="156">
        <f aca="true" t="shared" si="33" ref="AA241">Z241*K241</f>
        <v>0</v>
      </c>
      <c r="AR241" s="19" t="s">
        <v>214</v>
      </c>
      <c r="AT241" s="19" t="s">
        <v>141</v>
      </c>
      <c r="AU241" s="19" t="s">
        <v>94</v>
      </c>
      <c r="AY241" s="19" t="s">
        <v>140</v>
      </c>
      <c r="BE241" s="157">
        <f aca="true" t="shared" si="34" ref="BE241">IF(U241="základní",N241,0)</f>
        <v>0</v>
      </c>
      <c r="BF241" s="157">
        <f aca="true" t="shared" si="35" ref="BF241">IF(U241="snížená",N241,0)</f>
        <v>0</v>
      </c>
      <c r="BG241" s="157">
        <f aca="true" t="shared" si="36" ref="BG241">IF(U241="zákl. přenesená",N241,0)</f>
        <v>0</v>
      </c>
      <c r="BH241" s="157">
        <f aca="true" t="shared" si="37" ref="BH241">IF(U241="sníž. přenesená",N241,0)</f>
        <v>0</v>
      </c>
      <c r="BI241" s="157">
        <f aca="true" t="shared" si="38" ref="BI241">IF(U241="nulová",N241,0)</f>
        <v>0</v>
      </c>
      <c r="BJ241" s="19" t="s">
        <v>77</v>
      </c>
      <c r="BK241" s="157">
        <f aca="true" t="shared" si="39" ref="BK241">ROUND(L241*K241,2)</f>
        <v>0</v>
      </c>
      <c r="BL241" s="19" t="s">
        <v>214</v>
      </c>
      <c r="BM241" s="19" t="s">
        <v>507</v>
      </c>
    </row>
    <row r="242" spans="2:65" s="1" customFormat="1" ht="22.5" customHeight="1">
      <c r="B242" s="129"/>
      <c r="C242" s="150">
        <v>91</v>
      </c>
      <c r="D242" s="150" t="s">
        <v>141</v>
      </c>
      <c r="E242" s="151" t="s">
        <v>509</v>
      </c>
      <c r="F242" s="448" t="s">
        <v>510</v>
      </c>
      <c r="G242" s="448"/>
      <c r="H242" s="448"/>
      <c r="I242" s="448"/>
      <c r="J242" s="152" t="s">
        <v>212</v>
      </c>
      <c r="K242" s="153">
        <v>3</v>
      </c>
      <c r="L242" s="449"/>
      <c r="M242" s="449"/>
      <c r="N242" s="449">
        <f t="shared" si="20"/>
        <v>0</v>
      </c>
      <c r="O242" s="449"/>
      <c r="P242" s="449"/>
      <c r="Q242" s="449"/>
      <c r="R242" s="131"/>
      <c r="T242" s="154" t="s">
        <v>5</v>
      </c>
      <c r="U242" s="42" t="s">
        <v>37</v>
      </c>
      <c r="V242" s="155">
        <v>0.207</v>
      </c>
      <c r="W242" s="155">
        <f t="shared" si="21"/>
        <v>0.621</v>
      </c>
      <c r="X242" s="155">
        <v>0.00041</v>
      </c>
      <c r="Y242" s="155">
        <f t="shared" si="22"/>
        <v>0.00123</v>
      </c>
      <c r="Z242" s="155">
        <v>0</v>
      </c>
      <c r="AA242" s="156">
        <f t="shared" si="23"/>
        <v>0</v>
      </c>
      <c r="AR242" s="19" t="s">
        <v>214</v>
      </c>
      <c r="AT242" s="19" t="s">
        <v>141</v>
      </c>
      <c r="AU242" s="19" t="s">
        <v>94</v>
      </c>
      <c r="AY242" s="19" t="s">
        <v>140</v>
      </c>
      <c r="BE242" s="157">
        <f t="shared" si="24"/>
        <v>0</v>
      </c>
      <c r="BF242" s="157">
        <f t="shared" si="25"/>
        <v>0</v>
      </c>
      <c r="BG242" s="157">
        <f t="shared" si="26"/>
        <v>0</v>
      </c>
      <c r="BH242" s="157">
        <f t="shared" si="27"/>
        <v>0</v>
      </c>
      <c r="BI242" s="157">
        <f t="shared" si="28"/>
        <v>0</v>
      </c>
      <c r="BJ242" s="19" t="s">
        <v>77</v>
      </c>
      <c r="BK242" s="157">
        <f t="shared" si="29"/>
        <v>0</v>
      </c>
      <c r="BL242" s="19" t="s">
        <v>214</v>
      </c>
      <c r="BM242" s="19" t="s">
        <v>511</v>
      </c>
    </row>
    <row r="243" spans="2:65" s="1" customFormat="1" ht="44.25" customHeight="1">
      <c r="B243" s="129"/>
      <c r="C243" s="150">
        <v>92</v>
      </c>
      <c r="D243" s="150" t="s">
        <v>141</v>
      </c>
      <c r="E243" s="151" t="s">
        <v>512</v>
      </c>
      <c r="F243" s="448" t="s">
        <v>513</v>
      </c>
      <c r="G243" s="448"/>
      <c r="H243" s="448"/>
      <c r="I243" s="448"/>
      <c r="J243" s="152" t="s">
        <v>212</v>
      </c>
      <c r="K243" s="153">
        <v>15</v>
      </c>
      <c r="L243" s="449"/>
      <c r="M243" s="449"/>
      <c r="N243" s="449">
        <f t="shared" si="20"/>
        <v>0</v>
      </c>
      <c r="O243" s="449"/>
      <c r="P243" s="449"/>
      <c r="Q243" s="449"/>
      <c r="R243" s="131"/>
      <c r="T243" s="154" t="s">
        <v>5</v>
      </c>
      <c r="U243" s="42" t="s">
        <v>37</v>
      </c>
      <c r="V243" s="155">
        <v>0.165</v>
      </c>
      <c r="W243" s="155">
        <f t="shared" si="21"/>
        <v>2.475</v>
      </c>
      <c r="X243" s="155">
        <v>0.00073</v>
      </c>
      <c r="Y243" s="155">
        <f t="shared" si="22"/>
        <v>0.01095</v>
      </c>
      <c r="Z243" s="155">
        <v>0</v>
      </c>
      <c r="AA243" s="156">
        <f t="shared" si="23"/>
        <v>0</v>
      </c>
      <c r="AR243" s="19" t="s">
        <v>214</v>
      </c>
      <c r="AT243" s="19" t="s">
        <v>141</v>
      </c>
      <c r="AU243" s="19" t="s">
        <v>94</v>
      </c>
      <c r="AY243" s="19" t="s">
        <v>140</v>
      </c>
      <c r="BE243" s="157">
        <f t="shared" si="24"/>
        <v>0</v>
      </c>
      <c r="BF243" s="157">
        <f t="shared" si="25"/>
        <v>0</v>
      </c>
      <c r="BG243" s="157">
        <f t="shared" si="26"/>
        <v>0</v>
      </c>
      <c r="BH243" s="157">
        <f t="shared" si="27"/>
        <v>0</v>
      </c>
      <c r="BI243" s="157">
        <f t="shared" si="28"/>
        <v>0</v>
      </c>
      <c r="BJ243" s="19" t="s">
        <v>77</v>
      </c>
      <c r="BK243" s="157">
        <f t="shared" si="29"/>
        <v>0</v>
      </c>
      <c r="BL243" s="19" t="s">
        <v>214</v>
      </c>
      <c r="BM243" s="19" t="s">
        <v>514</v>
      </c>
    </row>
    <row r="244" spans="2:65" s="1" customFormat="1" ht="44.25" customHeight="1">
      <c r="B244" s="129"/>
      <c r="C244" s="150">
        <v>93</v>
      </c>
      <c r="D244" s="150" t="s">
        <v>141</v>
      </c>
      <c r="E244" s="151" t="s">
        <v>1298</v>
      </c>
      <c r="F244" s="448" t="s">
        <v>1299</v>
      </c>
      <c r="G244" s="448"/>
      <c r="H244" s="448"/>
      <c r="I244" s="448"/>
      <c r="J244" s="152" t="s">
        <v>212</v>
      </c>
      <c r="K244" s="153">
        <v>1</v>
      </c>
      <c r="L244" s="449"/>
      <c r="M244" s="449"/>
      <c r="N244" s="449">
        <f aca="true" t="shared" si="40" ref="N244">ROUND(L244*K244,2)</f>
        <v>0</v>
      </c>
      <c r="O244" s="449"/>
      <c r="P244" s="449"/>
      <c r="Q244" s="449"/>
      <c r="R244" s="131"/>
      <c r="T244" s="154" t="s">
        <v>5</v>
      </c>
      <c r="U244" s="42" t="s">
        <v>37</v>
      </c>
      <c r="V244" s="155">
        <v>0.165</v>
      </c>
      <c r="W244" s="155">
        <f aca="true" t="shared" si="41" ref="W244">V244*K244</f>
        <v>0.165</v>
      </c>
      <c r="X244" s="155">
        <v>0.00073</v>
      </c>
      <c r="Y244" s="155">
        <f aca="true" t="shared" si="42" ref="Y244">X244*K244</f>
        <v>0.00073</v>
      </c>
      <c r="Z244" s="155">
        <v>0</v>
      </c>
      <c r="AA244" s="156">
        <f aca="true" t="shared" si="43" ref="AA244">Z244*K244</f>
        <v>0</v>
      </c>
      <c r="AR244" s="19" t="s">
        <v>214</v>
      </c>
      <c r="AT244" s="19" t="s">
        <v>141</v>
      </c>
      <c r="AU244" s="19" t="s">
        <v>94</v>
      </c>
      <c r="AY244" s="19" t="s">
        <v>140</v>
      </c>
      <c r="BE244" s="157">
        <f aca="true" t="shared" si="44" ref="BE244">IF(U244="základní",N244,0)</f>
        <v>0</v>
      </c>
      <c r="BF244" s="157">
        <f aca="true" t="shared" si="45" ref="BF244">IF(U244="snížená",N244,0)</f>
        <v>0</v>
      </c>
      <c r="BG244" s="157">
        <f aca="true" t="shared" si="46" ref="BG244">IF(U244="zákl. přenesená",N244,0)</f>
        <v>0</v>
      </c>
      <c r="BH244" s="157">
        <f aca="true" t="shared" si="47" ref="BH244">IF(U244="sníž. přenesená",N244,0)</f>
        <v>0</v>
      </c>
      <c r="BI244" s="157">
        <f aca="true" t="shared" si="48" ref="BI244">IF(U244="nulová",N244,0)</f>
        <v>0</v>
      </c>
      <c r="BJ244" s="19" t="s">
        <v>77</v>
      </c>
      <c r="BK244" s="157">
        <f aca="true" t="shared" si="49" ref="BK244">ROUND(L244*K244,2)</f>
        <v>0</v>
      </c>
      <c r="BL244" s="19" t="s">
        <v>214</v>
      </c>
      <c r="BM244" s="19" t="s">
        <v>514</v>
      </c>
    </row>
    <row r="245" spans="2:65" s="1" customFormat="1" ht="31.5" customHeight="1">
      <c r="B245" s="129"/>
      <c r="C245" s="150">
        <v>94</v>
      </c>
      <c r="D245" s="150" t="s">
        <v>141</v>
      </c>
      <c r="E245" s="151" t="s">
        <v>518</v>
      </c>
      <c r="F245" s="448" t="s">
        <v>1286</v>
      </c>
      <c r="G245" s="448"/>
      <c r="H245" s="448"/>
      <c r="I245" s="448"/>
      <c r="J245" s="152" t="s">
        <v>212</v>
      </c>
      <c r="K245" s="153">
        <v>11</v>
      </c>
      <c r="L245" s="449"/>
      <c r="M245" s="449"/>
      <c r="N245" s="449">
        <f t="shared" si="20"/>
        <v>0</v>
      </c>
      <c r="O245" s="449"/>
      <c r="P245" s="449"/>
      <c r="Q245" s="449"/>
      <c r="R245" s="131"/>
      <c r="T245" s="154" t="s">
        <v>5</v>
      </c>
      <c r="U245" s="42" t="s">
        <v>37</v>
      </c>
      <c r="V245" s="155">
        <v>0.16</v>
      </c>
      <c r="W245" s="155">
        <f t="shared" si="21"/>
        <v>1.76</v>
      </c>
      <c r="X245" s="155">
        <v>0.00021</v>
      </c>
      <c r="Y245" s="155">
        <f t="shared" si="22"/>
        <v>0.00231</v>
      </c>
      <c r="Z245" s="155">
        <v>0</v>
      </c>
      <c r="AA245" s="156">
        <f t="shared" si="23"/>
        <v>0</v>
      </c>
      <c r="AR245" s="19" t="s">
        <v>214</v>
      </c>
      <c r="AT245" s="19" t="s">
        <v>141</v>
      </c>
      <c r="AU245" s="19" t="s">
        <v>94</v>
      </c>
      <c r="AY245" s="19" t="s">
        <v>140</v>
      </c>
      <c r="BE245" s="157">
        <f t="shared" si="24"/>
        <v>0</v>
      </c>
      <c r="BF245" s="157">
        <f t="shared" si="25"/>
        <v>0</v>
      </c>
      <c r="BG245" s="157">
        <f t="shared" si="26"/>
        <v>0</v>
      </c>
      <c r="BH245" s="157">
        <f t="shared" si="27"/>
        <v>0</v>
      </c>
      <c r="BI245" s="157">
        <f t="shared" si="28"/>
        <v>0</v>
      </c>
      <c r="BJ245" s="19" t="s">
        <v>77</v>
      </c>
      <c r="BK245" s="157">
        <f t="shared" si="29"/>
        <v>0</v>
      </c>
      <c r="BL245" s="19" t="s">
        <v>214</v>
      </c>
      <c r="BM245" s="19" t="s">
        <v>516</v>
      </c>
    </row>
    <row r="246" spans="2:65" s="1" customFormat="1" ht="31.5" customHeight="1">
      <c r="B246" s="129"/>
      <c r="C246" s="150">
        <v>95</v>
      </c>
      <c r="D246" s="150" t="s">
        <v>141</v>
      </c>
      <c r="E246" s="151" t="s">
        <v>522</v>
      </c>
      <c r="F246" s="448" t="s">
        <v>1287</v>
      </c>
      <c r="G246" s="448"/>
      <c r="H246" s="448"/>
      <c r="I246" s="448"/>
      <c r="J246" s="152" t="s">
        <v>212</v>
      </c>
      <c r="K246" s="153">
        <v>20</v>
      </c>
      <c r="L246" s="449"/>
      <c r="M246" s="449"/>
      <c r="N246" s="449">
        <f t="shared" si="20"/>
        <v>0</v>
      </c>
      <c r="O246" s="449"/>
      <c r="P246" s="449"/>
      <c r="Q246" s="449"/>
      <c r="R246" s="131"/>
      <c r="T246" s="154" t="s">
        <v>5</v>
      </c>
      <c r="U246" s="42" t="s">
        <v>37</v>
      </c>
      <c r="V246" s="155">
        <v>0.2</v>
      </c>
      <c r="W246" s="155">
        <f t="shared" si="21"/>
        <v>4</v>
      </c>
      <c r="X246" s="155">
        <v>0.00034</v>
      </c>
      <c r="Y246" s="155">
        <f t="shared" si="22"/>
        <v>0.0068000000000000005</v>
      </c>
      <c r="Z246" s="155">
        <v>0</v>
      </c>
      <c r="AA246" s="156">
        <f t="shared" si="23"/>
        <v>0</v>
      </c>
      <c r="AR246" s="19" t="s">
        <v>214</v>
      </c>
      <c r="AT246" s="19" t="s">
        <v>141</v>
      </c>
      <c r="AU246" s="19" t="s">
        <v>94</v>
      </c>
      <c r="AY246" s="19" t="s">
        <v>140</v>
      </c>
      <c r="BE246" s="157">
        <f t="shared" si="24"/>
        <v>0</v>
      </c>
      <c r="BF246" s="157">
        <f t="shared" si="25"/>
        <v>0</v>
      </c>
      <c r="BG246" s="157">
        <f t="shared" si="26"/>
        <v>0</v>
      </c>
      <c r="BH246" s="157">
        <f t="shared" si="27"/>
        <v>0</v>
      </c>
      <c r="BI246" s="157">
        <f t="shared" si="28"/>
        <v>0</v>
      </c>
      <c r="BJ246" s="19" t="s">
        <v>77</v>
      </c>
      <c r="BK246" s="157">
        <f t="shared" si="29"/>
        <v>0</v>
      </c>
      <c r="BL246" s="19" t="s">
        <v>214</v>
      </c>
      <c r="BM246" s="19" t="s">
        <v>520</v>
      </c>
    </row>
    <row r="247" spans="2:65" s="1" customFormat="1" ht="31.5" customHeight="1">
      <c r="B247" s="129"/>
      <c r="C247" s="150">
        <v>96</v>
      </c>
      <c r="D247" s="150" t="s">
        <v>141</v>
      </c>
      <c r="E247" s="151" t="s">
        <v>522</v>
      </c>
      <c r="F247" s="448" t="s">
        <v>1288</v>
      </c>
      <c r="G247" s="448"/>
      <c r="H247" s="448"/>
      <c r="I247" s="448"/>
      <c r="J247" s="152" t="s">
        <v>212</v>
      </c>
      <c r="K247" s="153">
        <v>6</v>
      </c>
      <c r="L247" s="449"/>
      <c r="M247" s="449"/>
      <c r="N247" s="449">
        <f t="shared" si="20"/>
        <v>0</v>
      </c>
      <c r="O247" s="449"/>
      <c r="P247" s="449"/>
      <c r="Q247" s="449"/>
      <c r="R247" s="131"/>
      <c r="T247" s="154" t="s">
        <v>5</v>
      </c>
      <c r="U247" s="42" t="s">
        <v>37</v>
      </c>
      <c r="V247" s="155">
        <v>0.22</v>
      </c>
      <c r="W247" s="155">
        <f t="shared" si="21"/>
        <v>1.32</v>
      </c>
      <c r="X247" s="155">
        <v>0.0005</v>
      </c>
      <c r="Y247" s="155">
        <f t="shared" si="22"/>
        <v>0.003</v>
      </c>
      <c r="Z247" s="155">
        <v>0</v>
      </c>
      <c r="AA247" s="156">
        <f t="shared" si="23"/>
        <v>0</v>
      </c>
      <c r="AR247" s="19" t="s">
        <v>214</v>
      </c>
      <c r="AT247" s="19" t="s">
        <v>141</v>
      </c>
      <c r="AU247" s="19" t="s">
        <v>94</v>
      </c>
      <c r="AY247" s="19" t="s">
        <v>140</v>
      </c>
      <c r="BE247" s="157">
        <f t="shared" si="24"/>
        <v>0</v>
      </c>
      <c r="BF247" s="157">
        <f t="shared" si="25"/>
        <v>0</v>
      </c>
      <c r="BG247" s="157">
        <f t="shared" si="26"/>
        <v>0</v>
      </c>
      <c r="BH247" s="157">
        <f t="shared" si="27"/>
        <v>0</v>
      </c>
      <c r="BI247" s="157">
        <f t="shared" si="28"/>
        <v>0</v>
      </c>
      <c r="BJ247" s="19" t="s">
        <v>77</v>
      </c>
      <c r="BK247" s="157">
        <f t="shared" si="29"/>
        <v>0</v>
      </c>
      <c r="BL247" s="19" t="s">
        <v>214</v>
      </c>
      <c r="BM247" s="19" t="s">
        <v>524</v>
      </c>
    </row>
    <row r="248" spans="2:65" s="1" customFormat="1" ht="31.5" customHeight="1">
      <c r="B248" s="129"/>
      <c r="C248" s="150">
        <v>97</v>
      </c>
      <c r="D248" s="150" t="s">
        <v>141</v>
      </c>
      <c r="E248" s="151" t="s">
        <v>526</v>
      </c>
      <c r="F248" s="448" t="s">
        <v>1289</v>
      </c>
      <c r="G248" s="448"/>
      <c r="H248" s="448"/>
      <c r="I248" s="448"/>
      <c r="J248" s="152" t="s">
        <v>212</v>
      </c>
      <c r="K248" s="153">
        <v>15</v>
      </c>
      <c r="L248" s="449"/>
      <c r="M248" s="449"/>
      <c r="N248" s="449">
        <f t="shared" si="20"/>
        <v>0</v>
      </c>
      <c r="O248" s="449"/>
      <c r="P248" s="449"/>
      <c r="Q248" s="449"/>
      <c r="R248" s="131"/>
      <c r="T248" s="154" t="s">
        <v>5</v>
      </c>
      <c r="U248" s="42" t="s">
        <v>37</v>
      </c>
      <c r="V248" s="155">
        <v>0.34</v>
      </c>
      <c r="W248" s="155">
        <f t="shared" si="21"/>
        <v>5.1000000000000005</v>
      </c>
      <c r="X248" s="155">
        <v>0.00107</v>
      </c>
      <c r="Y248" s="155">
        <f t="shared" si="22"/>
        <v>0.01605</v>
      </c>
      <c r="Z248" s="155">
        <v>0</v>
      </c>
      <c r="AA248" s="156">
        <f t="shared" si="23"/>
        <v>0</v>
      </c>
      <c r="AR248" s="19" t="s">
        <v>214</v>
      </c>
      <c r="AT248" s="19" t="s">
        <v>141</v>
      </c>
      <c r="AU248" s="19" t="s">
        <v>94</v>
      </c>
      <c r="AY248" s="19" t="s">
        <v>140</v>
      </c>
      <c r="BE248" s="157">
        <f t="shared" si="24"/>
        <v>0</v>
      </c>
      <c r="BF248" s="157">
        <f t="shared" si="25"/>
        <v>0</v>
      </c>
      <c r="BG248" s="157">
        <f t="shared" si="26"/>
        <v>0</v>
      </c>
      <c r="BH248" s="157">
        <f t="shared" si="27"/>
        <v>0</v>
      </c>
      <c r="BI248" s="157">
        <f t="shared" si="28"/>
        <v>0</v>
      </c>
      <c r="BJ248" s="19" t="s">
        <v>77</v>
      </c>
      <c r="BK248" s="157">
        <f t="shared" si="29"/>
        <v>0</v>
      </c>
      <c r="BL248" s="19" t="s">
        <v>214</v>
      </c>
      <c r="BM248" s="19" t="s">
        <v>527</v>
      </c>
    </row>
    <row r="249" spans="2:65" s="1" customFormat="1" ht="31.5" customHeight="1">
      <c r="B249" s="129"/>
      <c r="C249" s="150">
        <v>98</v>
      </c>
      <c r="D249" s="150" t="s">
        <v>141</v>
      </c>
      <c r="E249" s="151" t="s">
        <v>1277</v>
      </c>
      <c r="F249" s="463" t="s">
        <v>1290</v>
      </c>
      <c r="G249" s="464"/>
      <c r="H249" s="464"/>
      <c r="I249" s="465"/>
      <c r="J249" s="152" t="s">
        <v>212</v>
      </c>
      <c r="K249" s="153">
        <v>1</v>
      </c>
      <c r="L249" s="460"/>
      <c r="M249" s="462"/>
      <c r="N249" s="460">
        <f aca="true" t="shared" si="50" ref="N249">ROUND(L249*K249,2)</f>
        <v>0</v>
      </c>
      <c r="O249" s="461"/>
      <c r="P249" s="461"/>
      <c r="Q249" s="462"/>
      <c r="R249" s="131"/>
      <c r="T249" s="154" t="s">
        <v>5</v>
      </c>
      <c r="U249" s="42" t="s">
        <v>37</v>
      </c>
      <c r="V249" s="155">
        <v>0.34</v>
      </c>
      <c r="W249" s="155">
        <f aca="true" t="shared" si="51" ref="W249">V249*K249</f>
        <v>0.34</v>
      </c>
      <c r="X249" s="155">
        <v>0.00107</v>
      </c>
      <c r="Y249" s="155">
        <f aca="true" t="shared" si="52" ref="Y249">X249*K249</f>
        <v>0.00107</v>
      </c>
      <c r="Z249" s="155">
        <v>0</v>
      </c>
      <c r="AA249" s="156">
        <f aca="true" t="shared" si="53" ref="AA249">Z249*K249</f>
        <v>0</v>
      </c>
      <c r="AR249" s="19" t="s">
        <v>214</v>
      </c>
      <c r="AT249" s="19" t="s">
        <v>141</v>
      </c>
      <c r="AU249" s="19" t="s">
        <v>94</v>
      </c>
      <c r="AY249" s="19" t="s">
        <v>140</v>
      </c>
      <c r="BE249" s="157">
        <f aca="true" t="shared" si="54" ref="BE249">IF(U249="základní",N249,0)</f>
        <v>0</v>
      </c>
      <c r="BF249" s="157">
        <f aca="true" t="shared" si="55" ref="BF249">IF(U249="snížená",N249,0)</f>
        <v>0</v>
      </c>
      <c r="BG249" s="157">
        <f aca="true" t="shared" si="56" ref="BG249">IF(U249="zákl. přenesená",N249,0)</f>
        <v>0</v>
      </c>
      <c r="BH249" s="157">
        <f aca="true" t="shared" si="57" ref="BH249">IF(U249="sníž. přenesená",N249,0)</f>
        <v>0</v>
      </c>
      <c r="BI249" s="157">
        <f aca="true" t="shared" si="58" ref="BI249">IF(U249="nulová",N249,0)</f>
        <v>0</v>
      </c>
      <c r="BJ249" s="19" t="s">
        <v>77</v>
      </c>
      <c r="BK249" s="157">
        <f aca="true" t="shared" si="59" ref="BK249">ROUND(L249*K249,2)</f>
        <v>0</v>
      </c>
      <c r="BL249" s="19" t="s">
        <v>214</v>
      </c>
      <c r="BM249" s="19" t="s">
        <v>527</v>
      </c>
    </row>
    <row r="250" spans="2:65" s="1" customFormat="1" ht="31.5" customHeight="1">
      <c r="B250" s="129"/>
      <c r="C250" s="150">
        <v>99</v>
      </c>
      <c r="D250" s="150" t="s">
        <v>141</v>
      </c>
      <c r="E250" s="151" t="s">
        <v>530</v>
      </c>
      <c r="F250" s="448" t="s">
        <v>1291</v>
      </c>
      <c r="G250" s="448"/>
      <c r="H250" s="448"/>
      <c r="I250" s="448"/>
      <c r="J250" s="152" t="s">
        <v>212</v>
      </c>
      <c r="K250" s="153">
        <v>9</v>
      </c>
      <c r="L250" s="449"/>
      <c r="M250" s="449"/>
      <c r="N250" s="449">
        <f t="shared" si="20"/>
        <v>0</v>
      </c>
      <c r="O250" s="449"/>
      <c r="P250" s="449"/>
      <c r="Q250" s="449"/>
      <c r="R250" s="131"/>
      <c r="T250" s="154" t="s">
        <v>5</v>
      </c>
      <c r="U250" s="42" t="s">
        <v>37</v>
      </c>
      <c r="V250" s="155">
        <v>0.2</v>
      </c>
      <c r="W250" s="155">
        <f t="shared" si="21"/>
        <v>1.8</v>
      </c>
      <c r="X250" s="155">
        <v>0.0004</v>
      </c>
      <c r="Y250" s="155">
        <f t="shared" si="22"/>
        <v>0.0036000000000000003</v>
      </c>
      <c r="Z250" s="155">
        <v>0</v>
      </c>
      <c r="AA250" s="156">
        <f t="shared" si="23"/>
        <v>0</v>
      </c>
      <c r="AR250" s="19" t="s">
        <v>214</v>
      </c>
      <c r="AT250" s="19" t="s">
        <v>141</v>
      </c>
      <c r="AU250" s="19" t="s">
        <v>94</v>
      </c>
      <c r="AY250" s="19" t="s">
        <v>140</v>
      </c>
      <c r="BE250" s="157">
        <f t="shared" si="24"/>
        <v>0</v>
      </c>
      <c r="BF250" s="157">
        <f t="shared" si="25"/>
        <v>0</v>
      </c>
      <c r="BG250" s="157">
        <f t="shared" si="26"/>
        <v>0</v>
      </c>
      <c r="BH250" s="157">
        <f t="shared" si="27"/>
        <v>0</v>
      </c>
      <c r="BI250" s="157">
        <f t="shared" si="28"/>
        <v>0</v>
      </c>
      <c r="BJ250" s="19" t="s">
        <v>77</v>
      </c>
      <c r="BK250" s="157">
        <f t="shared" si="29"/>
        <v>0</v>
      </c>
      <c r="BL250" s="19" t="s">
        <v>214</v>
      </c>
      <c r="BM250" s="19" t="s">
        <v>531</v>
      </c>
    </row>
    <row r="251" spans="2:65" s="1" customFormat="1" ht="31.5" customHeight="1">
      <c r="B251" s="129"/>
      <c r="C251" s="150">
        <v>100</v>
      </c>
      <c r="D251" s="150" t="s">
        <v>141</v>
      </c>
      <c r="E251" s="151" t="s">
        <v>533</v>
      </c>
      <c r="F251" s="448" t="s">
        <v>1292</v>
      </c>
      <c r="G251" s="448"/>
      <c r="H251" s="448"/>
      <c r="I251" s="448"/>
      <c r="J251" s="152" t="s">
        <v>212</v>
      </c>
      <c r="K251" s="153">
        <v>19</v>
      </c>
      <c r="L251" s="449"/>
      <c r="M251" s="449"/>
      <c r="N251" s="449">
        <f t="shared" si="20"/>
        <v>0</v>
      </c>
      <c r="O251" s="449"/>
      <c r="P251" s="449"/>
      <c r="Q251" s="449"/>
      <c r="R251" s="131"/>
      <c r="T251" s="154" t="s">
        <v>5</v>
      </c>
      <c r="U251" s="42" t="s">
        <v>37</v>
      </c>
      <c r="V251" s="155">
        <v>0.22</v>
      </c>
      <c r="W251" s="155">
        <f t="shared" si="21"/>
        <v>4.18</v>
      </c>
      <c r="X251" s="155">
        <v>0.00057</v>
      </c>
      <c r="Y251" s="155">
        <f t="shared" si="22"/>
        <v>0.01083</v>
      </c>
      <c r="Z251" s="155">
        <v>0</v>
      </c>
      <c r="AA251" s="156">
        <f t="shared" si="23"/>
        <v>0</v>
      </c>
      <c r="AR251" s="19" t="s">
        <v>214</v>
      </c>
      <c r="AT251" s="19" t="s">
        <v>141</v>
      </c>
      <c r="AU251" s="19" t="s">
        <v>94</v>
      </c>
      <c r="AY251" s="19" t="s">
        <v>140</v>
      </c>
      <c r="BE251" s="157">
        <f t="shared" si="24"/>
        <v>0</v>
      </c>
      <c r="BF251" s="157">
        <f t="shared" si="25"/>
        <v>0</v>
      </c>
      <c r="BG251" s="157">
        <f t="shared" si="26"/>
        <v>0</v>
      </c>
      <c r="BH251" s="157">
        <f t="shared" si="27"/>
        <v>0</v>
      </c>
      <c r="BI251" s="157">
        <f t="shared" si="28"/>
        <v>0</v>
      </c>
      <c r="BJ251" s="19" t="s">
        <v>77</v>
      </c>
      <c r="BK251" s="157">
        <f t="shared" si="29"/>
        <v>0</v>
      </c>
      <c r="BL251" s="19" t="s">
        <v>214</v>
      </c>
      <c r="BM251" s="19" t="s">
        <v>534</v>
      </c>
    </row>
    <row r="252" spans="2:65" s="1" customFormat="1" ht="31.5" customHeight="1">
      <c r="B252" s="129"/>
      <c r="C252" s="150">
        <v>101</v>
      </c>
      <c r="D252" s="150" t="s">
        <v>141</v>
      </c>
      <c r="E252" s="151" t="s">
        <v>536</v>
      </c>
      <c r="F252" s="448" t="s">
        <v>1293</v>
      </c>
      <c r="G252" s="448"/>
      <c r="H252" s="448"/>
      <c r="I252" s="448"/>
      <c r="J252" s="152" t="s">
        <v>212</v>
      </c>
      <c r="K252" s="153">
        <v>9</v>
      </c>
      <c r="L252" s="449"/>
      <c r="M252" s="449"/>
      <c r="N252" s="449">
        <f t="shared" si="20"/>
        <v>0</v>
      </c>
      <c r="O252" s="449"/>
      <c r="P252" s="449"/>
      <c r="Q252" s="449"/>
      <c r="R252" s="131"/>
      <c r="T252" s="154" t="s">
        <v>5</v>
      </c>
      <c r="U252" s="42" t="s">
        <v>37</v>
      </c>
      <c r="V252" s="155">
        <v>0.26</v>
      </c>
      <c r="W252" s="155">
        <f t="shared" si="21"/>
        <v>2.34</v>
      </c>
      <c r="X252" s="155">
        <v>0.0008</v>
      </c>
      <c r="Y252" s="155">
        <f t="shared" si="22"/>
        <v>0.007200000000000001</v>
      </c>
      <c r="Z252" s="155">
        <v>0</v>
      </c>
      <c r="AA252" s="156">
        <f t="shared" si="23"/>
        <v>0</v>
      </c>
      <c r="AR252" s="19" t="s">
        <v>214</v>
      </c>
      <c r="AT252" s="19" t="s">
        <v>141</v>
      </c>
      <c r="AU252" s="19" t="s">
        <v>94</v>
      </c>
      <c r="AY252" s="19" t="s">
        <v>140</v>
      </c>
      <c r="BE252" s="157">
        <f t="shared" si="24"/>
        <v>0</v>
      </c>
      <c r="BF252" s="157">
        <f t="shared" si="25"/>
        <v>0</v>
      </c>
      <c r="BG252" s="157">
        <f t="shared" si="26"/>
        <v>0</v>
      </c>
      <c r="BH252" s="157">
        <f t="shared" si="27"/>
        <v>0</v>
      </c>
      <c r="BI252" s="157">
        <f t="shared" si="28"/>
        <v>0</v>
      </c>
      <c r="BJ252" s="19" t="s">
        <v>77</v>
      </c>
      <c r="BK252" s="157">
        <f t="shared" si="29"/>
        <v>0</v>
      </c>
      <c r="BL252" s="19" t="s">
        <v>214</v>
      </c>
      <c r="BM252" s="19" t="s">
        <v>537</v>
      </c>
    </row>
    <row r="253" spans="2:65" s="1" customFormat="1" ht="31.5" customHeight="1">
      <c r="B253" s="129"/>
      <c r="C253" s="150">
        <v>102</v>
      </c>
      <c r="D253" s="150" t="s">
        <v>141</v>
      </c>
      <c r="E253" s="151" t="s">
        <v>539</v>
      </c>
      <c r="F253" s="448" t="s">
        <v>1294</v>
      </c>
      <c r="G253" s="448"/>
      <c r="H253" s="448"/>
      <c r="I253" s="448"/>
      <c r="J253" s="152" t="s">
        <v>212</v>
      </c>
      <c r="K253" s="153">
        <v>9</v>
      </c>
      <c r="L253" s="449"/>
      <c r="M253" s="449"/>
      <c r="N253" s="449">
        <f t="shared" si="20"/>
        <v>0</v>
      </c>
      <c r="O253" s="449"/>
      <c r="P253" s="449"/>
      <c r="Q253" s="449"/>
      <c r="R253" s="131"/>
      <c r="T253" s="154" t="s">
        <v>5</v>
      </c>
      <c r="U253" s="42" t="s">
        <v>37</v>
      </c>
      <c r="V253" s="155">
        <v>0.34</v>
      </c>
      <c r="W253" s="155">
        <f t="shared" si="21"/>
        <v>3.06</v>
      </c>
      <c r="X253" s="155">
        <v>0.0012</v>
      </c>
      <c r="Y253" s="155">
        <f t="shared" si="22"/>
        <v>0.010799999999999999</v>
      </c>
      <c r="Z253" s="155">
        <v>0</v>
      </c>
      <c r="AA253" s="156">
        <f t="shared" si="23"/>
        <v>0</v>
      </c>
      <c r="AR253" s="19" t="s">
        <v>214</v>
      </c>
      <c r="AT253" s="19" t="s">
        <v>141</v>
      </c>
      <c r="AU253" s="19" t="s">
        <v>94</v>
      </c>
      <c r="AY253" s="19" t="s">
        <v>140</v>
      </c>
      <c r="BE253" s="157">
        <f t="shared" si="24"/>
        <v>0</v>
      </c>
      <c r="BF253" s="157">
        <f t="shared" si="25"/>
        <v>0</v>
      </c>
      <c r="BG253" s="157">
        <f t="shared" si="26"/>
        <v>0</v>
      </c>
      <c r="BH253" s="157">
        <f t="shared" si="27"/>
        <v>0</v>
      </c>
      <c r="BI253" s="157">
        <f t="shared" si="28"/>
        <v>0</v>
      </c>
      <c r="BJ253" s="19" t="s">
        <v>77</v>
      </c>
      <c r="BK253" s="157">
        <f t="shared" si="29"/>
        <v>0</v>
      </c>
      <c r="BL253" s="19" t="s">
        <v>214</v>
      </c>
      <c r="BM253" s="19" t="s">
        <v>540</v>
      </c>
    </row>
    <row r="254" spans="2:65" s="1" customFormat="1" ht="31.5" customHeight="1">
      <c r="B254" s="129"/>
      <c r="C254" s="150">
        <v>103</v>
      </c>
      <c r="D254" s="150" t="s">
        <v>141</v>
      </c>
      <c r="E254" s="151" t="s">
        <v>542</v>
      </c>
      <c r="F254" s="448" t="s">
        <v>1297</v>
      </c>
      <c r="G254" s="448"/>
      <c r="H254" s="448"/>
      <c r="I254" s="448"/>
      <c r="J254" s="152" t="s">
        <v>212</v>
      </c>
      <c r="K254" s="153">
        <v>9</v>
      </c>
      <c r="L254" s="449"/>
      <c r="M254" s="449"/>
      <c r="N254" s="449">
        <f t="shared" si="20"/>
        <v>0</v>
      </c>
      <c r="O254" s="449"/>
      <c r="P254" s="449"/>
      <c r="Q254" s="449"/>
      <c r="R254" s="131"/>
      <c r="T254" s="154" t="s">
        <v>5</v>
      </c>
      <c r="U254" s="42" t="s">
        <v>37</v>
      </c>
      <c r="V254" s="155">
        <v>0.41</v>
      </c>
      <c r="W254" s="155">
        <f t="shared" si="21"/>
        <v>3.69</v>
      </c>
      <c r="X254" s="155">
        <v>0.00182</v>
      </c>
      <c r="Y254" s="155">
        <f t="shared" si="22"/>
        <v>0.01638</v>
      </c>
      <c r="Z254" s="155">
        <v>0</v>
      </c>
      <c r="AA254" s="156">
        <f t="shared" si="23"/>
        <v>0</v>
      </c>
      <c r="AR254" s="19" t="s">
        <v>214</v>
      </c>
      <c r="AT254" s="19" t="s">
        <v>141</v>
      </c>
      <c r="AU254" s="19" t="s">
        <v>94</v>
      </c>
      <c r="AY254" s="19" t="s">
        <v>140</v>
      </c>
      <c r="BE254" s="157">
        <f t="shared" si="24"/>
        <v>0</v>
      </c>
      <c r="BF254" s="157">
        <f t="shared" si="25"/>
        <v>0</v>
      </c>
      <c r="BG254" s="157">
        <f t="shared" si="26"/>
        <v>0</v>
      </c>
      <c r="BH254" s="157">
        <f t="shared" si="27"/>
        <v>0</v>
      </c>
      <c r="BI254" s="157">
        <f t="shared" si="28"/>
        <v>0</v>
      </c>
      <c r="BJ254" s="19" t="s">
        <v>77</v>
      </c>
      <c r="BK254" s="157">
        <f t="shared" si="29"/>
        <v>0</v>
      </c>
      <c r="BL254" s="19" t="s">
        <v>214</v>
      </c>
      <c r="BM254" s="19" t="s">
        <v>543</v>
      </c>
    </row>
    <row r="255" spans="2:65" s="1" customFormat="1" ht="31.5" customHeight="1">
      <c r="B255" s="129"/>
      <c r="C255" s="150">
        <v>104</v>
      </c>
      <c r="D255" s="150" t="s">
        <v>141</v>
      </c>
      <c r="E255" s="151" t="s">
        <v>542</v>
      </c>
      <c r="F255" s="448" t="s">
        <v>1295</v>
      </c>
      <c r="G255" s="448"/>
      <c r="H255" s="448"/>
      <c r="I255" s="448"/>
      <c r="J255" s="152" t="s">
        <v>212</v>
      </c>
      <c r="K255" s="153">
        <v>1</v>
      </c>
      <c r="L255" s="449"/>
      <c r="M255" s="449"/>
      <c r="N255" s="449">
        <f aca="true" t="shared" si="60" ref="N255">ROUND(L255*K255,2)</f>
        <v>0</v>
      </c>
      <c r="O255" s="449"/>
      <c r="P255" s="449"/>
      <c r="Q255" s="449"/>
      <c r="R255" s="131"/>
      <c r="T255" s="154" t="s">
        <v>5</v>
      </c>
      <c r="U255" s="42" t="s">
        <v>37</v>
      </c>
      <c r="V255" s="155">
        <v>0.41</v>
      </c>
      <c r="W255" s="155">
        <f aca="true" t="shared" si="61" ref="W255">V255*K255</f>
        <v>0.41</v>
      </c>
      <c r="X255" s="155">
        <v>0.00182</v>
      </c>
      <c r="Y255" s="155">
        <f aca="true" t="shared" si="62" ref="Y255">X255*K255</f>
        <v>0.00182</v>
      </c>
      <c r="Z255" s="155">
        <v>0</v>
      </c>
      <c r="AA255" s="156">
        <f aca="true" t="shared" si="63" ref="AA255">Z255*K255</f>
        <v>0</v>
      </c>
      <c r="AR255" s="19" t="s">
        <v>214</v>
      </c>
      <c r="AT255" s="19" t="s">
        <v>141</v>
      </c>
      <c r="AU255" s="19" t="s">
        <v>94</v>
      </c>
      <c r="AY255" s="19" t="s">
        <v>140</v>
      </c>
      <c r="BE255" s="157">
        <f aca="true" t="shared" si="64" ref="BE255">IF(U255="základní",N255,0)</f>
        <v>0</v>
      </c>
      <c r="BF255" s="157">
        <f aca="true" t="shared" si="65" ref="BF255">IF(U255="snížená",N255,0)</f>
        <v>0</v>
      </c>
      <c r="BG255" s="157">
        <f aca="true" t="shared" si="66" ref="BG255">IF(U255="zákl. přenesená",N255,0)</f>
        <v>0</v>
      </c>
      <c r="BH255" s="157">
        <f aca="true" t="shared" si="67" ref="BH255">IF(U255="sníž. přenesená",N255,0)</f>
        <v>0</v>
      </c>
      <c r="BI255" s="157">
        <f aca="true" t="shared" si="68" ref="BI255">IF(U255="nulová",N255,0)</f>
        <v>0</v>
      </c>
      <c r="BJ255" s="19" t="s">
        <v>77</v>
      </c>
      <c r="BK255" s="157">
        <f aca="true" t="shared" si="69" ref="BK255">ROUND(L255*K255,2)</f>
        <v>0</v>
      </c>
      <c r="BL255" s="19" t="s">
        <v>214</v>
      </c>
      <c r="BM255" s="19" t="s">
        <v>543</v>
      </c>
    </row>
    <row r="256" spans="2:65" s="1" customFormat="1" ht="31.5" customHeight="1">
      <c r="B256" s="129"/>
      <c r="C256" s="150">
        <v>105</v>
      </c>
      <c r="D256" s="150" t="s">
        <v>141</v>
      </c>
      <c r="E256" s="151" t="s">
        <v>545</v>
      </c>
      <c r="F256" s="448" t="s">
        <v>546</v>
      </c>
      <c r="G256" s="448"/>
      <c r="H256" s="448"/>
      <c r="I256" s="448"/>
      <c r="J256" s="152" t="s">
        <v>414</v>
      </c>
      <c r="K256" s="153">
        <v>10</v>
      </c>
      <c r="L256" s="449"/>
      <c r="M256" s="449"/>
      <c r="N256" s="449">
        <f t="shared" si="20"/>
        <v>0</v>
      </c>
      <c r="O256" s="449"/>
      <c r="P256" s="449"/>
      <c r="Q256" s="449"/>
      <c r="R256" s="131"/>
      <c r="T256" s="154" t="s">
        <v>5</v>
      </c>
      <c r="U256" s="42" t="s">
        <v>37</v>
      </c>
      <c r="V256" s="155">
        <v>1.03</v>
      </c>
      <c r="W256" s="155">
        <f t="shared" si="21"/>
        <v>10.3</v>
      </c>
      <c r="X256" s="155">
        <v>0.02914</v>
      </c>
      <c r="Y256" s="155">
        <f t="shared" si="22"/>
        <v>0.2914</v>
      </c>
      <c r="Z256" s="155">
        <v>0</v>
      </c>
      <c r="AA256" s="156">
        <f t="shared" si="23"/>
        <v>0</v>
      </c>
      <c r="AR256" s="19" t="s">
        <v>214</v>
      </c>
      <c r="AT256" s="19" t="s">
        <v>141</v>
      </c>
      <c r="AU256" s="19" t="s">
        <v>94</v>
      </c>
      <c r="AY256" s="19" t="s">
        <v>140</v>
      </c>
      <c r="BE256" s="157">
        <f t="shared" si="24"/>
        <v>0</v>
      </c>
      <c r="BF256" s="157">
        <f t="shared" si="25"/>
        <v>0</v>
      </c>
      <c r="BG256" s="157">
        <f t="shared" si="26"/>
        <v>0</v>
      </c>
      <c r="BH256" s="157">
        <f t="shared" si="27"/>
        <v>0</v>
      </c>
      <c r="BI256" s="157">
        <f t="shared" si="28"/>
        <v>0</v>
      </c>
      <c r="BJ256" s="19" t="s">
        <v>77</v>
      </c>
      <c r="BK256" s="157">
        <f t="shared" si="29"/>
        <v>0</v>
      </c>
      <c r="BL256" s="19" t="s">
        <v>214</v>
      </c>
      <c r="BM256" s="19" t="s">
        <v>547</v>
      </c>
    </row>
    <row r="257" spans="2:65" s="1" customFormat="1" ht="31.5" customHeight="1">
      <c r="B257" s="129"/>
      <c r="C257" s="150">
        <v>106</v>
      </c>
      <c r="D257" s="150" t="s">
        <v>141</v>
      </c>
      <c r="E257" s="151" t="s">
        <v>545</v>
      </c>
      <c r="F257" s="448" t="s">
        <v>1245</v>
      </c>
      <c r="G257" s="448"/>
      <c r="H257" s="448"/>
      <c r="I257" s="448"/>
      <c r="J257" s="152" t="s">
        <v>414</v>
      </c>
      <c r="K257" s="153">
        <v>1</v>
      </c>
      <c r="L257" s="449"/>
      <c r="M257" s="449"/>
      <c r="N257" s="449">
        <f aca="true" t="shared" si="70" ref="N257">ROUND(L257*K257,2)</f>
        <v>0</v>
      </c>
      <c r="O257" s="449"/>
      <c r="P257" s="449"/>
      <c r="Q257" s="449"/>
      <c r="R257" s="131"/>
      <c r="T257" s="154" t="s">
        <v>5</v>
      </c>
      <c r="U257" s="42" t="s">
        <v>37</v>
      </c>
      <c r="V257" s="155">
        <v>1.03</v>
      </c>
      <c r="W257" s="155">
        <f aca="true" t="shared" si="71" ref="W257">V257*K257</f>
        <v>1.03</v>
      </c>
      <c r="X257" s="155">
        <v>0.02914</v>
      </c>
      <c r="Y257" s="155">
        <f aca="true" t="shared" si="72" ref="Y257">X257*K257</f>
        <v>0.02914</v>
      </c>
      <c r="Z257" s="155">
        <v>0</v>
      </c>
      <c r="AA257" s="156">
        <f aca="true" t="shared" si="73" ref="AA257">Z257*K257</f>
        <v>0</v>
      </c>
      <c r="AR257" s="19" t="s">
        <v>214</v>
      </c>
      <c r="AT257" s="19" t="s">
        <v>141</v>
      </c>
      <c r="AU257" s="19" t="s">
        <v>94</v>
      </c>
      <c r="AY257" s="19" t="s">
        <v>140</v>
      </c>
      <c r="BE257" s="157">
        <f aca="true" t="shared" si="74" ref="BE257">IF(U257="základní",N257,0)</f>
        <v>0</v>
      </c>
      <c r="BF257" s="157">
        <f aca="true" t="shared" si="75" ref="BF257">IF(U257="snížená",N257,0)</f>
        <v>0</v>
      </c>
      <c r="BG257" s="157">
        <f aca="true" t="shared" si="76" ref="BG257">IF(U257="zákl. přenesená",N257,0)</f>
        <v>0</v>
      </c>
      <c r="BH257" s="157">
        <f aca="true" t="shared" si="77" ref="BH257">IF(U257="sníž. přenesená",N257,0)</f>
        <v>0</v>
      </c>
      <c r="BI257" s="157">
        <f aca="true" t="shared" si="78" ref="BI257">IF(U257="nulová",N257,0)</f>
        <v>0</v>
      </c>
      <c r="BJ257" s="19" t="s">
        <v>77</v>
      </c>
      <c r="BK257" s="157">
        <f aca="true" t="shared" si="79" ref="BK257">ROUND(L257*K257,2)</f>
        <v>0</v>
      </c>
      <c r="BL257" s="19" t="s">
        <v>214</v>
      </c>
      <c r="BM257" s="19" t="s">
        <v>547</v>
      </c>
    </row>
    <row r="258" spans="2:65" s="1" customFormat="1" ht="31.5" customHeight="1">
      <c r="B258" s="129"/>
      <c r="C258" s="150">
        <v>107</v>
      </c>
      <c r="D258" s="150" t="s">
        <v>141</v>
      </c>
      <c r="E258" s="151" t="s">
        <v>549</v>
      </c>
      <c r="F258" s="463" t="s">
        <v>550</v>
      </c>
      <c r="G258" s="464"/>
      <c r="H258" s="464"/>
      <c r="I258" s="465"/>
      <c r="J258" s="152" t="s">
        <v>198</v>
      </c>
      <c r="K258" s="153">
        <v>2219</v>
      </c>
      <c r="L258" s="460"/>
      <c r="M258" s="462"/>
      <c r="N258" s="460">
        <f t="shared" si="20"/>
        <v>0</v>
      </c>
      <c r="O258" s="461"/>
      <c r="P258" s="461"/>
      <c r="Q258" s="462"/>
      <c r="R258" s="131"/>
      <c r="T258" s="154" t="s">
        <v>5</v>
      </c>
      <c r="U258" s="42" t="s">
        <v>37</v>
      </c>
      <c r="V258" s="155">
        <v>0.067</v>
      </c>
      <c r="W258" s="155">
        <f t="shared" si="21"/>
        <v>148.673</v>
      </c>
      <c r="X258" s="155">
        <v>0.00019</v>
      </c>
      <c r="Y258" s="155">
        <f t="shared" si="22"/>
        <v>0.42161000000000004</v>
      </c>
      <c r="Z258" s="155">
        <v>0</v>
      </c>
      <c r="AA258" s="156">
        <f t="shared" si="23"/>
        <v>0</v>
      </c>
      <c r="AR258" s="19" t="s">
        <v>214</v>
      </c>
      <c r="AT258" s="19" t="s">
        <v>141</v>
      </c>
      <c r="AU258" s="19" t="s">
        <v>94</v>
      </c>
      <c r="AY258" s="19" t="s">
        <v>140</v>
      </c>
      <c r="BE258" s="157">
        <f t="shared" si="24"/>
        <v>0</v>
      </c>
      <c r="BF258" s="157">
        <f t="shared" si="25"/>
        <v>0</v>
      </c>
      <c r="BG258" s="157">
        <f t="shared" si="26"/>
        <v>0</v>
      </c>
      <c r="BH258" s="157">
        <f t="shared" si="27"/>
        <v>0</v>
      </c>
      <c r="BI258" s="157">
        <f t="shared" si="28"/>
        <v>0</v>
      </c>
      <c r="BJ258" s="19" t="s">
        <v>77</v>
      </c>
      <c r="BK258" s="157">
        <f t="shared" si="29"/>
        <v>0</v>
      </c>
      <c r="BL258" s="19" t="s">
        <v>214</v>
      </c>
      <c r="BM258" s="19" t="s">
        <v>551</v>
      </c>
    </row>
    <row r="259" spans="2:51" s="10" customFormat="1" ht="22.5" customHeight="1">
      <c r="B259" s="158"/>
      <c r="C259" s="159"/>
      <c r="D259" s="159"/>
      <c r="E259" s="160" t="s">
        <v>5</v>
      </c>
      <c r="F259" s="450" t="s">
        <v>1296</v>
      </c>
      <c r="G259" s="451"/>
      <c r="H259" s="451"/>
      <c r="I259" s="451"/>
      <c r="J259" s="159"/>
      <c r="K259" s="161">
        <v>2273</v>
      </c>
      <c r="L259" s="159"/>
      <c r="M259" s="159"/>
      <c r="N259" s="159"/>
      <c r="O259" s="159"/>
      <c r="P259" s="159"/>
      <c r="Q259" s="159"/>
      <c r="R259" s="162"/>
      <c r="T259" s="163"/>
      <c r="U259" s="159"/>
      <c r="V259" s="159"/>
      <c r="W259" s="159"/>
      <c r="X259" s="159"/>
      <c r="Y259" s="159"/>
      <c r="Z259" s="159"/>
      <c r="AA259" s="164"/>
      <c r="AT259" s="165" t="s">
        <v>148</v>
      </c>
      <c r="AU259" s="165" t="s">
        <v>94</v>
      </c>
      <c r="AV259" s="10" t="s">
        <v>94</v>
      </c>
      <c r="AW259" s="10" t="s">
        <v>30</v>
      </c>
      <c r="AX259" s="10" t="s">
        <v>77</v>
      </c>
      <c r="AY259" s="165" t="s">
        <v>140</v>
      </c>
    </row>
    <row r="260" spans="2:65" s="1" customFormat="1" ht="31.5" customHeight="1">
      <c r="B260" s="129"/>
      <c r="C260" s="150">
        <v>108</v>
      </c>
      <c r="D260" s="150" t="s">
        <v>141</v>
      </c>
      <c r="E260" s="151" t="s">
        <v>553</v>
      </c>
      <c r="F260" s="448" t="s">
        <v>554</v>
      </c>
      <c r="G260" s="448"/>
      <c r="H260" s="448"/>
      <c r="I260" s="448"/>
      <c r="J260" s="152" t="s">
        <v>198</v>
      </c>
      <c r="K260" s="153">
        <v>186</v>
      </c>
      <c r="L260" s="449"/>
      <c r="M260" s="449"/>
      <c r="N260" s="449">
        <f>ROUND(L260*K260,2)</f>
        <v>0</v>
      </c>
      <c r="O260" s="449"/>
      <c r="P260" s="449"/>
      <c r="Q260" s="449"/>
      <c r="R260" s="131"/>
      <c r="T260" s="154" t="s">
        <v>5</v>
      </c>
      <c r="U260" s="42" t="s">
        <v>37</v>
      </c>
      <c r="V260" s="155">
        <v>0.136</v>
      </c>
      <c r="W260" s="155">
        <f>V260*K260</f>
        <v>25.296000000000003</v>
      </c>
      <c r="X260" s="155">
        <v>0.00035</v>
      </c>
      <c r="Y260" s="155">
        <f>X260*K260</f>
        <v>0.0651</v>
      </c>
      <c r="Z260" s="155">
        <v>0</v>
      </c>
      <c r="AA260" s="156">
        <f>Z260*K260</f>
        <v>0</v>
      </c>
      <c r="AR260" s="19" t="s">
        <v>214</v>
      </c>
      <c r="AT260" s="19" t="s">
        <v>141</v>
      </c>
      <c r="AU260" s="19" t="s">
        <v>94</v>
      </c>
      <c r="AY260" s="19" t="s">
        <v>140</v>
      </c>
      <c r="BE260" s="157">
        <f>IF(U260="základní",N260,0)</f>
        <v>0</v>
      </c>
      <c r="BF260" s="157">
        <f>IF(U260="snížená",N260,0)</f>
        <v>0</v>
      </c>
      <c r="BG260" s="157">
        <f>IF(U260="zákl. přenesená",N260,0)</f>
        <v>0</v>
      </c>
      <c r="BH260" s="157">
        <f>IF(U260="sníž. přenesená",N260,0)</f>
        <v>0</v>
      </c>
      <c r="BI260" s="157">
        <f>IF(U260="nulová",N260,0)</f>
        <v>0</v>
      </c>
      <c r="BJ260" s="19" t="s">
        <v>77</v>
      </c>
      <c r="BK260" s="157">
        <f>ROUND(L260*K260,2)</f>
        <v>0</v>
      </c>
      <c r="BL260" s="19" t="s">
        <v>214</v>
      </c>
      <c r="BM260" s="19" t="s">
        <v>555</v>
      </c>
    </row>
    <row r="261" spans="2:51" s="10" customFormat="1" ht="22.5" customHeight="1">
      <c r="B261" s="158"/>
      <c r="C261" s="159"/>
      <c r="D261" s="159"/>
      <c r="E261" s="160" t="s">
        <v>5</v>
      </c>
      <c r="F261" s="450" t="s">
        <v>1278</v>
      </c>
      <c r="G261" s="451"/>
      <c r="H261" s="451"/>
      <c r="I261" s="451"/>
      <c r="J261" s="159"/>
      <c r="K261" s="161">
        <v>186</v>
      </c>
      <c r="L261" s="159"/>
      <c r="M261" s="159"/>
      <c r="N261" s="159"/>
      <c r="O261" s="159"/>
      <c r="P261" s="159"/>
      <c r="Q261" s="159"/>
      <c r="R261" s="162"/>
      <c r="T261" s="163"/>
      <c r="U261" s="159"/>
      <c r="V261" s="159"/>
      <c r="W261" s="159"/>
      <c r="X261" s="159"/>
      <c r="Y261" s="159"/>
      <c r="Z261" s="159"/>
      <c r="AA261" s="164"/>
      <c r="AT261" s="165" t="s">
        <v>148</v>
      </c>
      <c r="AU261" s="165" t="s">
        <v>94</v>
      </c>
      <c r="AV261" s="10" t="s">
        <v>94</v>
      </c>
      <c r="AW261" s="10" t="s">
        <v>30</v>
      </c>
      <c r="AX261" s="10" t="s">
        <v>77</v>
      </c>
      <c r="AY261" s="165" t="s">
        <v>140</v>
      </c>
    </row>
    <row r="262" spans="2:65" s="1" customFormat="1" ht="31.5" customHeight="1">
      <c r="B262" s="129"/>
      <c r="C262" s="150">
        <v>109</v>
      </c>
      <c r="D262" s="150" t="s">
        <v>141</v>
      </c>
      <c r="E262" s="151" t="s">
        <v>557</v>
      </c>
      <c r="F262" s="448" t="s">
        <v>558</v>
      </c>
      <c r="G262" s="448"/>
      <c r="H262" s="448"/>
      <c r="I262" s="448"/>
      <c r="J262" s="152" t="s">
        <v>198</v>
      </c>
      <c r="K262" s="153">
        <v>2219</v>
      </c>
      <c r="L262" s="449"/>
      <c r="M262" s="449"/>
      <c r="N262" s="449">
        <f>ROUND(L262*K262,2)</f>
        <v>0</v>
      </c>
      <c r="O262" s="449"/>
      <c r="P262" s="449"/>
      <c r="Q262" s="449"/>
      <c r="R262" s="131"/>
      <c r="T262" s="154" t="s">
        <v>5</v>
      </c>
      <c r="U262" s="42" t="s">
        <v>37</v>
      </c>
      <c r="V262" s="155">
        <v>0.082</v>
      </c>
      <c r="W262" s="155">
        <f>V262*K262</f>
        <v>181.958</v>
      </c>
      <c r="X262" s="155">
        <v>1E-05</v>
      </c>
      <c r="Y262" s="155">
        <f>X262*K262</f>
        <v>0.02219</v>
      </c>
      <c r="Z262" s="155">
        <v>0</v>
      </c>
      <c r="AA262" s="156">
        <f>Z262*K262</f>
        <v>0</v>
      </c>
      <c r="AR262" s="19" t="s">
        <v>214</v>
      </c>
      <c r="AT262" s="19" t="s">
        <v>141</v>
      </c>
      <c r="AU262" s="19" t="s">
        <v>94</v>
      </c>
      <c r="AY262" s="19" t="s">
        <v>140</v>
      </c>
      <c r="BE262" s="157">
        <f>IF(U262="základní",N262,0)</f>
        <v>0</v>
      </c>
      <c r="BF262" s="157">
        <f>IF(U262="snížená",N262,0)</f>
        <v>0</v>
      </c>
      <c r="BG262" s="157">
        <f>IF(U262="zákl. přenesená",N262,0)</f>
        <v>0</v>
      </c>
      <c r="BH262" s="157">
        <f>IF(U262="sníž. přenesená",N262,0)</f>
        <v>0</v>
      </c>
      <c r="BI262" s="157">
        <f>IF(U262="nulová",N262,0)</f>
        <v>0</v>
      </c>
      <c r="BJ262" s="19" t="s">
        <v>77</v>
      </c>
      <c r="BK262" s="157">
        <f>ROUND(L262*K262,2)</f>
        <v>0</v>
      </c>
      <c r="BL262" s="19" t="s">
        <v>214</v>
      </c>
      <c r="BM262" s="19" t="s">
        <v>559</v>
      </c>
    </row>
    <row r="263" spans="2:51" s="10" customFormat="1" ht="22.5" customHeight="1">
      <c r="B263" s="158"/>
      <c r="C263" s="159"/>
      <c r="D263" s="159"/>
      <c r="E263" s="160" t="s">
        <v>5</v>
      </c>
      <c r="F263" s="450" t="s">
        <v>1296</v>
      </c>
      <c r="G263" s="451"/>
      <c r="H263" s="451"/>
      <c r="I263" s="451"/>
      <c r="J263" s="159"/>
      <c r="K263" s="161">
        <v>2273</v>
      </c>
      <c r="L263" s="159"/>
      <c r="M263" s="159"/>
      <c r="N263" s="159"/>
      <c r="O263" s="159"/>
      <c r="P263" s="159"/>
      <c r="Q263" s="159"/>
      <c r="R263" s="162"/>
      <c r="T263" s="163"/>
      <c r="U263" s="159"/>
      <c r="V263" s="159"/>
      <c r="W263" s="159"/>
      <c r="X263" s="159"/>
      <c r="Y263" s="159"/>
      <c r="Z263" s="159"/>
      <c r="AA263" s="164"/>
      <c r="AT263" s="165" t="s">
        <v>148</v>
      </c>
      <c r="AU263" s="165" t="s">
        <v>94</v>
      </c>
      <c r="AV263" s="10" t="s">
        <v>94</v>
      </c>
      <c r="AW263" s="10" t="s">
        <v>30</v>
      </c>
      <c r="AX263" s="10" t="s">
        <v>77</v>
      </c>
      <c r="AY263" s="165" t="s">
        <v>140</v>
      </c>
    </row>
    <row r="264" spans="2:65" s="1" customFormat="1" ht="31.5" customHeight="1">
      <c r="B264" s="129"/>
      <c r="C264" s="150">
        <v>110</v>
      </c>
      <c r="D264" s="150" t="s">
        <v>141</v>
      </c>
      <c r="E264" s="151" t="s">
        <v>562</v>
      </c>
      <c r="F264" s="448" t="s">
        <v>563</v>
      </c>
      <c r="G264" s="448"/>
      <c r="H264" s="448"/>
      <c r="I264" s="448"/>
      <c r="J264" s="152" t="s">
        <v>406</v>
      </c>
      <c r="K264" s="153">
        <v>12170.674</v>
      </c>
      <c r="L264" s="449"/>
      <c r="M264" s="449"/>
      <c r="N264" s="449">
        <f>ROUND(L264*K264,2)</f>
        <v>0</v>
      </c>
      <c r="O264" s="449"/>
      <c r="P264" s="449"/>
      <c r="Q264" s="449"/>
      <c r="R264" s="131"/>
      <c r="T264" s="154" t="s">
        <v>5</v>
      </c>
      <c r="U264" s="42" t="s">
        <v>37</v>
      </c>
      <c r="V264" s="155">
        <v>0</v>
      </c>
      <c r="W264" s="155">
        <f>V264*K264</f>
        <v>0</v>
      </c>
      <c r="X264" s="155">
        <v>0</v>
      </c>
      <c r="Y264" s="155">
        <f>X264*K264</f>
        <v>0</v>
      </c>
      <c r="Z264" s="155">
        <v>0</v>
      </c>
      <c r="AA264" s="156">
        <f>Z264*K264</f>
        <v>0</v>
      </c>
      <c r="AR264" s="19" t="s">
        <v>214</v>
      </c>
      <c r="AT264" s="19" t="s">
        <v>141</v>
      </c>
      <c r="AU264" s="19" t="s">
        <v>94</v>
      </c>
      <c r="AY264" s="19" t="s">
        <v>140</v>
      </c>
      <c r="BE264" s="157">
        <f>IF(U264="základní",N264,0)</f>
        <v>0</v>
      </c>
      <c r="BF264" s="157">
        <f>IF(U264="snížená",N264,0)</f>
        <v>0</v>
      </c>
      <c r="BG264" s="157">
        <f>IF(U264="zákl. přenesená",N264,0)</f>
        <v>0</v>
      </c>
      <c r="BH264" s="157">
        <f>IF(U264="sníž. přenesená",N264,0)</f>
        <v>0</v>
      </c>
      <c r="BI264" s="157">
        <f>IF(U264="nulová",N264,0)</f>
        <v>0</v>
      </c>
      <c r="BJ264" s="19" t="s">
        <v>77</v>
      </c>
      <c r="BK264" s="157">
        <f>ROUND(L264*K264,2)</f>
        <v>0</v>
      </c>
      <c r="BL264" s="19" t="s">
        <v>214</v>
      </c>
      <c r="BM264" s="19" t="s">
        <v>564</v>
      </c>
    </row>
    <row r="265" spans="2:63" s="9" customFormat="1" ht="29.85" customHeight="1">
      <c r="B265" s="139"/>
      <c r="C265" s="140"/>
      <c r="D265" s="149" t="s">
        <v>130</v>
      </c>
      <c r="E265" s="149"/>
      <c r="F265" s="149"/>
      <c r="G265" s="149"/>
      <c r="H265" s="149"/>
      <c r="I265" s="149"/>
      <c r="J265" s="149"/>
      <c r="K265" s="149"/>
      <c r="L265" s="149"/>
      <c r="M265" s="149"/>
      <c r="N265" s="469">
        <f>BK265</f>
        <v>0</v>
      </c>
      <c r="O265" s="470"/>
      <c r="P265" s="470"/>
      <c r="Q265" s="470"/>
      <c r="R265" s="142"/>
      <c r="T265" s="143"/>
      <c r="U265" s="140"/>
      <c r="V265" s="140"/>
      <c r="W265" s="144">
        <f>SUM(W266:W269)</f>
        <v>17.223</v>
      </c>
      <c r="X265" s="140"/>
      <c r="Y265" s="144">
        <f>SUM(Y266:Y269)</f>
        <v>0.06824999999999999</v>
      </c>
      <c r="Z265" s="140"/>
      <c r="AA265" s="145">
        <f>SUM(AA266:AA269)</f>
        <v>0</v>
      </c>
      <c r="AR265" s="146" t="s">
        <v>94</v>
      </c>
      <c r="AT265" s="147" t="s">
        <v>71</v>
      </c>
      <c r="AU265" s="147" t="s">
        <v>77</v>
      </c>
      <c r="AY265" s="146" t="s">
        <v>140</v>
      </c>
      <c r="BK265" s="148">
        <f>SUM(BK266:BK269)</f>
        <v>0</v>
      </c>
    </row>
    <row r="266" spans="2:65" s="1" customFormat="1" ht="44.25" customHeight="1">
      <c r="B266" s="129"/>
      <c r="C266" s="150">
        <v>111</v>
      </c>
      <c r="D266" s="150" t="s">
        <v>141</v>
      </c>
      <c r="E266" s="151" t="s">
        <v>565</v>
      </c>
      <c r="F266" s="448" t="s">
        <v>566</v>
      </c>
      <c r="G266" s="448"/>
      <c r="H266" s="448"/>
      <c r="I266" s="448"/>
      <c r="J266" s="152" t="s">
        <v>414</v>
      </c>
      <c r="K266" s="153">
        <v>3</v>
      </c>
      <c r="L266" s="449"/>
      <c r="M266" s="449"/>
      <c r="N266" s="449">
        <f>ROUND(L266*K266,2)</f>
        <v>0</v>
      </c>
      <c r="O266" s="449"/>
      <c r="P266" s="449"/>
      <c r="Q266" s="449"/>
      <c r="R266" s="131"/>
      <c r="T266" s="154" t="s">
        <v>5</v>
      </c>
      <c r="U266" s="42" t="s">
        <v>37</v>
      </c>
      <c r="V266" s="155">
        <v>1.027</v>
      </c>
      <c r="W266" s="155">
        <f>V266*K266</f>
        <v>3.0809999999999995</v>
      </c>
      <c r="X266" s="155">
        <v>0.01869</v>
      </c>
      <c r="Y266" s="155">
        <f>X266*K266</f>
        <v>0.056069999999999995</v>
      </c>
      <c r="Z266" s="155">
        <v>0</v>
      </c>
      <c r="AA266" s="156">
        <f>Z266*K266</f>
        <v>0</v>
      </c>
      <c r="AR266" s="19" t="s">
        <v>214</v>
      </c>
      <c r="AT266" s="19" t="s">
        <v>141</v>
      </c>
      <c r="AU266" s="19" t="s">
        <v>94</v>
      </c>
      <c r="AY266" s="19" t="s">
        <v>140</v>
      </c>
      <c r="BE266" s="157">
        <f>IF(U266="základní",N266,0)</f>
        <v>0</v>
      </c>
      <c r="BF266" s="157">
        <f>IF(U266="snížená",N266,0)</f>
        <v>0</v>
      </c>
      <c r="BG266" s="157">
        <f>IF(U266="zákl. přenesená",N266,0)</f>
        <v>0</v>
      </c>
      <c r="BH266" s="157">
        <f>IF(U266="sníž. přenesená",N266,0)</f>
        <v>0</v>
      </c>
      <c r="BI266" s="157">
        <f>IF(U266="nulová",N266,0)</f>
        <v>0</v>
      </c>
      <c r="BJ266" s="19" t="s">
        <v>77</v>
      </c>
      <c r="BK266" s="157">
        <f>ROUND(L266*K266,2)</f>
        <v>0</v>
      </c>
      <c r="BL266" s="19" t="s">
        <v>214</v>
      </c>
      <c r="BM266" s="19" t="s">
        <v>567</v>
      </c>
    </row>
    <row r="267" spans="2:65" s="1" customFormat="1" ht="82.5" customHeight="1">
      <c r="B267" s="129"/>
      <c r="C267" s="150">
        <v>112</v>
      </c>
      <c r="D267" s="150" t="s">
        <v>141</v>
      </c>
      <c r="E267" s="151" t="s">
        <v>569</v>
      </c>
      <c r="F267" s="448" t="s">
        <v>570</v>
      </c>
      <c r="G267" s="448"/>
      <c r="H267" s="448"/>
      <c r="I267" s="448"/>
      <c r="J267" s="152" t="s">
        <v>414</v>
      </c>
      <c r="K267" s="153">
        <v>1</v>
      </c>
      <c r="L267" s="449"/>
      <c r="M267" s="449"/>
      <c r="N267" s="449">
        <f>ROUND(L267*K267,2)</f>
        <v>0</v>
      </c>
      <c r="O267" s="449"/>
      <c r="P267" s="449"/>
      <c r="Q267" s="449"/>
      <c r="R267" s="131"/>
      <c r="T267" s="154" t="s">
        <v>5</v>
      </c>
      <c r="U267" s="42" t="s">
        <v>37</v>
      </c>
      <c r="V267" s="155">
        <v>2.357</v>
      </c>
      <c r="W267" s="155">
        <f>V267*K267</f>
        <v>2.357</v>
      </c>
      <c r="X267" s="155">
        <v>0.00203</v>
      </c>
      <c r="Y267" s="155">
        <f>X267*K267</f>
        <v>0.00203</v>
      </c>
      <c r="Z267" s="155">
        <v>0</v>
      </c>
      <c r="AA267" s="156">
        <f>Z267*K267</f>
        <v>0</v>
      </c>
      <c r="AR267" s="19" t="s">
        <v>214</v>
      </c>
      <c r="AT267" s="19" t="s">
        <v>141</v>
      </c>
      <c r="AU267" s="19" t="s">
        <v>94</v>
      </c>
      <c r="AY267" s="19" t="s">
        <v>140</v>
      </c>
      <c r="BE267" s="157">
        <f>IF(U267="základní",N267,0)</f>
        <v>0</v>
      </c>
      <c r="BF267" s="157">
        <f>IF(U267="snížená",N267,0)</f>
        <v>0</v>
      </c>
      <c r="BG267" s="157">
        <f>IF(U267="zákl. přenesená",N267,0)</f>
        <v>0</v>
      </c>
      <c r="BH267" s="157">
        <f>IF(U267="sníž. přenesená",N267,0)</f>
        <v>0</v>
      </c>
      <c r="BI267" s="157">
        <f>IF(U267="nulová",N267,0)</f>
        <v>0</v>
      </c>
      <c r="BJ267" s="19" t="s">
        <v>77</v>
      </c>
      <c r="BK267" s="157">
        <f>ROUND(L267*K267,2)</f>
        <v>0</v>
      </c>
      <c r="BL267" s="19" t="s">
        <v>214</v>
      </c>
      <c r="BM267" s="19" t="s">
        <v>571</v>
      </c>
    </row>
    <row r="268" spans="2:65" s="1" customFormat="1" ht="82.5" customHeight="1">
      <c r="B268" s="129"/>
      <c r="C268" s="150">
        <v>113</v>
      </c>
      <c r="D268" s="150" t="s">
        <v>141</v>
      </c>
      <c r="E268" s="151" t="s">
        <v>1302</v>
      </c>
      <c r="F268" s="448" t="s">
        <v>1303</v>
      </c>
      <c r="G268" s="448"/>
      <c r="H268" s="448"/>
      <c r="I268" s="448"/>
      <c r="J268" s="152" t="s">
        <v>414</v>
      </c>
      <c r="K268" s="153">
        <v>5</v>
      </c>
      <c r="L268" s="449"/>
      <c r="M268" s="449"/>
      <c r="N268" s="449">
        <f>ROUND(L268*K268,2)</f>
        <v>0</v>
      </c>
      <c r="O268" s="449"/>
      <c r="P268" s="449"/>
      <c r="Q268" s="449"/>
      <c r="R268" s="131"/>
      <c r="T268" s="154" t="s">
        <v>5</v>
      </c>
      <c r="U268" s="42" t="s">
        <v>37</v>
      </c>
      <c r="V268" s="155">
        <v>2.357</v>
      </c>
      <c r="W268" s="155">
        <f>V268*K268</f>
        <v>11.785</v>
      </c>
      <c r="X268" s="155">
        <v>0.00203</v>
      </c>
      <c r="Y268" s="155">
        <f>X268*K268</f>
        <v>0.010150000000000001</v>
      </c>
      <c r="Z268" s="155">
        <v>0</v>
      </c>
      <c r="AA268" s="156">
        <f>Z268*K268</f>
        <v>0</v>
      </c>
      <c r="AR268" s="19" t="s">
        <v>214</v>
      </c>
      <c r="AT268" s="19" t="s">
        <v>141</v>
      </c>
      <c r="AU268" s="19" t="s">
        <v>94</v>
      </c>
      <c r="AY268" s="19" t="s">
        <v>140</v>
      </c>
      <c r="BE268" s="157">
        <f>IF(U268="základní",N268,0)</f>
        <v>0</v>
      </c>
      <c r="BF268" s="157">
        <f>IF(U268="snížená",N268,0)</f>
        <v>0</v>
      </c>
      <c r="BG268" s="157">
        <f>IF(U268="zákl. přenesená",N268,0)</f>
        <v>0</v>
      </c>
      <c r="BH268" s="157">
        <f>IF(U268="sníž. přenesená",N268,0)</f>
        <v>0</v>
      </c>
      <c r="BI268" s="157">
        <f>IF(U268="nulová",N268,0)</f>
        <v>0</v>
      </c>
      <c r="BJ268" s="19" t="s">
        <v>77</v>
      </c>
      <c r="BK268" s="157">
        <f>ROUND(L268*K268,2)</f>
        <v>0</v>
      </c>
      <c r="BL268" s="19" t="s">
        <v>214</v>
      </c>
      <c r="BM268" s="19" t="s">
        <v>571</v>
      </c>
    </row>
    <row r="269" spans="2:65" s="1" customFormat="1" ht="31.5" customHeight="1">
      <c r="B269" s="129"/>
      <c r="C269" s="150">
        <v>114</v>
      </c>
      <c r="D269" s="150" t="s">
        <v>141</v>
      </c>
      <c r="E269" s="151" t="s">
        <v>573</v>
      </c>
      <c r="F269" s="448" t="s">
        <v>574</v>
      </c>
      <c r="G269" s="448"/>
      <c r="H269" s="448"/>
      <c r="I269" s="448"/>
      <c r="J269" s="152" t="s">
        <v>406</v>
      </c>
      <c r="K269" s="153">
        <v>827.6</v>
      </c>
      <c r="L269" s="449"/>
      <c r="M269" s="449"/>
      <c r="N269" s="449">
        <f>ROUND(L269*K269,2)</f>
        <v>0</v>
      </c>
      <c r="O269" s="449"/>
      <c r="P269" s="449"/>
      <c r="Q269" s="449"/>
      <c r="R269" s="131"/>
      <c r="T269" s="154" t="s">
        <v>5</v>
      </c>
      <c r="U269" s="42" t="s">
        <v>37</v>
      </c>
      <c r="V269" s="155">
        <v>0</v>
      </c>
      <c r="W269" s="155">
        <f>V269*K269</f>
        <v>0</v>
      </c>
      <c r="X269" s="155">
        <v>0</v>
      </c>
      <c r="Y269" s="155">
        <f>X269*K269</f>
        <v>0</v>
      </c>
      <c r="Z269" s="155">
        <v>0</v>
      </c>
      <c r="AA269" s="156">
        <f>Z269*K269</f>
        <v>0</v>
      </c>
      <c r="AR269" s="19" t="s">
        <v>214</v>
      </c>
      <c r="AT269" s="19" t="s">
        <v>141</v>
      </c>
      <c r="AU269" s="19" t="s">
        <v>94</v>
      </c>
      <c r="AY269" s="19" t="s">
        <v>140</v>
      </c>
      <c r="BE269" s="157">
        <f>IF(U269="základní",N269,0)</f>
        <v>0</v>
      </c>
      <c r="BF269" s="157">
        <f>IF(U269="snížená",N269,0)</f>
        <v>0</v>
      </c>
      <c r="BG269" s="157">
        <f>IF(U269="zákl. přenesená",N269,0)</f>
        <v>0</v>
      </c>
      <c r="BH269" s="157">
        <f>IF(U269="sníž. přenesená",N269,0)</f>
        <v>0</v>
      </c>
      <c r="BI269" s="157">
        <f>IF(U269="nulová",N269,0)</f>
        <v>0</v>
      </c>
      <c r="BJ269" s="19" t="s">
        <v>77</v>
      </c>
      <c r="BK269" s="157">
        <f>ROUND(L269*K269,2)</f>
        <v>0</v>
      </c>
      <c r="BL269" s="19" t="s">
        <v>214</v>
      </c>
      <c r="BM269" s="19" t="s">
        <v>575</v>
      </c>
    </row>
    <row r="270" spans="2:63" s="9" customFormat="1" ht="29.85" customHeight="1">
      <c r="B270" s="139"/>
      <c r="C270" s="140"/>
      <c r="D270" s="149" t="s">
        <v>131</v>
      </c>
      <c r="E270" s="149"/>
      <c r="F270" s="149"/>
      <c r="G270" s="149"/>
      <c r="H270" s="149"/>
      <c r="I270" s="149"/>
      <c r="J270" s="149"/>
      <c r="K270" s="149"/>
      <c r="L270" s="149"/>
      <c r="M270" s="149"/>
      <c r="N270" s="469">
        <f>BK270</f>
        <v>0</v>
      </c>
      <c r="O270" s="470"/>
      <c r="P270" s="470"/>
      <c r="Q270" s="470"/>
      <c r="R270" s="142"/>
      <c r="T270" s="143"/>
      <c r="U270" s="140"/>
      <c r="V270" s="140"/>
      <c r="W270" s="144">
        <f>SUM(W271:W309)</f>
        <v>214.56099999999998</v>
      </c>
      <c r="X270" s="140"/>
      <c r="Y270" s="144">
        <f>SUM(Y271:Y309)</f>
        <v>2.1649000000000003</v>
      </c>
      <c r="Z270" s="140"/>
      <c r="AA270" s="145">
        <f>SUM(AA271:AA309)</f>
        <v>0</v>
      </c>
      <c r="AR270" s="146" t="s">
        <v>94</v>
      </c>
      <c r="AT270" s="147" t="s">
        <v>71</v>
      </c>
      <c r="AU270" s="147" t="s">
        <v>77</v>
      </c>
      <c r="AY270" s="146" t="s">
        <v>140</v>
      </c>
      <c r="BK270" s="148">
        <f>SUM(BK271:BK309)</f>
        <v>0</v>
      </c>
    </row>
    <row r="271" spans="2:65" s="1" customFormat="1" ht="69.75" customHeight="1">
      <c r="B271" s="129"/>
      <c r="C271" s="150">
        <v>115</v>
      </c>
      <c r="D271" s="150" t="s">
        <v>141</v>
      </c>
      <c r="E271" s="151" t="s">
        <v>577</v>
      </c>
      <c r="F271" s="448" t="s">
        <v>578</v>
      </c>
      <c r="G271" s="448"/>
      <c r="H271" s="448"/>
      <c r="I271" s="448"/>
      <c r="J271" s="152" t="s">
        <v>414</v>
      </c>
      <c r="K271" s="153">
        <v>17</v>
      </c>
      <c r="L271" s="449"/>
      <c r="M271" s="449"/>
      <c r="N271" s="449">
        <f>ROUND(L271*K271,2)</f>
        <v>0</v>
      </c>
      <c r="O271" s="449"/>
      <c r="P271" s="449"/>
      <c r="Q271" s="449"/>
      <c r="R271" s="131"/>
      <c r="T271" s="154" t="s">
        <v>5</v>
      </c>
      <c r="U271" s="42" t="s">
        <v>37</v>
      </c>
      <c r="V271" s="155">
        <v>1.1</v>
      </c>
      <c r="W271" s="155">
        <f>V271*K271</f>
        <v>18.700000000000003</v>
      </c>
      <c r="X271" s="155">
        <v>0.01692</v>
      </c>
      <c r="Y271" s="155">
        <f>X271*K271</f>
        <v>0.28764</v>
      </c>
      <c r="Z271" s="155">
        <v>0</v>
      </c>
      <c r="AA271" s="156">
        <f>Z271*K271</f>
        <v>0</v>
      </c>
      <c r="AR271" s="19" t="s">
        <v>214</v>
      </c>
      <c r="AT271" s="19" t="s">
        <v>141</v>
      </c>
      <c r="AU271" s="19" t="s">
        <v>94</v>
      </c>
      <c r="AY271" s="19" t="s">
        <v>140</v>
      </c>
      <c r="BE271" s="157">
        <f>IF(U271="základní",N271,0)</f>
        <v>0</v>
      </c>
      <c r="BF271" s="157">
        <f>IF(U271="snížená",N271,0)</f>
        <v>0</v>
      </c>
      <c r="BG271" s="157">
        <f>IF(U271="zákl. přenesená",N271,0)</f>
        <v>0</v>
      </c>
      <c r="BH271" s="157">
        <f>IF(U271="sníž. přenesená",N271,0)</f>
        <v>0</v>
      </c>
      <c r="BI271" s="157">
        <f>IF(U271="nulová",N271,0)</f>
        <v>0</v>
      </c>
      <c r="BJ271" s="19" t="s">
        <v>77</v>
      </c>
      <c r="BK271" s="157">
        <f>ROUND(L271*K271,2)</f>
        <v>0</v>
      </c>
      <c r="BL271" s="19" t="s">
        <v>214</v>
      </c>
      <c r="BM271" s="19" t="s">
        <v>579</v>
      </c>
    </row>
    <row r="272" spans="2:65" s="1" customFormat="1" ht="82.5" customHeight="1">
      <c r="B272" s="129"/>
      <c r="C272" s="150">
        <v>116</v>
      </c>
      <c r="D272" s="150" t="s">
        <v>141</v>
      </c>
      <c r="E272" s="151" t="s">
        <v>581</v>
      </c>
      <c r="F272" s="448" t="s">
        <v>582</v>
      </c>
      <c r="G272" s="448"/>
      <c r="H272" s="448"/>
      <c r="I272" s="448"/>
      <c r="J272" s="152" t="s">
        <v>414</v>
      </c>
      <c r="K272" s="153">
        <v>3</v>
      </c>
      <c r="L272" s="449"/>
      <c r="M272" s="449"/>
      <c r="N272" s="449">
        <f>ROUND(L272*K272,2)</f>
        <v>0</v>
      </c>
      <c r="O272" s="449"/>
      <c r="P272" s="449"/>
      <c r="Q272" s="449"/>
      <c r="R272" s="131"/>
      <c r="T272" s="154" t="s">
        <v>5</v>
      </c>
      <c r="U272" s="42" t="s">
        <v>37</v>
      </c>
      <c r="V272" s="155">
        <v>1.1</v>
      </c>
      <c r="W272" s="155">
        <f>V272*K272</f>
        <v>3.3000000000000003</v>
      </c>
      <c r="X272" s="155">
        <v>0.01692</v>
      </c>
      <c r="Y272" s="155">
        <f>X272*K272</f>
        <v>0.05076</v>
      </c>
      <c r="Z272" s="155">
        <v>0</v>
      </c>
      <c r="AA272" s="156">
        <f>Z272*K272</f>
        <v>0</v>
      </c>
      <c r="AR272" s="19" t="s">
        <v>214</v>
      </c>
      <c r="AT272" s="19" t="s">
        <v>141</v>
      </c>
      <c r="AU272" s="19" t="s">
        <v>94</v>
      </c>
      <c r="AY272" s="19" t="s">
        <v>140</v>
      </c>
      <c r="BE272" s="157">
        <f>IF(U272="základní",N272,0)</f>
        <v>0</v>
      </c>
      <c r="BF272" s="157">
        <f>IF(U272="snížená",N272,0)</f>
        <v>0</v>
      </c>
      <c r="BG272" s="157">
        <f>IF(U272="zákl. přenesená",N272,0)</f>
        <v>0</v>
      </c>
      <c r="BH272" s="157">
        <f>IF(U272="sníž. přenesená",N272,0)</f>
        <v>0</v>
      </c>
      <c r="BI272" s="157">
        <f>IF(U272="nulová",N272,0)</f>
        <v>0</v>
      </c>
      <c r="BJ272" s="19" t="s">
        <v>77</v>
      </c>
      <c r="BK272" s="157">
        <f>ROUND(L272*K272,2)</f>
        <v>0</v>
      </c>
      <c r="BL272" s="19" t="s">
        <v>214</v>
      </c>
      <c r="BM272" s="19" t="s">
        <v>583</v>
      </c>
    </row>
    <row r="273" spans="2:65" s="1" customFormat="1" ht="82.5" customHeight="1">
      <c r="B273" s="129"/>
      <c r="C273" s="150">
        <v>117</v>
      </c>
      <c r="D273" s="150" t="s">
        <v>141</v>
      </c>
      <c r="E273" s="151" t="s">
        <v>585</v>
      </c>
      <c r="F273" s="448" t="s">
        <v>586</v>
      </c>
      <c r="G273" s="448"/>
      <c r="H273" s="448"/>
      <c r="I273" s="448"/>
      <c r="J273" s="152" t="s">
        <v>414</v>
      </c>
      <c r="K273" s="153">
        <v>8</v>
      </c>
      <c r="L273" s="449"/>
      <c r="M273" s="449"/>
      <c r="N273" s="449">
        <f>ROUND(L273*K273,2)</f>
        <v>0</v>
      </c>
      <c r="O273" s="449"/>
      <c r="P273" s="449"/>
      <c r="Q273" s="449"/>
      <c r="R273" s="131"/>
      <c r="T273" s="154" t="s">
        <v>5</v>
      </c>
      <c r="U273" s="42" t="s">
        <v>37</v>
      </c>
      <c r="V273" s="155">
        <v>1.5</v>
      </c>
      <c r="W273" s="155">
        <f>V273*K273</f>
        <v>12</v>
      </c>
      <c r="X273" s="155">
        <v>0.01908</v>
      </c>
      <c r="Y273" s="155">
        <f>X273*K273</f>
        <v>0.15264</v>
      </c>
      <c r="Z273" s="155">
        <v>0</v>
      </c>
      <c r="AA273" s="156">
        <f>Z273*K273</f>
        <v>0</v>
      </c>
      <c r="AR273" s="19" t="s">
        <v>214</v>
      </c>
      <c r="AT273" s="19" t="s">
        <v>141</v>
      </c>
      <c r="AU273" s="19" t="s">
        <v>94</v>
      </c>
      <c r="AY273" s="19" t="s">
        <v>140</v>
      </c>
      <c r="BE273" s="157">
        <f>IF(U273="základní",N273,0)</f>
        <v>0</v>
      </c>
      <c r="BF273" s="157">
        <f>IF(U273="snížená",N273,0)</f>
        <v>0</v>
      </c>
      <c r="BG273" s="157">
        <f>IF(U273="zákl. přenesená",N273,0)</f>
        <v>0</v>
      </c>
      <c r="BH273" s="157">
        <f>IF(U273="sníž. přenesená",N273,0)</f>
        <v>0</v>
      </c>
      <c r="BI273" s="157">
        <f>IF(U273="nulová",N273,0)</f>
        <v>0</v>
      </c>
      <c r="BJ273" s="19" t="s">
        <v>77</v>
      </c>
      <c r="BK273" s="157">
        <f>ROUND(L273*K273,2)</f>
        <v>0</v>
      </c>
      <c r="BL273" s="19" t="s">
        <v>214</v>
      </c>
      <c r="BM273" s="19" t="s">
        <v>587</v>
      </c>
    </row>
    <row r="274" spans="2:65" s="1" customFormat="1" ht="44.25" customHeight="1">
      <c r="B274" s="129"/>
      <c r="C274" s="150">
        <v>118</v>
      </c>
      <c r="D274" s="150" t="s">
        <v>141</v>
      </c>
      <c r="E274" s="151" t="s">
        <v>589</v>
      </c>
      <c r="F274" s="448" t="s">
        <v>590</v>
      </c>
      <c r="G274" s="448"/>
      <c r="H274" s="448"/>
      <c r="I274" s="448"/>
      <c r="J274" s="152" t="s">
        <v>414</v>
      </c>
      <c r="K274" s="153">
        <v>2</v>
      </c>
      <c r="L274" s="449"/>
      <c r="M274" s="449"/>
      <c r="N274" s="449">
        <f>ROUND(L274*K274,2)</f>
        <v>0</v>
      </c>
      <c r="O274" s="449"/>
      <c r="P274" s="449"/>
      <c r="Q274" s="449"/>
      <c r="R274" s="131"/>
      <c r="T274" s="154" t="s">
        <v>5</v>
      </c>
      <c r="U274" s="42" t="s">
        <v>37</v>
      </c>
      <c r="V274" s="155">
        <v>1.5</v>
      </c>
      <c r="W274" s="155">
        <f>V274*K274</f>
        <v>3</v>
      </c>
      <c r="X274" s="155">
        <v>0.01908</v>
      </c>
      <c r="Y274" s="155">
        <f>X274*K274</f>
        <v>0.03816</v>
      </c>
      <c r="Z274" s="155">
        <v>0</v>
      </c>
      <c r="AA274" s="156">
        <f>Z274*K274</f>
        <v>0</v>
      </c>
      <c r="AR274" s="19" t="s">
        <v>214</v>
      </c>
      <c r="AT274" s="19" t="s">
        <v>141</v>
      </c>
      <c r="AU274" s="19" t="s">
        <v>94</v>
      </c>
      <c r="AY274" s="19" t="s">
        <v>140</v>
      </c>
      <c r="BE274" s="157">
        <f>IF(U274="základní",N274,0)</f>
        <v>0</v>
      </c>
      <c r="BF274" s="157">
        <f>IF(U274="snížená",N274,0)</f>
        <v>0</v>
      </c>
      <c r="BG274" s="157">
        <f>IF(U274="zákl. přenesená",N274,0)</f>
        <v>0</v>
      </c>
      <c r="BH274" s="157">
        <f>IF(U274="sníž. přenesená",N274,0)</f>
        <v>0</v>
      </c>
      <c r="BI274" s="157">
        <f>IF(U274="nulová",N274,0)</f>
        <v>0</v>
      </c>
      <c r="BJ274" s="19" t="s">
        <v>77</v>
      </c>
      <c r="BK274" s="157">
        <f>ROUND(L274*K274,2)</f>
        <v>0</v>
      </c>
      <c r="BL274" s="19" t="s">
        <v>214</v>
      </c>
      <c r="BM274" s="19" t="s">
        <v>591</v>
      </c>
    </row>
    <row r="275" spans="2:65" s="1" customFormat="1" ht="69.75" customHeight="1">
      <c r="B275" s="129"/>
      <c r="C275" s="150">
        <v>119</v>
      </c>
      <c r="D275" s="150" t="s">
        <v>141</v>
      </c>
      <c r="E275" s="151" t="s">
        <v>593</v>
      </c>
      <c r="F275" s="448" t="s">
        <v>594</v>
      </c>
      <c r="G275" s="448"/>
      <c r="H275" s="448"/>
      <c r="I275" s="448"/>
      <c r="J275" s="152" t="s">
        <v>414</v>
      </c>
      <c r="K275" s="153">
        <v>4</v>
      </c>
      <c r="L275" s="449"/>
      <c r="M275" s="449"/>
      <c r="N275" s="449">
        <f>ROUND(L275*K275,2)</f>
        <v>0</v>
      </c>
      <c r="O275" s="449"/>
      <c r="P275" s="449"/>
      <c r="Q275" s="449"/>
      <c r="R275" s="131"/>
      <c r="T275" s="154" t="s">
        <v>5</v>
      </c>
      <c r="U275" s="42" t="s">
        <v>37</v>
      </c>
      <c r="V275" s="155">
        <v>1.2</v>
      </c>
      <c r="W275" s="155">
        <f>V275*K275</f>
        <v>4.8</v>
      </c>
      <c r="X275" s="155">
        <v>0.02519</v>
      </c>
      <c r="Y275" s="155">
        <f>X275*K275</f>
        <v>0.10076</v>
      </c>
      <c r="Z275" s="155">
        <v>0</v>
      </c>
      <c r="AA275" s="156">
        <f>Z275*K275</f>
        <v>0</v>
      </c>
      <c r="AR275" s="19" t="s">
        <v>214</v>
      </c>
      <c r="AT275" s="19" t="s">
        <v>141</v>
      </c>
      <c r="AU275" s="19" t="s">
        <v>94</v>
      </c>
      <c r="AY275" s="19" t="s">
        <v>140</v>
      </c>
      <c r="BE275" s="157">
        <f>IF(U275="základní",N275,0)</f>
        <v>0</v>
      </c>
      <c r="BF275" s="157">
        <f>IF(U275="snížená",N275,0)</f>
        <v>0</v>
      </c>
      <c r="BG275" s="157">
        <f>IF(U275="zákl. přenesená",N275,0)</f>
        <v>0</v>
      </c>
      <c r="BH275" s="157">
        <f>IF(U275="sníž. přenesená",N275,0)</f>
        <v>0</v>
      </c>
      <c r="BI275" s="157">
        <f>IF(U275="nulová",N275,0)</f>
        <v>0</v>
      </c>
      <c r="BJ275" s="19" t="s">
        <v>77</v>
      </c>
      <c r="BK275" s="157">
        <f>ROUND(L275*K275,2)</f>
        <v>0</v>
      </c>
      <c r="BL275" s="19" t="s">
        <v>214</v>
      </c>
      <c r="BM275" s="19" t="s">
        <v>595</v>
      </c>
    </row>
    <row r="276" spans="2:65" s="1" customFormat="1" ht="69.75" customHeight="1">
      <c r="B276" s="129"/>
      <c r="C276" s="150">
        <v>120</v>
      </c>
      <c r="D276" s="150" t="s">
        <v>141</v>
      </c>
      <c r="E276" s="151" t="s">
        <v>597</v>
      </c>
      <c r="F276" s="448" t="s">
        <v>1246</v>
      </c>
      <c r="G276" s="448"/>
      <c r="H276" s="448"/>
      <c r="I276" s="448"/>
      <c r="J276" s="152" t="s">
        <v>414</v>
      </c>
      <c r="K276" s="153">
        <v>1</v>
      </c>
      <c r="L276" s="449"/>
      <c r="M276" s="449"/>
      <c r="N276" s="449">
        <f aca="true" t="shared" si="80" ref="N276:N284">ROUND(L276*K276,2)</f>
        <v>0</v>
      </c>
      <c r="O276" s="449"/>
      <c r="P276" s="449"/>
      <c r="Q276" s="449"/>
      <c r="R276" s="131"/>
      <c r="T276" s="154" t="s">
        <v>5</v>
      </c>
      <c r="U276" s="42" t="s">
        <v>37</v>
      </c>
      <c r="V276" s="155">
        <v>1.2</v>
      </c>
      <c r="W276" s="155">
        <f aca="true" t="shared" si="81" ref="W276:W284">V276*K276</f>
        <v>1.2</v>
      </c>
      <c r="X276" s="155">
        <v>0.02519</v>
      </c>
      <c r="Y276" s="155">
        <f aca="true" t="shared" si="82" ref="Y276:Y284">X276*K276</f>
        <v>0.02519</v>
      </c>
      <c r="Z276" s="155">
        <v>0</v>
      </c>
      <c r="AA276" s="156">
        <f aca="true" t="shared" si="83" ref="AA276:AA284">Z276*K276</f>
        <v>0</v>
      </c>
      <c r="AR276" s="19" t="s">
        <v>214</v>
      </c>
      <c r="AT276" s="19" t="s">
        <v>141</v>
      </c>
      <c r="AU276" s="19" t="s">
        <v>94</v>
      </c>
      <c r="AY276" s="19" t="s">
        <v>140</v>
      </c>
      <c r="BE276" s="157">
        <f aca="true" t="shared" si="84" ref="BE276:BE284">IF(U276="základní",N276,0)</f>
        <v>0</v>
      </c>
      <c r="BF276" s="157">
        <f aca="true" t="shared" si="85" ref="BF276:BF284">IF(U276="snížená",N276,0)</f>
        <v>0</v>
      </c>
      <c r="BG276" s="157">
        <f aca="true" t="shared" si="86" ref="BG276:BG284">IF(U276="zákl. přenesená",N276,0)</f>
        <v>0</v>
      </c>
      <c r="BH276" s="157">
        <f aca="true" t="shared" si="87" ref="BH276:BH284">IF(U276="sníž. přenesená",N276,0)</f>
        <v>0</v>
      </c>
      <c r="BI276" s="157">
        <f aca="true" t="shared" si="88" ref="BI276:BI284">IF(U276="nulová",N276,0)</f>
        <v>0</v>
      </c>
      <c r="BJ276" s="19" t="s">
        <v>77</v>
      </c>
      <c r="BK276" s="157">
        <f aca="true" t="shared" si="89" ref="BK276:BK284">ROUND(L276*K276,2)</f>
        <v>0</v>
      </c>
      <c r="BL276" s="19" t="s">
        <v>214</v>
      </c>
      <c r="BM276" s="19" t="s">
        <v>598</v>
      </c>
    </row>
    <row r="277" spans="2:65" s="1" customFormat="1" ht="44.25" customHeight="1">
      <c r="B277" s="129"/>
      <c r="C277" s="150">
        <v>121</v>
      </c>
      <c r="D277" s="150" t="s">
        <v>141</v>
      </c>
      <c r="E277" s="151" t="s">
        <v>600</v>
      </c>
      <c r="F277" s="448" t="s">
        <v>601</v>
      </c>
      <c r="G277" s="448"/>
      <c r="H277" s="448"/>
      <c r="I277" s="448"/>
      <c r="J277" s="152" t="s">
        <v>414</v>
      </c>
      <c r="K277" s="153">
        <v>20</v>
      </c>
      <c r="L277" s="449"/>
      <c r="M277" s="449"/>
      <c r="N277" s="449">
        <f t="shared" si="80"/>
        <v>0</v>
      </c>
      <c r="O277" s="449"/>
      <c r="P277" s="449"/>
      <c r="Q277" s="449"/>
      <c r="R277" s="131"/>
      <c r="T277" s="154" t="s">
        <v>5</v>
      </c>
      <c r="U277" s="42" t="s">
        <v>37</v>
      </c>
      <c r="V277" s="155">
        <v>1.2</v>
      </c>
      <c r="W277" s="155">
        <f t="shared" si="81"/>
        <v>24</v>
      </c>
      <c r="X277" s="155">
        <v>0.02619</v>
      </c>
      <c r="Y277" s="155">
        <f t="shared" si="82"/>
        <v>0.5238</v>
      </c>
      <c r="Z277" s="155">
        <v>0</v>
      </c>
      <c r="AA277" s="156">
        <f t="shared" si="83"/>
        <v>0</v>
      </c>
      <c r="AR277" s="19" t="s">
        <v>214</v>
      </c>
      <c r="AT277" s="19" t="s">
        <v>141</v>
      </c>
      <c r="AU277" s="19" t="s">
        <v>94</v>
      </c>
      <c r="AY277" s="19" t="s">
        <v>140</v>
      </c>
      <c r="BE277" s="157">
        <f t="shared" si="84"/>
        <v>0</v>
      </c>
      <c r="BF277" s="157">
        <f t="shared" si="85"/>
        <v>0</v>
      </c>
      <c r="BG277" s="157">
        <f t="shared" si="86"/>
        <v>0</v>
      </c>
      <c r="BH277" s="157">
        <f t="shared" si="87"/>
        <v>0</v>
      </c>
      <c r="BI277" s="157">
        <f t="shared" si="88"/>
        <v>0</v>
      </c>
      <c r="BJ277" s="19" t="s">
        <v>77</v>
      </c>
      <c r="BK277" s="157">
        <f t="shared" si="89"/>
        <v>0</v>
      </c>
      <c r="BL277" s="19" t="s">
        <v>214</v>
      </c>
      <c r="BM277" s="19" t="s">
        <v>602</v>
      </c>
    </row>
    <row r="278" spans="2:65" s="1" customFormat="1" ht="57" customHeight="1">
      <c r="B278" s="129"/>
      <c r="C278" s="150">
        <v>122</v>
      </c>
      <c r="D278" s="150" t="s">
        <v>141</v>
      </c>
      <c r="E278" s="151" t="s">
        <v>604</v>
      </c>
      <c r="F278" s="448" t="s">
        <v>605</v>
      </c>
      <c r="G278" s="448"/>
      <c r="H278" s="448"/>
      <c r="I278" s="448"/>
      <c r="J278" s="152" t="s">
        <v>414</v>
      </c>
      <c r="K278" s="153">
        <v>8</v>
      </c>
      <c r="L278" s="449"/>
      <c r="M278" s="449"/>
      <c r="N278" s="449">
        <f t="shared" si="80"/>
        <v>0</v>
      </c>
      <c r="O278" s="449"/>
      <c r="P278" s="449"/>
      <c r="Q278" s="449"/>
      <c r="R278" s="131"/>
      <c r="T278" s="154" t="s">
        <v>5</v>
      </c>
      <c r="U278" s="42" t="s">
        <v>37</v>
      </c>
      <c r="V278" s="155">
        <v>1.1</v>
      </c>
      <c r="W278" s="155">
        <f t="shared" si="81"/>
        <v>8.8</v>
      </c>
      <c r="X278" s="155">
        <v>0.01276</v>
      </c>
      <c r="Y278" s="155">
        <f t="shared" si="82"/>
        <v>0.10208</v>
      </c>
      <c r="Z278" s="155">
        <v>0</v>
      </c>
      <c r="AA278" s="156">
        <f t="shared" si="83"/>
        <v>0</v>
      </c>
      <c r="AR278" s="19" t="s">
        <v>214</v>
      </c>
      <c r="AT278" s="19" t="s">
        <v>141</v>
      </c>
      <c r="AU278" s="19" t="s">
        <v>94</v>
      </c>
      <c r="AY278" s="19" t="s">
        <v>140</v>
      </c>
      <c r="BE278" s="157">
        <f t="shared" si="84"/>
        <v>0</v>
      </c>
      <c r="BF278" s="157">
        <f t="shared" si="85"/>
        <v>0</v>
      </c>
      <c r="BG278" s="157">
        <f t="shared" si="86"/>
        <v>0</v>
      </c>
      <c r="BH278" s="157">
        <f t="shared" si="87"/>
        <v>0</v>
      </c>
      <c r="BI278" s="157">
        <f t="shared" si="88"/>
        <v>0</v>
      </c>
      <c r="BJ278" s="19" t="s">
        <v>77</v>
      </c>
      <c r="BK278" s="157">
        <f t="shared" si="89"/>
        <v>0</v>
      </c>
      <c r="BL278" s="19" t="s">
        <v>214</v>
      </c>
      <c r="BM278" s="19" t="s">
        <v>606</v>
      </c>
    </row>
    <row r="279" spans="2:65" s="1" customFormat="1" ht="57" customHeight="1">
      <c r="B279" s="129"/>
      <c r="C279" s="150">
        <v>123</v>
      </c>
      <c r="D279" s="150" t="s">
        <v>141</v>
      </c>
      <c r="E279" s="151" t="s">
        <v>608</v>
      </c>
      <c r="F279" s="448" t="s">
        <v>609</v>
      </c>
      <c r="G279" s="448"/>
      <c r="H279" s="448"/>
      <c r="I279" s="448"/>
      <c r="J279" s="152" t="s">
        <v>414</v>
      </c>
      <c r="K279" s="153">
        <v>3</v>
      </c>
      <c r="L279" s="449"/>
      <c r="M279" s="449"/>
      <c r="N279" s="449">
        <f t="shared" si="80"/>
        <v>0</v>
      </c>
      <c r="O279" s="449"/>
      <c r="P279" s="449"/>
      <c r="Q279" s="449"/>
      <c r="R279" s="131"/>
      <c r="T279" s="154" t="s">
        <v>5</v>
      </c>
      <c r="U279" s="42" t="s">
        <v>37</v>
      </c>
      <c r="V279" s="155">
        <v>1.1</v>
      </c>
      <c r="W279" s="155">
        <f t="shared" si="81"/>
        <v>3.3000000000000003</v>
      </c>
      <c r="X279" s="155">
        <v>0.01879</v>
      </c>
      <c r="Y279" s="155">
        <f t="shared" si="82"/>
        <v>0.05637</v>
      </c>
      <c r="Z279" s="155">
        <v>0</v>
      </c>
      <c r="AA279" s="156">
        <f t="shared" si="83"/>
        <v>0</v>
      </c>
      <c r="AR279" s="19" t="s">
        <v>214</v>
      </c>
      <c r="AT279" s="19" t="s">
        <v>141</v>
      </c>
      <c r="AU279" s="19" t="s">
        <v>94</v>
      </c>
      <c r="AY279" s="19" t="s">
        <v>140</v>
      </c>
      <c r="BE279" s="157">
        <f t="shared" si="84"/>
        <v>0</v>
      </c>
      <c r="BF279" s="157">
        <f t="shared" si="85"/>
        <v>0</v>
      </c>
      <c r="BG279" s="157">
        <f t="shared" si="86"/>
        <v>0</v>
      </c>
      <c r="BH279" s="157">
        <f t="shared" si="87"/>
        <v>0</v>
      </c>
      <c r="BI279" s="157">
        <f t="shared" si="88"/>
        <v>0</v>
      </c>
      <c r="BJ279" s="19" t="s">
        <v>77</v>
      </c>
      <c r="BK279" s="157">
        <f t="shared" si="89"/>
        <v>0</v>
      </c>
      <c r="BL279" s="19" t="s">
        <v>214</v>
      </c>
      <c r="BM279" s="19" t="s">
        <v>610</v>
      </c>
    </row>
    <row r="280" spans="2:65" s="1" customFormat="1" ht="31.5" customHeight="1">
      <c r="B280" s="129"/>
      <c r="C280" s="150">
        <v>124</v>
      </c>
      <c r="D280" s="150" t="s">
        <v>141</v>
      </c>
      <c r="E280" s="151" t="s">
        <v>612</v>
      </c>
      <c r="F280" s="448" t="s">
        <v>613</v>
      </c>
      <c r="G280" s="448"/>
      <c r="H280" s="448"/>
      <c r="I280" s="448"/>
      <c r="J280" s="152" t="s">
        <v>414</v>
      </c>
      <c r="K280" s="153">
        <v>1</v>
      </c>
      <c r="L280" s="449"/>
      <c r="M280" s="449"/>
      <c r="N280" s="449">
        <f t="shared" si="80"/>
        <v>0</v>
      </c>
      <c r="O280" s="449"/>
      <c r="P280" s="449"/>
      <c r="Q280" s="449"/>
      <c r="R280" s="131"/>
      <c r="T280" s="154" t="s">
        <v>5</v>
      </c>
      <c r="U280" s="42" t="s">
        <v>37</v>
      </c>
      <c r="V280" s="155">
        <v>2.54</v>
      </c>
      <c r="W280" s="155">
        <f t="shared" si="81"/>
        <v>2.54</v>
      </c>
      <c r="X280" s="155">
        <v>0.01388</v>
      </c>
      <c r="Y280" s="155">
        <f t="shared" si="82"/>
        <v>0.01388</v>
      </c>
      <c r="Z280" s="155">
        <v>0</v>
      </c>
      <c r="AA280" s="156">
        <f t="shared" si="83"/>
        <v>0</v>
      </c>
      <c r="AR280" s="19" t="s">
        <v>214</v>
      </c>
      <c r="AT280" s="19" t="s">
        <v>141</v>
      </c>
      <c r="AU280" s="19" t="s">
        <v>94</v>
      </c>
      <c r="AY280" s="19" t="s">
        <v>140</v>
      </c>
      <c r="BE280" s="157">
        <f t="shared" si="84"/>
        <v>0</v>
      </c>
      <c r="BF280" s="157">
        <f t="shared" si="85"/>
        <v>0</v>
      </c>
      <c r="BG280" s="157">
        <f t="shared" si="86"/>
        <v>0</v>
      </c>
      <c r="BH280" s="157">
        <f t="shared" si="87"/>
        <v>0</v>
      </c>
      <c r="BI280" s="157">
        <f t="shared" si="88"/>
        <v>0</v>
      </c>
      <c r="BJ280" s="19" t="s">
        <v>77</v>
      </c>
      <c r="BK280" s="157">
        <f t="shared" si="89"/>
        <v>0</v>
      </c>
      <c r="BL280" s="19" t="s">
        <v>214</v>
      </c>
      <c r="BM280" s="19" t="s">
        <v>614</v>
      </c>
    </row>
    <row r="281" spans="2:65" s="1" customFormat="1" ht="44.25" customHeight="1">
      <c r="B281" s="129"/>
      <c r="C281" s="150">
        <v>125</v>
      </c>
      <c r="D281" s="150" t="s">
        <v>141</v>
      </c>
      <c r="E281" s="151" t="s">
        <v>616</v>
      </c>
      <c r="F281" s="448" t="s">
        <v>617</v>
      </c>
      <c r="G281" s="448"/>
      <c r="H281" s="448"/>
      <c r="I281" s="448"/>
      <c r="J281" s="152" t="s">
        <v>414</v>
      </c>
      <c r="K281" s="153">
        <v>1</v>
      </c>
      <c r="L281" s="449"/>
      <c r="M281" s="449"/>
      <c r="N281" s="449">
        <f t="shared" si="80"/>
        <v>0</v>
      </c>
      <c r="O281" s="449"/>
      <c r="P281" s="449"/>
      <c r="Q281" s="449"/>
      <c r="R281" s="131"/>
      <c r="T281" s="154" t="s">
        <v>5</v>
      </c>
      <c r="U281" s="42" t="s">
        <v>37</v>
      </c>
      <c r="V281" s="155">
        <v>2</v>
      </c>
      <c r="W281" s="155">
        <f t="shared" si="81"/>
        <v>2</v>
      </c>
      <c r="X281" s="155">
        <v>0.01534</v>
      </c>
      <c r="Y281" s="155">
        <f t="shared" si="82"/>
        <v>0.01534</v>
      </c>
      <c r="Z281" s="155">
        <v>0</v>
      </c>
      <c r="AA281" s="156">
        <f t="shared" si="83"/>
        <v>0</v>
      </c>
      <c r="AR281" s="19" t="s">
        <v>214</v>
      </c>
      <c r="AT281" s="19" t="s">
        <v>141</v>
      </c>
      <c r="AU281" s="19" t="s">
        <v>94</v>
      </c>
      <c r="AY281" s="19" t="s">
        <v>140</v>
      </c>
      <c r="BE281" s="157">
        <f t="shared" si="84"/>
        <v>0</v>
      </c>
      <c r="BF281" s="157">
        <f t="shared" si="85"/>
        <v>0</v>
      </c>
      <c r="BG281" s="157">
        <f t="shared" si="86"/>
        <v>0</v>
      </c>
      <c r="BH281" s="157">
        <f t="shared" si="87"/>
        <v>0</v>
      </c>
      <c r="BI281" s="157">
        <f t="shared" si="88"/>
        <v>0</v>
      </c>
      <c r="BJ281" s="19" t="s">
        <v>77</v>
      </c>
      <c r="BK281" s="157">
        <f t="shared" si="89"/>
        <v>0</v>
      </c>
      <c r="BL281" s="19" t="s">
        <v>214</v>
      </c>
      <c r="BM281" s="19" t="s">
        <v>618</v>
      </c>
    </row>
    <row r="282" spans="2:65" s="1" customFormat="1" ht="31.5" customHeight="1">
      <c r="B282" s="129"/>
      <c r="C282" s="150">
        <v>126</v>
      </c>
      <c r="D282" s="150" t="s">
        <v>141</v>
      </c>
      <c r="E282" s="151" t="s">
        <v>620</v>
      </c>
      <c r="F282" s="448" t="s">
        <v>621</v>
      </c>
      <c r="G282" s="448"/>
      <c r="H282" s="448"/>
      <c r="I282" s="448"/>
      <c r="J282" s="152" t="s">
        <v>414</v>
      </c>
      <c r="K282" s="153">
        <v>3</v>
      </c>
      <c r="L282" s="449"/>
      <c r="M282" s="449"/>
      <c r="N282" s="449">
        <f t="shared" si="80"/>
        <v>0</v>
      </c>
      <c r="O282" s="449"/>
      <c r="P282" s="449"/>
      <c r="Q282" s="449"/>
      <c r="R282" s="131"/>
      <c r="T282" s="154" t="s">
        <v>5</v>
      </c>
      <c r="U282" s="42" t="s">
        <v>37</v>
      </c>
      <c r="V282" s="155">
        <v>0.25</v>
      </c>
      <c r="W282" s="155">
        <f t="shared" si="81"/>
        <v>0.75</v>
      </c>
      <c r="X282" s="155">
        <v>0.0011</v>
      </c>
      <c r="Y282" s="155">
        <f t="shared" si="82"/>
        <v>0.0033</v>
      </c>
      <c r="Z282" s="155">
        <v>0</v>
      </c>
      <c r="AA282" s="156">
        <f t="shared" si="83"/>
        <v>0</v>
      </c>
      <c r="AR282" s="19" t="s">
        <v>214</v>
      </c>
      <c r="AT282" s="19" t="s">
        <v>141</v>
      </c>
      <c r="AU282" s="19" t="s">
        <v>94</v>
      </c>
      <c r="AY282" s="19" t="s">
        <v>140</v>
      </c>
      <c r="BE282" s="157">
        <f t="shared" si="84"/>
        <v>0</v>
      </c>
      <c r="BF282" s="157">
        <f t="shared" si="85"/>
        <v>0</v>
      </c>
      <c r="BG282" s="157">
        <f t="shared" si="86"/>
        <v>0</v>
      </c>
      <c r="BH282" s="157">
        <f t="shared" si="87"/>
        <v>0</v>
      </c>
      <c r="BI282" s="157">
        <f t="shared" si="88"/>
        <v>0</v>
      </c>
      <c r="BJ282" s="19" t="s">
        <v>77</v>
      </c>
      <c r="BK282" s="157">
        <f t="shared" si="89"/>
        <v>0</v>
      </c>
      <c r="BL282" s="19" t="s">
        <v>214</v>
      </c>
      <c r="BM282" s="19" t="s">
        <v>622</v>
      </c>
    </row>
    <row r="283" spans="2:65" s="1" customFormat="1" ht="31.5" customHeight="1">
      <c r="B283" s="129"/>
      <c r="C283" s="150">
        <v>127</v>
      </c>
      <c r="D283" s="150" t="s">
        <v>141</v>
      </c>
      <c r="E283" s="151" t="s">
        <v>624</v>
      </c>
      <c r="F283" s="448" t="s">
        <v>625</v>
      </c>
      <c r="G283" s="448"/>
      <c r="H283" s="448"/>
      <c r="I283" s="448"/>
      <c r="J283" s="152" t="s">
        <v>414</v>
      </c>
      <c r="K283" s="153">
        <v>2</v>
      </c>
      <c r="L283" s="449"/>
      <c r="M283" s="449"/>
      <c r="N283" s="449">
        <f t="shared" si="80"/>
        <v>0</v>
      </c>
      <c r="O283" s="449"/>
      <c r="P283" s="449"/>
      <c r="Q283" s="449"/>
      <c r="R283" s="131"/>
      <c r="T283" s="154" t="s">
        <v>5</v>
      </c>
      <c r="U283" s="42" t="s">
        <v>37</v>
      </c>
      <c r="V283" s="155">
        <v>0.34</v>
      </c>
      <c r="W283" s="155">
        <f t="shared" si="81"/>
        <v>0.68</v>
      </c>
      <c r="X283" s="155">
        <v>0.003</v>
      </c>
      <c r="Y283" s="155">
        <f t="shared" si="82"/>
        <v>0.006</v>
      </c>
      <c r="Z283" s="155">
        <v>0</v>
      </c>
      <c r="AA283" s="156">
        <f t="shared" si="83"/>
        <v>0</v>
      </c>
      <c r="AR283" s="19" t="s">
        <v>214</v>
      </c>
      <c r="AT283" s="19" t="s">
        <v>141</v>
      </c>
      <c r="AU283" s="19" t="s">
        <v>94</v>
      </c>
      <c r="AY283" s="19" t="s">
        <v>140</v>
      </c>
      <c r="BE283" s="157">
        <f t="shared" si="84"/>
        <v>0</v>
      </c>
      <c r="BF283" s="157">
        <f t="shared" si="85"/>
        <v>0</v>
      </c>
      <c r="BG283" s="157">
        <f t="shared" si="86"/>
        <v>0</v>
      </c>
      <c r="BH283" s="157">
        <f t="shared" si="87"/>
        <v>0</v>
      </c>
      <c r="BI283" s="157">
        <f t="shared" si="88"/>
        <v>0</v>
      </c>
      <c r="BJ283" s="19" t="s">
        <v>77</v>
      </c>
      <c r="BK283" s="157">
        <f t="shared" si="89"/>
        <v>0</v>
      </c>
      <c r="BL283" s="19" t="s">
        <v>214</v>
      </c>
      <c r="BM283" s="19" t="s">
        <v>626</v>
      </c>
    </row>
    <row r="284" spans="2:65" s="1" customFormat="1" ht="31.5" customHeight="1">
      <c r="B284" s="129"/>
      <c r="C284" s="150">
        <v>128</v>
      </c>
      <c r="D284" s="150" t="s">
        <v>141</v>
      </c>
      <c r="E284" s="151" t="s">
        <v>628</v>
      </c>
      <c r="F284" s="448" t="s">
        <v>629</v>
      </c>
      <c r="G284" s="448"/>
      <c r="H284" s="448"/>
      <c r="I284" s="448"/>
      <c r="J284" s="152" t="s">
        <v>414</v>
      </c>
      <c r="K284" s="153">
        <v>5</v>
      </c>
      <c r="L284" s="449"/>
      <c r="M284" s="449"/>
      <c r="N284" s="449">
        <f t="shared" si="80"/>
        <v>0</v>
      </c>
      <c r="O284" s="449"/>
      <c r="P284" s="449"/>
      <c r="Q284" s="449"/>
      <c r="R284" s="131"/>
      <c r="T284" s="154" t="s">
        <v>5</v>
      </c>
      <c r="U284" s="42" t="s">
        <v>37</v>
      </c>
      <c r="V284" s="155">
        <v>0.25</v>
      </c>
      <c r="W284" s="155">
        <f t="shared" si="81"/>
        <v>1.25</v>
      </c>
      <c r="X284" s="155">
        <v>0.0011</v>
      </c>
      <c r="Y284" s="155">
        <f t="shared" si="82"/>
        <v>0.0055000000000000005</v>
      </c>
      <c r="Z284" s="155">
        <v>0</v>
      </c>
      <c r="AA284" s="156">
        <f t="shared" si="83"/>
        <v>0</v>
      </c>
      <c r="AR284" s="19" t="s">
        <v>214</v>
      </c>
      <c r="AT284" s="19" t="s">
        <v>141</v>
      </c>
      <c r="AU284" s="19" t="s">
        <v>94</v>
      </c>
      <c r="AY284" s="19" t="s">
        <v>140</v>
      </c>
      <c r="BE284" s="157">
        <f t="shared" si="84"/>
        <v>0</v>
      </c>
      <c r="BF284" s="157">
        <f t="shared" si="85"/>
        <v>0</v>
      </c>
      <c r="BG284" s="157">
        <f t="shared" si="86"/>
        <v>0</v>
      </c>
      <c r="BH284" s="157">
        <f t="shared" si="87"/>
        <v>0</v>
      </c>
      <c r="BI284" s="157">
        <f t="shared" si="88"/>
        <v>0</v>
      </c>
      <c r="BJ284" s="19" t="s">
        <v>77</v>
      </c>
      <c r="BK284" s="157">
        <f t="shared" si="89"/>
        <v>0</v>
      </c>
      <c r="BL284" s="19" t="s">
        <v>214</v>
      </c>
      <c r="BM284" s="19" t="s">
        <v>630</v>
      </c>
    </row>
    <row r="285" spans="2:65" s="1" customFormat="1" ht="31.5" customHeight="1">
      <c r="B285" s="129"/>
      <c r="C285" s="150">
        <v>129</v>
      </c>
      <c r="D285" s="150" t="s">
        <v>141</v>
      </c>
      <c r="E285" s="151" t="s">
        <v>632</v>
      </c>
      <c r="F285" s="448" t="s">
        <v>633</v>
      </c>
      <c r="G285" s="448"/>
      <c r="H285" s="448"/>
      <c r="I285" s="448"/>
      <c r="J285" s="152" t="s">
        <v>414</v>
      </c>
      <c r="K285" s="153">
        <v>2</v>
      </c>
      <c r="L285" s="449"/>
      <c r="M285" s="449"/>
      <c r="N285" s="449">
        <f aca="true" t="shared" si="90" ref="N285:N290">ROUND(L285*K285,2)</f>
        <v>0</v>
      </c>
      <c r="O285" s="449"/>
      <c r="P285" s="449"/>
      <c r="Q285" s="449"/>
      <c r="R285" s="131"/>
      <c r="T285" s="154" t="s">
        <v>5</v>
      </c>
      <c r="U285" s="42" t="s">
        <v>37</v>
      </c>
      <c r="V285" s="155">
        <v>0.25</v>
      </c>
      <c r="W285" s="155">
        <f aca="true" t="shared" si="91" ref="W285:W290">V285*K285</f>
        <v>0.5</v>
      </c>
      <c r="X285" s="155">
        <v>0.0011</v>
      </c>
      <c r="Y285" s="155">
        <f aca="true" t="shared" si="92" ref="Y285:Y290">X285*K285</f>
        <v>0.0022</v>
      </c>
      <c r="Z285" s="155">
        <v>0</v>
      </c>
      <c r="AA285" s="156">
        <f aca="true" t="shared" si="93" ref="AA285:AA290">Z285*K285</f>
        <v>0</v>
      </c>
      <c r="AR285" s="19" t="s">
        <v>214</v>
      </c>
      <c r="AT285" s="19" t="s">
        <v>141</v>
      </c>
      <c r="AU285" s="19" t="s">
        <v>94</v>
      </c>
      <c r="AY285" s="19" t="s">
        <v>140</v>
      </c>
      <c r="BE285" s="157">
        <f aca="true" t="shared" si="94" ref="BE285:BE290">IF(U285="základní",N285,0)</f>
        <v>0</v>
      </c>
      <c r="BF285" s="157">
        <f aca="true" t="shared" si="95" ref="BF285:BF290">IF(U285="snížená",N285,0)</f>
        <v>0</v>
      </c>
      <c r="BG285" s="157">
        <f aca="true" t="shared" si="96" ref="BG285:BG290">IF(U285="zákl. přenesená",N285,0)</f>
        <v>0</v>
      </c>
      <c r="BH285" s="157">
        <f aca="true" t="shared" si="97" ref="BH285:BH290">IF(U285="sníž. přenesená",N285,0)</f>
        <v>0</v>
      </c>
      <c r="BI285" s="157">
        <f aca="true" t="shared" si="98" ref="BI285:BI290">IF(U285="nulová",N285,0)</f>
        <v>0</v>
      </c>
      <c r="BJ285" s="19" t="s">
        <v>77</v>
      </c>
      <c r="BK285" s="157">
        <f aca="true" t="shared" si="99" ref="BK285:BK290">ROUND(L285*K285,2)</f>
        <v>0</v>
      </c>
      <c r="BL285" s="19" t="s">
        <v>214</v>
      </c>
      <c r="BM285" s="19" t="s">
        <v>634</v>
      </c>
    </row>
    <row r="286" spans="2:65" s="1" customFormat="1" ht="31.5" customHeight="1">
      <c r="B286" s="129"/>
      <c r="C286" s="150">
        <v>130</v>
      </c>
      <c r="D286" s="150" t="s">
        <v>141</v>
      </c>
      <c r="E286" s="151" t="s">
        <v>635</v>
      </c>
      <c r="F286" s="448" t="s">
        <v>636</v>
      </c>
      <c r="G286" s="448"/>
      <c r="H286" s="448"/>
      <c r="I286" s="448"/>
      <c r="J286" s="152" t="s">
        <v>414</v>
      </c>
      <c r="K286" s="153">
        <v>3</v>
      </c>
      <c r="L286" s="449"/>
      <c r="M286" s="449"/>
      <c r="N286" s="449">
        <f t="shared" si="90"/>
        <v>0</v>
      </c>
      <c r="O286" s="449"/>
      <c r="P286" s="449"/>
      <c r="Q286" s="449"/>
      <c r="R286" s="131"/>
      <c r="T286" s="154" t="s">
        <v>5</v>
      </c>
      <c r="U286" s="42" t="s">
        <v>37</v>
      </c>
      <c r="V286" s="155">
        <v>0.25</v>
      </c>
      <c r="W286" s="155">
        <f t="shared" si="91"/>
        <v>0.75</v>
      </c>
      <c r="X286" s="155">
        <v>0.0011</v>
      </c>
      <c r="Y286" s="155">
        <f t="shared" si="92"/>
        <v>0.0033</v>
      </c>
      <c r="Z286" s="155">
        <v>0</v>
      </c>
      <c r="AA286" s="156">
        <f t="shared" si="93"/>
        <v>0</v>
      </c>
      <c r="AR286" s="19" t="s">
        <v>214</v>
      </c>
      <c r="AT286" s="19" t="s">
        <v>141</v>
      </c>
      <c r="AU286" s="19" t="s">
        <v>94</v>
      </c>
      <c r="AY286" s="19" t="s">
        <v>140</v>
      </c>
      <c r="BE286" s="157">
        <f t="shared" si="94"/>
        <v>0</v>
      </c>
      <c r="BF286" s="157">
        <f t="shared" si="95"/>
        <v>0</v>
      </c>
      <c r="BG286" s="157">
        <f t="shared" si="96"/>
        <v>0</v>
      </c>
      <c r="BH286" s="157">
        <f t="shared" si="97"/>
        <v>0</v>
      </c>
      <c r="BI286" s="157">
        <f t="shared" si="98"/>
        <v>0</v>
      </c>
      <c r="BJ286" s="19" t="s">
        <v>77</v>
      </c>
      <c r="BK286" s="157">
        <f t="shared" si="99"/>
        <v>0</v>
      </c>
      <c r="BL286" s="19" t="s">
        <v>214</v>
      </c>
      <c r="BM286" s="19" t="s">
        <v>637</v>
      </c>
    </row>
    <row r="287" spans="2:65" s="1" customFormat="1" ht="31.5" customHeight="1">
      <c r="B287" s="129"/>
      <c r="C287" s="150">
        <v>131</v>
      </c>
      <c r="D287" s="150" t="s">
        <v>141</v>
      </c>
      <c r="E287" s="151" t="s">
        <v>639</v>
      </c>
      <c r="F287" s="448" t="s">
        <v>640</v>
      </c>
      <c r="G287" s="448"/>
      <c r="H287" s="448"/>
      <c r="I287" s="448"/>
      <c r="J287" s="152" t="s">
        <v>414</v>
      </c>
      <c r="K287" s="153">
        <v>3</v>
      </c>
      <c r="L287" s="449"/>
      <c r="M287" s="449"/>
      <c r="N287" s="449">
        <f t="shared" si="90"/>
        <v>0</v>
      </c>
      <c r="O287" s="449"/>
      <c r="P287" s="449"/>
      <c r="Q287" s="449"/>
      <c r="R287" s="131"/>
      <c r="T287" s="154" t="s">
        <v>5</v>
      </c>
      <c r="U287" s="42" t="s">
        <v>37</v>
      </c>
      <c r="V287" s="155">
        <v>0.25</v>
      </c>
      <c r="W287" s="155">
        <f t="shared" si="91"/>
        <v>0.75</v>
      </c>
      <c r="X287" s="155">
        <v>0.0011</v>
      </c>
      <c r="Y287" s="155">
        <f t="shared" si="92"/>
        <v>0.0033</v>
      </c>
      <c r="Z287" s="155">
        <v>0</v>
      </c>
      <c r="AA287" s="156">
        <f t="shared" si="93"/>
        <v>0</v>
      </c>
      <c r="AR287" s="19" t="s">
        <v>214</v>
      </c>
      <c r="AT287" s="19" t="s">
        <v>141</v>
      </c>
      <c r="AU287" s="19" t="s">
        <v>94</v>
      </c>
      <c r="AY287" s="19" t="s">
        <v>140</v>
      </c>
      <c r="BE287" s="157">
        <f t="shared" si="94"/>
        <v>0</v>
      </c>
      <c r="BF287" s="157">
        <f t="shared" si="95"/>
        <v>0</v>
      </c>
      <c r="BG287" s="157">
        <f t="shared" si="96"/>
        <v>0</v>
      </c>
      <c r="BH287" s="157">
        <f t="shared" si="97"/>
        <v>0</v>
      </c>
      <c r="BI287" s="157">
        <f t="shared" si="98"/>
        <v>0</v>
      </c>
      <c r="BJ287" s="19" t="s">
        <v>77</v>
      </c>
      <c r="BK287" s="157">
        <f t="shared" si="99"/>
        <v>0</v>
      </c>
      <c r="BL287" s="19" t="s">
        <v>214</v>
      </c>
      <c r="BM287" s="19" t="s">
        <v>641</v>
      </c>
    </row>
    <row r="288" spans="2:65" s="1" customFormat="1" ht="31.5" customHeight="1">
      <c r="B288" s="129"/>
      <c r="C288" s="150">
        <v>132</v>
      </c>
      <c r="D288" s="150" t="s">
        <v>141</v>
      </c>
      <c r="E288" s="151" t="s">
        <v>643</v>
      </c>
      <c r="F288" s="448" t="s">
        <v>644</v>
      </c>
      <c r="G288" s="448"/>
      <c r="H288" s="448"/>
      <c r="I288" s="448"/>
      <c r="J288" s="152" t="s">
        <v>414</v>
      </c>
      <c r="K288" s="153">
        <v>4</v>
      </c>
      <c r="L288" s="449"/>
      <c r="M288" s="449"/>
      <c r="N288" s="449">
        <f t="shared" si="90"/>
        <v>0</v>
      </c>
      <c r="O288" s="449"/>
      <c r="P288" s="449"/>
      <c r="Q288" s="449"/>
      <c r="R288" s="131"/>
      <c r="T288" s="154" t="s">
        <v>5</v>
      </c>
      <c r="U288" s="42" t="s">
        <v>37</v>
      </c>
      <c r="V288" s="155">
        <v>1.5</v>
      </c>
      <c r="W288" s="155">
        <f t="shared" si="91"/>
        <v>6</v>
      </c>
      <c r="X288" s="155">
        <v>0.0147</v>
      </c>
      <c r="Y288" s="155">
        <f t="shared" si="92"/>
        <v>0.0588</v>
      </c>
      <c r="Z288" s="155">
        <v>0</v>
      </c>
      <c r="AA288" s="156">
        <f t="shared" si="93"/>
        <v>0</v>
      </c>
      <c r="AR288" s="19" t="s">
        <v>214</v>
      </c>
      <c r="AT288" s="19" t="s">
        <v>141</v>
      </c>
      <c r="AU288" s="19" t="s">
        <v>94</v>
      </c>
      <c r="AY288" s="19" t="s">
        <v>140</v>
      </c>
      <c r="BE288" s="157">
        <f t="shared" si="94"/>
        <v>0</v>
      </c>
      <c r="BF288" s="157">
        <f t="shared" si="95"/>
        <v>0</v>
      </c>
      <c r="BG288" s="157">
        <f t="shared" si="96"/>
        <v>0</v>
      </c>
      <c r="BH288" s="157">
        <f t="shared" si="97"/>
        <v>0</v>
      </c>
      <c r="BI288" s="157">
        <f t="shared" si="98"/>
        <v>0</v>
      </c>
      <c r="BJ288" s="19" t="s">
        <v>77</v>
      </c>
      <c r="BK288" s="157">
        <f t="shared" si="99"/>
        <v>0</v>
      </c>
      <c r="BL288" s="19" t="s">
        <v>214</v>
      </c>
      <c r="BM288" s="19" t="s">
        <v>645</v>
      </c>
    </row>
    <row r="289" spans="2:65" s="1" customFormat="1" ht="31.5" customHeight="1">
      <c r="B289" s="129"/>
      <c r="C289" s="150">
        <v>133</v>
      </c>
      <c r="D289" s="150" t="s">
        <v>141</v>
      </c>
      <c r="E289" s="151" t="s">
        <v>647</v>
      </c>
      <c r="F289" s="448" t="s">
        <v>648</v>
      </c>
      <c r="G289" s="448"/>
      <c r="H289" s="448"/>
      <c r="I289" s="448"/>
      <c r="J289" s="152" t="s">
        <v>414</v>
      </c>
      <c r="K289" s="153">
        <v>40</v>
      </c>
      <c r="L289" s="449"/>
      <c r="M289" s="449"/>
      <c r="N289" s="449">
        <f t="shared" si="90"/>
        <v>0</v>
      </c>
      <c r="O289" s="449"/>
      <c r="P289" s="449"/>
      <c r="Q289" s="449"/>
      <c r="R289" s="131"/>
      <c r="T289" s="154" t="s">
        <v>5</v>
      </c>
      <c r="U289" s="42" t="s">
        <v>37</v>
      </c>
      <c r="V289" s="155">
        <v>0.227</v>
      </c>
      <c r="W289" s="155">
        <f t="shared" si="91"/>
        <v>9.08</v>
      </c>
      <c r="X289" s="155">
        <v>0.0003</v>
      </c>
      <c r="Y289" s="155">
        <f t="shared" si="92"/>
        <v>0.011999999999999999</v>
      </c>
      <c r="Z289" s="155">
        <v>0</v>
      </c>
      <c r="AA289" s="156">
        <f t="shared" si="93"/>
        <v>0</v>
      </c>
      <c r="AR289" s="19" t="s">
        <v>214</v>
      </c>
      <c r="AT289" s="19" t="s">
        <v>141</v>
      </c>
      <c r="AU289" s="19" t="s">
        <v>94</v>
      </c>
      <c r="AY289" s="19" t="s">
        <v>140</v>
      </c>
      <c r="BE289" s="157">
        <f t="shared" si="94"/>
        <v>0</v>
      </c>
      <c r="BF289" s="157">
        <f t="shared" si="95"/>
        <v>0</v>
      </c>
      <c r="BG289" s="157">
        <f t="shared" si="96"/>
        <v>0</v>
      </c>
      <c r="BH289" s="157">
        <f t="shared" si="97"/>
        <v>0</v>
      </c>
      <c r="BI289" s="157">
        <f t="shared" si="98"/>
        <v>0</v>
      </c>
      <c r="BJ289" s="19" t="s">
        <v>77</v>
      </c>
      <c r="BK289" s="157">
        <f t="shared" si="99"/>
        <v>0</v>
      </c>
      <c r="BL289" s="19" t="s">
        <v>214</v>
      </c>
      <c r="BM289" s="19" t="s">
        <v>649</v>
      </c>
    </row>
    <row r="290" spans="2:65" s="1" customFormat="1" ht="31.5" customHeight="1">
      <c r="B290" s="129"/>
      <c r="C290" s="150">
        <v>134</v>
      </c>
      <c r="D290" s="150" t="s">
        <v>141</v>
      </c>
      <c r="E290" s="151" t="s">
        <v>651</v>
      </c>
      <c r="F290" s="448" t="s">
        <v>652</v>
      </c>
      <c r="G290" s="448"/>
      <c r="H290" s="448"/>
      <c r="I290" s="448"/>
      <c r="J290" s="152" t="s">
        <v>414</v>
      </c>
      <c r="K290" s="153">
        <v>64</v>
      </c>
      <c r="L290" s="449"/>
      <c r="M290" s="449"/>
      <c r="N290" s="449">
        <f t="shared" si="90"/>
        <v>0</v>
      </c>
      <c r="O290" s="449"/>
      <c r="P290" s="449"/>
      <c r="Q290" s="449"/>
      <c r="R290" s="131"/>
      <c r="T290" s="154" t="s">
        <v>5</v>
      </c>
      <c r="U290" s="42" t="s">
        <v>37</v>
      </c>
      <c r="V290" s="155">
        <v>0.227</v>
      </c>
      <c r="W290" s="155">
        <f t="shared" si="91"/>
        <v>14.528</v>
      </c>
      <c r="X290" s="155">
        <v>0.0003</v>
      </c>
      <c r="Y290" s="155">
        <f t="shared" si="92"/>
        <v>0.0192</v>
      </c>
      <c r="Z290" s="155">
        <v>0</v>
      </c>
      <c r="AA290" s="156">
        <f t="shared" si="93"/>
        <v>0</v>
      </c>
      <c r="AR290" s="19" t="s">
        <v>214</v>
      </c>
      <c r="AT290" s="19" t="s">
        <v>141</v>
      </c>
      <c r="AU290" s="19" t="s">
        <v>94</v>
      </c>
      <c r="AY290" s="19" t="s">
        <v>140</v>
      </c>
      <c r="BE290" s="157">
        <f t="shared" si="94"/>
        <v>0</v>
      </c>
      <c r="BF290" s="157">
        <f t="shared" si="95"/>
        <v>0</v>
      </c>
      <c r="BG290" s="157">
        <f t="shared" si="96"/>
        <v>0</v>
      </c>
      <c r="BH290" s="157">
        <f t="shared" si="97"/>
        <v>0</v>
      </c>
      <c r="BI290" s="157">
        <f t="shared" si="98"/>
        <v>0</v>
      </c>
      <c r="BJ290" s="19" t="s">
        <v>77</v>
      </c>
      <c r="BK290" s="157">
        <f t="shared" si="99"/>
        <v>0</v>
      </c>
      <c r="BL290" s="19" t="s">
        <v>214</v>
      </c>
      <c r="BM290" s="19" t="s">
        <v>653</v>
      </c>
    </row>
    <row r="291" spans="2:65" s="1" customFormat="1" ht="22.5" customHeight="1">
      <c r="B291" s="129"/>
      <c r="C291" s="150">
        <v>135</v>
      </c>
      <c r="D291" s="150" t="s">
        <v>141</v>
      </c>
      <c r="E291" s="151" t="s">
        <v>655</v>
      </c>
      <c r="F291" s="448" t="s">
        <v>656</v>
      </c>
      <c r="G291" s="448"/>
      <c r="H291" s="448"/>
      <c r="I291" s="448"/>
      <c r="J291" s="152" t="s">
        <v>212</v>
      </c>
      <c r="K291" s="153">
        <v>5</v>
      </c>
      <c r="L291" s="449"/>
      <c r="M291" s="449"/>
      <c r="N291" s="449">
        <f>ROUND(L291*K291,2)</f>
        <v>0</v>
      </c>
      <c r="O291" s="449"/>
      <c r="P291" s="449"/>
      <c r="Q291" s="449"/>
      <c r="R291" s="131"/>
      <c r="T291" s="154" t="s">
        <v>5</v>
      </c>
      <c r="U291" s="42" t="s">
        <v>37</v>
      </c>
      <c r="V291" s="155">
        <v>0.176</v>
      </c>
      <c r="W291" s="155">
        <f>V291*K291</f>
        <v>0.8799999999999999</v>
      </c>
      <c r="X291" s="155">
        <v>0.00109</v>
      </c>
      <c r="Y291" s="155">
        <f>X291*K291</f>
        <v>0.00545</v>
      </c>
      <c r="Z291" s="155">
        <v>0</v>
      </c>
      <c r="AA291" s="156">
        <f>Z291*K291</f>
        <v>0</v>
      </c>
      <c r="AR291" s="19" t="s">
        <v>214</v>
      </c>
      <c r="AT291" s="19" t="s">
        <v>141</v>
      </c>
      <c r="AU291" s="19" t="s">
        <v>94</v>
      </c>
      <c r="AY291" s="19" t="s">
        <v>140</v>
      </c>
      <c r="BE291" s="157">
        <f>IF(U291="základní",N291,0)</f>
        <v>0</v>
      </c>
      <c r="BF291" s="157">
        <f>IF(U291="snížená",N291,0)</f>
        <v>0</v>
      </c>
      <c r="BG291" s="157">
        <f>IF(U291="zákl. přenesená",N291,0)</f>
        <v>0</v>
      </c>
      <c r="BH291" s="157">
        <f>IF(U291="sníž. přenesená",N291,0)</f>
        <v>0</v>
      </c>
      <c r="BI291" s="157">
        <f>IF(U291="nulová",N291,0)</f>
        <v>0</v>
      </c>
      <c r="BJ291" s="19" t="s">
        <v>77</v>
      </c>
      <c r="BK291" s="157">
        <f>ROUND(L291*K291,2)</f>
        <v>0</v>
      </c>
      <c r="BL291" s="19" t="s">
        <v>214</v>
      </c>
      <c r="BM291" s="19" t="s">
        <v>657</v>
      </c>
    </row>
    <row r="292" spans="2:65" s="1" customFormat="1" ht="31.5" customHeight="1">
      <c r="B292" s="129"/>
      <c r="C292" s="150">
        <v>136</v>
      </c>
      <c r="D292" s="150" t="s">
        <v>141</v>
      </c>
      <c r="E292" s="151" t="s">
        <v>659</v>
      </c>
      <c r="F292" s="448" t="s">
        <v>660</v>
      </c>
      <c r="G292" s="448"/>
      <c r="H292" s="448"/>
      <c r="I292" s="448"/>
      <c r="J292" s="152" t="s">
        <v>414</v>
      </c>
      <c r="K292" s="153">
        <v>1</v>
      </c>
      <c r="L292" s="449"/>
      <c r="M292" s="449"/>
      <c r="N292" s="449">
        <f>ROUND(L292*K292,2)</f>
        <v>0</v>
      </c>
      <c r="O292" s="449"/>
      <c r="P292" s="449"/>
      <c r="Q292" s="449"/>
      <c r="R292" s="131"/>
      <c r="T292" s="154" t="s">
        <v>5</v>
      </c>
      <c r="U292" s="42" t="s">
        <v>37</v>
      </c>
      <c r="V292" s="155">
        <v>0.227</v>
      </c>
      <c r="W292" s="155">
        <f>V292*K292</f>
        <v>0.227</v>
      </c>
      <c r="X292" s="155">
        <v>0.0003</v>
      </c>
      <c r="Y292" s="155">
        <f>X292*K292</f>
        <v>0.0003</v>
      </c>
      <c r="Z292" s="155">
        <v>0</v>
      </c>
      <c r="AA292" s="156">
        <f>Z292*K292</f>
        <v>0</v>
      </c>
      <c r="AR292" s="19" t="s">
        <v>214</v>
      </c>
      <c r="AT292" s="19" t="s">
        <v>141</v>
      </c>
      <c r="AU292" s="19" t="s">
        <v>94</v>
      </c>
      <c r="AY292" s="19" t="s">
        <v>140</v>
      </c>
      <c r="BE292" s="157">
        <f>IF(U292="základní",N292,0)</f>
        <v>0</v>
      </c>
      <c r="BF292" s="157">
        <f>IF(U292="snížená",N292,0)</f>
        <v>0</v>
      </c>
      <c r="BG292" s="157">
        <f>IF(U292="zákl. přenesená",N292,0)</f>
        <v>0</v>
      </c>
      <c r="BH292" s="157">
        <f>IF(U292="sníž. přenesená",N292,0)</f>
        <v>0</v>
      </c>
      <c r="BI292" s="157">
        <f>IF(U292="nulová",N292,0)</f>
        <v>0</v>
      </c>
      <c r="BJ292" s="19" t="s">
        <v>77</v>
      </c>
      <c r="BK292" s="157">
        <f>ROUND(L292*K292,2)</f>
        <v>0</v>
      </c>
      <c r="BL292" s="19" t="s">
        <v>214</v>
      </c>
      <c r="BM292" s="19" t="s">
        <v>661</v>
      </c>
    </row>
    <row r="293" spans="2:65" s="1" customFormat="1" ht="31.5" customHeight="1">
      <c r="B293" s="129"/>
      <c r="C293" s="150">
        <v>137</v>
      </c>
      <c r="D293" s="150" t="s">
        <v>141</v>
      </c>
      <c r="E293" s="151" t="s">
        <v>663</v>
      </c>
      <c r="F293" s="448" t="s">
        <v>664</v>
      </c>
      <c r="G293" s="448"/>
      <c r="H293" s="448"/>
      <c r="I293" s="448"/>
      <c r="J293" s="152" t="s">
        <v>414</v>
      </c>
      <c r="K293" s="153">
        <v>4</v>
      </c>
      <c r="L293" s="449"/>
      <c r="M293" s="449"/>
      <c r="N293" s="449">
        <f>ROUND(L293*K293,2)</f>
        <v>0</v>
      </c>
      <c r="O293" s="449"/>
      <c r="P293" s="449"/>
      <c r="Q293" s="449"/>
      <c r="R293" s="131"/>
      <c r="T293" s="154" t="s">
        <v>5</v>
      </c>
      <c r="U293" s="42" t="s">
        <v>37</v>
      </c>
      <c r="V293" s="155">
        <v>0.2</v>
      </c>
      <c r="W293" s="155">
        <f>V293*K293</f>
        <v>0.8</v>
      </c>
      <c r="X293" s="155">
        <v>0.00208</v>
      </c>
      <c r="Y293" s="155">
        <f>X293*K293</f>
        <v>0.00832</v>
      </c>
      <c r="Z293" s="155">
        <v>0</v>
      </c>
      <c r="AA293" s="156">
        <f>Z293*K293</f>
        <v>0</v>
      </c>
      <c r="AR293" s="19" t="s">
        <v>214</v>
      </c>
      <c r="AT293" s="19" t="s">
        <v>141</v>
      </c>
      <c r="AU293" s="19" t="s">
        <v>94</v>
      </c>
      <c r="AY293" s="19" t="s">
        <v>140</v>
      </c>
      <c r="BE293" s="157">
        <f>IF(U293="základní",N293,0)</f>
        <v>0</v>
      </c>
      <c r="BF293" s="157">
        <f>IF(U293="snížená",N293,0)</f>
        <v>0</v>
      </c>
      <c r="BG293" s="157">
        <f>IF(U293="zákl. přenesená",N293,0)</f>
        <v>0</v>
      </c>
      <c r="BH293" s="157">
        <f>IF(U293="sníž. přenesená",N293,0)</f>
        <v>0</v>
      </c>
      <c r="BI293" s="157">
        <f>IF(U293="nulová",N293,0)</f>
        <v>0</v>
      </c>
      <c r="BJ293" s="19" t="s">
        <v>77</v>
      </c>
      <c r="BK293" s="157">
        <f>ROUND(L293*K293,2)</f>
        <v>0</v>
      </c>
      <c r="BL293" s="19" t="s">
        <v>214</v>
      </c>
      <c r="BM293" s="19" t="s">
        <v>665</v>
      </c>
    </row>
    <row r="294" spans="2:65" s="1" customFormat="1" ht="69.75" customHeight="1">
      <c r="B294" s="129"/>
      <c r="C294" s="150">
        <v>138</v>
      </c>
      <c r="D294" s="150" t="s">
        <v>141</v>
      </c>
      <c r="E294" s="151" t="s">
        <v>667</v>
      </c>
      <c r="F294" s="448" t="s">
        <v>668</v>
      </c>
      <c r="G294" s="448"/>
      <c r="H294" s="448"/>
      <c r="I294" s="448"/>
      <c r="J294" s="152" t="s">
        <v>414</v>
      </c>
      <c r="K294" s="153">
        <v>32</v>
      </c>
      <c r="L294" s="449"/>
      <c r="M294" s="449"/>
      <c r="N294" s="449">
        <f>ROUND(L294*K294,2)</f>
        <v>0</v>
      </c>
      <c r="O294" s="449"/>
      <c r="P294" s="449"/>
      <c r="Q294" s="449"/>
      <c r="R294" s="131"/>
      <c r="T294" s="154" t="s">
        <v>5</v>
      </c>
      <c r="U294" s="42" t="s">
        <v>37</v>
      </c>
      <c r="V294" s="155">
        <v>0.2</v>
      </c>
      <c r="W294" s="155">
        <f>V294*K294</f>
        <v>6.4</v>
      </c>
      <c r="X294" s="155">
        <v>0.0018</v>
      </c>
      <c r="Y294" s="155">
        <f>X294*K294</f>
        <v>0.0576</v>
      </c>
      <c r="Z294" s="155">
        <v>0</v>
      </c>
      <c r="AA294" s="156">
        <f>Z294*K294</f>
        <v>0</v>
      </c>
      <c r="AR294" s="19" t="s">
        <v>214</v>
      </c>
      <c r="AT294" s="19" t="s">
        <v>141</v>
      </c>
      <c r="AU294" s="19" t="s">
        <v>94</v>
      </c>
      <c r="AY294" s="19" t="s">
        <v>140</v>
      </c>
      <c r="BE294" s="157">
        <f>IF(U294="základní",N294,0)</f>
        <v>0</v>
      </c>
      <c r="BF294" s="157">
        <f>IF(U294="snížená",N294,0)</f>
        <v>0</v>
      </c>
      <c r="BG294" s="157">
        <f>IF(U294="zákl. přenesená",N294,0)</f>
        <v>0</v>
      </c>
      <c r="BH294" s="157">
        <f>IF(U294="sníž. přenesená",N294,0)</f>
        <v>0</v>
      </c>
      <c r="BI294" s="157">
        <f>IF(U294="nulová",N294,0)</f>
        <v>0</v>
      </c>
      <c r="BJ294" s="19" t="s">
        <v>77</v>
      </c>
      <c r="BK294" s="157">
        <f>ROUND(L294*K294,2)</f>
        <v>0</v>
      </c>
      <c r="BL294" s="19" t="s">
        <v>214</v>
      </c>
      <c r="BM294" s="19" t="s">
        <v>669</v>
      </c>
    </row>
    <row r="295" spans="2:65" s="1" customFormat="1" ht="31.5" customHeight="1">
      <c r="B295" s="129"/>
      <c r="C295" s="150">
        <v>139</v>
      </c>
      <c r="D295" s="150" t="s">
        <v>141</v>
      </c>
      <c r="E295" s="151" t="s">
        <v>671</v>
      </c>
      <c r="F295" s="448" t="s">
        <v>672</v>
      </c>
      <c r="G295" s="448"/>
      <c r="H295" s="448"/>
      <c r="I295" s="448"/>
      <c r="J295" s="152" t="s">
        <v>414</v>
      </c>
      <c r="K295" s="153">
        <v>3</v>
      </c>
      <c r="L295" s="449"/>
      <c r="M295" s="449"/>
      <c r="N295" s="449">
        <f aca="true" t="shared" si="100" ref="N295:N309">ROUND(L295*K295,2)</f>
        <v>0</v>
      </c>
      <c r="O295" s="449"/>
      <c r="P295" s="449"/>
      <c r="Q295" s="449"/>
      <c r="R295" s="131"/>
      <c r="T295" s="154" t="s">
        <v>5</v>
      </c>
      <c r="U295" s="42" t="s">
        <v>37</v>
      </c>
      <c r="V295" s="155">
        <v>0.2</v>
      </c>
      <c r="W295" s="155">
        <f aca="true" t="shared" si="101" ref="W295:W309">V295*K295</f>
        <v>0.6000000000000001</v>
      </c>
      <c r="X295" s="155">
        <v>0.00184</v>
      </c>
      <c r="Y295" s="155">
        <f aca="true" t="shared" si="102" ref="Y295:Y309">X295*K295</f>
        <v>0.005520000000000001</v>
      </c>
      <c r="Z295" s="155">
        <v>0</v>
      </c>
      <c r="AA295" s="156">
        <f aca="true" t="shared" si="103" ref="AA295:AA309">Z295*K295</f>
        <v>0</v>
      </c>
      <c r="AR295" s="19" t="s">
        <v>214</v>
      </c>
      <c r="AT295" s="19" t="s">
        <v>141</v>
      </c>
      <c r="AU295" s="19" t="s">
        <v>94</v>
      </c>
      <c r="AY295" s="19" t="s">
        <v>140</v>
      </c>
      <c r="BE295" s="157">
        <f aca="true" t="shared" si="104" ref="BE295:BE309">IF(U295="základní",N295,0)</f>
        <v>0</v>
      </c>
      <c r="BF295" s="157">
        <f aca="true" t="shared" si="105" ref="BF295:BF309">IF(U295="snížená",N295,0)</f>
        <v>0</v>
      </c>
      <c r="BG295" s="157">
        <f aca="true" t="shared" si="106" ref="BG295:BG309">IF(U295="zákl. přenesená",N295,0)</f>
        <v>0</v>
      </c>
      <c r="BH295" s="157">
        <f aca="true" t="shared" si="107" ref="BH295:BH309">IF(U295="sníž. přenesená",N295,0)</f>
        <v>0</v>
      </c>
      <c r="BI295" s="157">
        <f aca="true" t="shared" si="108" ref="BI295:BI309">IF(U295="nulová",N295,0)</f>
        <v>0</v>
      </c>
      <c r="BJ295" s="19" t="s">
        <v>77</v>
      </c>
      <c r="BK295" s="157">
        <f aca="true" t="shared" si="109" ref="BK295:BK309">ROUND(L295*K295,2)</f>
        <v>0</v>
      </c>
      <c r="BL295" s="19" t="s">
        <v>214</v>
      </c>
      <c r="BM295" s="19" t="s">
        <v>673</v>
      </c>
    </row>
    <row r="296" spans="2:65" s="1" customFormat="1" ht="31.5" customHeight="1">
      <c r="B296" s="129"/>
      <c r="C296" s="150">
        <v>140</v>
      </c>
      <c r="D296" s="150" t="s">
        <v>141</v>
      </c>
      <c r="E296" s="151" t="s">
        <v>675</v>
      </c>
      <c r="F296" s="448" t="s">
        <v>676</v>
      </c>
      <c r="G296" s="448"/>
      <c r="H296" s="448"/>
      <c r="I296" s="448"/>
      <c r="J296" s="152" t="s">
        <v>414</v>
      </c>
      <c r="K296" s="153">
        <v>1</v>
      </c>
      <c r="L296" s="449"/>
      <c r="M296" s="449"/>
      <c r="N296" s="449">
        <f t="shared" si="100"/>
        <v>0</v>
      </c>
      <c r="O296" s="449"/>
      <c r="P296" s="449"/>
      <c r="Q296" s="449"/>
      <c r="R296" s="131"/>
      <c r="T296" s="154" t="s">
        <v>5</v>
      </c>
      <c r="U296" s="42" t="s">
        <v>37</v>
      </c>
      <c r="V296" s="155">
        <v>0.5</v>
      </c>
      <c r="W296" s="155">
        <f t="shared" si="101"/>
        <v>0.5</v>
      </c>
      <c r="X296" s="155">
        <v>0.00294</v>
      </c>
      <c r="Y296" s="155">
        <f t="shared" si="102"/>
        <v>0.00294</v>
      </c>
      <c r="Z296" s="155">
        <v>0</v>
      </c>
      <c r="AA296" s="156">
        <f t="shared" si="103"/>
        <v>0</v>
      </c>
      <c r="AR296" s="19" t="s">
        <v>214</v>
      </c>
      <c r="AT296" s="19" t="s">
        <v>141</v>
      </c>
      <c r="AU296" s="19" t="s">
        <v>94</v>
      </c>
      <c r="AY296" s="19" t="s">
        <v>140</v>
      </c>
      <c r="BE296" s="157">
        <f t="shared" si="104"/>
        <v>0</v>
      </c>
      <c r="BF296" s="157">
        <f t="shared" si="105"/>
        <v>0</v>
      </c>
      <c r="BG296" s="157">
        <f t="shared" si="106"/>
        <v>0</v>
      </c>
      <c r="BH296" s="157">
        <f t="shared" si="107"/>
        <v>0</v>
      </c>
      <c r="BI296" s="157">
        <f t="shared" si="108"/>
        <v>0</v>
      </c>
      <c r="BJ296" s="19" t="s">
        <v>77</v>
      </c>
      <c r="BK296" s="157">
        <f t="shared" si="109"/>
        <v>0</v>
      </c>
      <c r="BL296" s="19" t="s">
        <v>214</v>
      </c>
      <c r="BM296" s="19" t="s">
        <v>677</v>
      </c>
    </row>
    <row r="297" spans="2:65" s="1" customFormat="1" ht="57" customHeight="1">
      <c r="B297" s="129"/>
      <c r="C297" s="150">
        <v>141</v>
      </c>
      <c r="D297" s="150" t="s">
        <v>141</v>
      </c>
      <c r="E297" s="151" t="s">
        <v>679</v>
      </c>
      <c r="F297" s="448" t="s">
        <v>680</v>
      </c>
      <c r="G297" s="448"/>
      <c r="H297" s="448"/>
      <c r="I297" s="448"/>
      <c r="J297" s="152" t="s">
        <v>414</v>
      </c>
      <c r="K297" s="153">
        <v>6</v>
      </c>
      <c r="L297" s="449"/>
      <c r="M297" s="449"/>
      <c r="N297" s="449">
        <f t="shared" si="100"/>
        <v>0</v>
      </c>
      <c r="O297" s="449"/>
      <c r="P297" s="449"/>
      <c r="Q297" s="449"/>
      <c r="R297" s="131"/>
      <c r="T297" s="154" t="s">
        <v>5</v>
      </c>
      <c r="U297" s="42" t="s">
        <v>37</v>
      </c>
      <c r="V297" s="155">
        <v>0.2</v>
      </c>
      <c r="W297" s="155">
        <f t="shared" si="101"/>
        <v>1.2000000000000002</v>
      </c>
      <c r="X297" s="155">
        <v>0.00184</v>
      </c>
      <c r="Y297" s="155">
        <f t="shared" si="102"/>
        <v>0.011040000000000001</v>
      </c>
      <c r="Z297" s="155">
        <v>0</v>
      </c>
      <c r="AA297" s="156">
        <f t="shared" si="103"/>
        <v>0</v>
      </c>
      <c r="AR297" s="19" t="s">
        <v>214</v>
      </c>
      <c r="AT297" s="19" t="s">
        <v>141</v>
      </c>
      <c r="AU297" s="19" t="s">
        <v>94</v>
      </c>
      <c r="AY297" s="19" t="s">
        <v>140</v>
      </c>
      <c r="BE297" s="157">
        <f t="shared" si="104"/>
        <v>0</v>
      </c>
      <c r="BF297" s="157">
        <f t="shared" si="105"/>
        <v>0</v>
      </c>
      <c r="BG297" s="157">
        <f t="shared" si="106"/>
        <v>0</v>
      </c>
      <c r="BH297" s="157">
        <f t="shared" si="107"/>
        <v>0</v>
      </c>
      <c r="BI297" s="157">
        <f t="shared" si="108"/>
        <v>0</v>
      </c>
      <c r="BJ297" s="19" t="s">
        <v>77</v>
      </c>
      <c r="BK297" s="157">
        <f t="shared" si="109"/>
        <v>0</v>
      </c>
      <c r="BL297" s="19" t="s">
        <v>214</v>
      </c>
      <c r="BM297" s="19" t="s">
        <v>681</v>
      </c>
    </row>
    <row r="298" spans="2:65" s="1" customFormat="1" ht="69.75" customHeight="1">
      <c r="B298" s="129"/>
      <c r="C298" s="150">
        <v>142</v>
      </c>
      <c r="D298" s="150" t="s">
        <v>141</v>
      </c>
      <c r="E298" s="151" t="s">
        <v>683</v>
      </c>
      <c r="F298" s="448" t="s">
        <v>684</v>
      </c>
      <c r="G298" s="448"/>
      <c r="H298" s="448"/>
      <c r="I298" s="448"/>
      <c r="J298" s="152" t="s">
        <v>414</v>
      </c>
      <c r="K298" s="153">
        <v>2</v>
      </c>
      <c r="L298" s="449"/>
      <c r="M298" s="449"/>
      <c r="N298" s="449">
        <f t="shared" si="100"/>
        <v>0</v>
      </c>
      <c r="O298" s="449"/>
      <c r="P298" s="449"/>
      <c r="Q298" s="449"/>
      <c r="R298" s="131"/>
      <c r="T298" s="154" t="s">
        <v>5</v>
      </c>
      <c r="U298" s="42" t="s">
        <v>37</v>
      </c>
      <c r="V298" s="155">
        <v>0.2</v>
      </c>
      <c r="W298" s="155">
        <f t="shared" si="101"/>
        <v>0.4</v>
      </c>
      <c r="X298" s="155">
        <v>0.00184</v>
      </c>
      <c r="Y298" s="155">
        <f t="shared" si="102"/>
        <v>0.00368</v>
      </c>
      <c r="Z298" s="155">
        <v>0</v>
      </c>
      <c r="AA298" s="156">
        <f t="shared" si="103"/>
        <v>0</v>
      </c>
      <c r="AR298" s="19" t="s">
        <v>214</v>
      </c>
      <c r="AT298" s="19" t="s">
        <v>141</v>
      </c>
      <c r="AU298" s="19" t="s">
        <v>94</v>
      </c>
      <c r="AY298" s="19" t="s">
        <v>140</v>
      </c>
      <c r="BE298" s="157">
        <f t="shared" si="104"/>
        <v>0</v>
      </c>
      <c r="BF298" s="157">
        <f t="shared" si="105"/>
        <v>0</v>
      </c>
      <c r="BG298" s="157">
        <f t="shared" si="106"/>
        <v>0</v>
      </c>
      <c r="BH298" s="157">
        <f t="shared" si="107"/>
        <v>0</v>
      </c>
      <c r="BI298" s="157">
        <f t="shared" si="108"/>
        <v>0</v>
      </c>
      <c r="BJ298" s="19" t="s">
        <v>77</v>
      </c>
      <c r="BK298" s="157">
        <f t="shared" si="109"/>
        <v>0</v>
      </c>
      <c r="BL298" s="19" t="s">
        <v>214</v>
      </c>
      <c r="BM298" s="19" t="s">
        <v>685</v>
      </c>
    </row>
    <row r="299" spans="2:65" s="1" customFormat="1" ht="31.5" customHeight="1">
      <c r="B299" s="129"/>
      <c r="C299" s="150">
        <v>143</v>
      </c>
      <c r="D299" s="150" t="s">
        <v>141</v>
      </c>
      <c r="E299" s="151" t="s">
        <v>687</v>
      </c>
      <c r="F299" s="448" t="s">
        <v>688</v>
      </c>
      <c r="G299" s="448"/>
      <c r="H299" s="448"/>
      <c r="I299" s="448"/>
      <c r="J299" s="152" t="s">
        <v>414</v>
      </c>
      <c r="K299" s="153">
        <v>1</v>
      </c>
      <c r="L299" s="449"/>
      <c r="M299" s="449"/>
      <c r="N299" s="449">
        <f t="shared" si="100"/>
        <v>0</v>
      </c>
      <c r="O299" s="449"/>
      <c r="P299" s="449"/>
      <c r="Q299" s="449"/>
      <c r="R299" s="131"/>
      <c r="T299" s="154" t="s">
        <v>5</v>
      </c>
      <c r="U299" s="42" t="s">
        <v>37</v>
      </c>
      <c r="V299" s="155">
        <v>0.2</v>
      </c>
      <c r="W299" s="155">
        <f t="shared" si="101"/>
        <v>0.2</v>
      </c>
      <c r="X299" s="155">
        <v>0.00184</v>
      </c>
      <c r="Y299" s="155">
        <f t="shared" si="102"/>
        <v>0.00184</v>
      </c>
      <c r="Z299" s="155">
        <v>0</v>
      </c>
      <c r="AA299" s="156">
        <f t="shared" si="103"/>
        <v>0</v>
      </c>
      <c r="AR299" s="19" t="s">
        <v>214</v>
      </c>
      <c r="AT299" s="19" t="s">
        <v>141</v>
      </c>
      <c r="AU299" s="19" t="s">
        <v>94</v>
      </c>
      <c r="AY299" s="19" t="s">
        <v>140</v>
      </c>
      <c r="BE299" s="157">
        <f t="shared" si="104"/>
        <v>0</v>
      </c>
      <c r="BF299" s="157">
        <f t="shared" si="105"/>
        <v>0</v>
      </c>
      <c r="BG299" s="157">
        <f t="shared" si="106"/>
        <v>0</v>
      </c>
      <c r="BH299" s="157">
        <f t="shared" si="107"/>
        <v>0</v>
      </c>
      <c r="BI299" s="157">
        <f t="shared" si="108"/>
        <v>0</v>
      </c>
      <c r="BJ299" s="19" t="s">
        <v>77</v>
      </c>
      <c r="BK299" s="157">
        <f t="shared" si="109"/>
        <v>0</v>
      </c>
      <c r="BL299" s="19" t="s">
        <v>214</v>
      </c>
      <c r="BM299" s="19" t="s">
        <v>689</v>
      </c>
    </row>
    <row r="300" spans="2:65" s="1" customFormat="1" ht="82.5" customHeight="1">
      <c r="B300" s="129"/>
      <c r="C300" s="150">
        <v>144</v>
      </c>
      <c r="D300" s="150" t="s">
        <v>141</v>
      </c>
      <c r="E300" s="151" t="s">
        <v>691</v>
      </c>
      <c r="F300" s="448" t="s">
        <v>692</v>
      </c>
      <c r="G300" s="448"/>
      <c r="H300" s="448"/>
      <c r="I300" s="448"/>
      <c r="J300" s="152" t="s">
        <v>414</v>
      </c>
      <c r="K300" s="153">
        <v>3</v>
      </c>
      <c r="L300" s="449"/>
      <c r="M300" s="449"/>
      <c r="N300" s="449">
        <f t="shared" si="100"/>
        <v>0</v>
      </c>
      <c r="O300" s="449"/>
      <c r="P300" s="449"/>
      <c r="Q300" s="449"/>
      <c r="R300" s="131"/>
      <c r="T300" s="154" t="s">
        <v>5</v>
      </c>
      <c r="U300" s="42" t="s">
        <v>37</v>
      </c>
      <c r="V300" s="155">
        <v>0.25</v>
      </c>
      <c r="W300" s="155">
        <f t="shared" si="101"/>
        <v>0.75</v>
      </c>
      <c r="X300" s="155">
        <v>0.00354</v>
      </c>
      <c r="Y300" s="155">
        <f t="shared" si="102"/>
        <v>0.010620000000000001</v>
      </c>
      <c r="Z300" s="155">
        <v>0</v>
      </c>
      <c r="AA300" s="156">
        <f t="shared" si="103"/>
        <v>0</v>
      </c>
      <c r="AR300" s="19" t="s">
        <v>214</v>
      </c>
      <c r="AT300" s="19" t="s">
        <v>141</v>
      </c>
      <c r="AU300" s="19" t="s">
        <v>94</v>
      </c>
      <c r="AY300" s="19" t="s">
        <v>140</v>
      </c>
      <c r="BE300" s="157">
        <f t="shared" si="104"/>
        <v>0</v>
      </c>
      <c r="BF300" s="157">
        <f t="shared" si="105"/>
        <v>0</v>
      </c>
      <c r="BG300" s="157">
        <f t="shared" si="106"/>
        <v>0</v>
      </c>
      <c r="BH300" s="157">
        <f t="shared" si="107"/>
        <v>0</v>
      </c>
      <c r="BI300" s="157">
        <f t="shared" si="108"/>
        <v>0</v>
      </c>
      <c r="BJ300" s="19" t="s">
        <v>77</v>
      </c>
      <c r="BK300" s="157">
        <f t="shared" si="109"/>
        <v>0</v>
      </c>
      <c r="BL300" s="19" t="s">
        <v>214</v>
      </c>
      <c r="BM300" s="19" t="s">
        <v>693</v>
      </c>
    </row>
    <row r="301" spans="2:65" s="1" customFormat="1" ht="44.25" customHeight="1">
      <c r="B301" s="129"/>
      <c r="C301" s="150">
        <v>145</v>
      </c>
      <c r="D301" s="150" t="s">
        <v>141</v>
      </c>
      <c r="E301" s="151" t="s">
        <v>695</v>
      </c>
      <c r="F301" s="448" t="s">
        <v>696</v>
      </c>
      <c r="G301" s="448"/>
      <c r="H301" s="448"/>
      <c r="I301" s="448"/>
      <c r="J301" s="152" t="s">
        <v>414</v>
      </c>
      <c r="K301" s="153">
        <v>18</v>
      </c>
      <c r="L301" s="449"/>
      <c r="M301" s="449"/>
      <c r="N301" s="449">
        <f t="shared" si="100"/>
        <v>0</v>
      </c>
      <c r="O301" s="449"/>
      <c r="P301" s="449"/>
      <c r="Q301" s="449"/>
      <c r="R301" s="131"/>
      <c r="T301" s="154" t="s">
        <v>5</v>
      </c>
      <c r="U301" s="42" t="s">
        <v>37</v>
      </c>
      <c r="V301" s="155">
        <v>1</v>
      </c>
      <c r="W301" s="155">
        <f t="shared" si="101"/>
        <v>18</v>
      </c>
      <c r="X301" s="155">
        <v>0.00274</v>
      </c>
      <c r="Y301" s="155">
        <f t="shared" si="102"/>
        <v>0.049319999999999996</v>
      </c>
      <c r="Z301" s="155">
        <v>0</v>
      </c>
      <c r="AA301" s="156">
        <f t="shared" si="103"/>
        <v>0</v>
      </c>
      <c r="AR301" s="19" t="s">
        <v>214</v>
      </c>
      <c r="AT301" s="19" t="s">
        <v>141</v>
      </c>
      <c r="AU301" s="19" t="s">
        <v>94</v>
      </c>
      <c r="AY301" s="19" t="s">
        <v>140</v>
      </c>
      <c r="BE301" s="157">
        <f t="shared" si="104"/>
        <v>0</v>
      </c>
      <c r="BF301" s="157">
        <f t="shared" si="105"/>
        <v>0</v>
      </c>
      <c r="BG301" s="157">
        <f t="shared" si="106"/>
        <v>0</v>
      </c>
      <c r="BH301" s="157">
        <f t="shared" si="107"/>
        <v>0</v>
      </c>
      <c r="BI301" s="157">
        <f t="shared" si="108"/>
        <v>0</v>
      </c>
      <c r="BJ301" s="19" t="s">
        <v>77</v>
      </c>
      <c r="BK301" s="157">
        <f t="shared" si="109"/>
        <v>0</v>
      </c>
      <c r="BL301" s="19" t="s">
        <v>214</v>
      </c>
      <c r="BM301" s="19" t="s">
        <v>697</v>
      </c>
    </row>
    <row r="302" spans="2:65" s="1" customFormat="1" ht="57" customHeight="1">
      <c r="B302" s="129"/>
      <c r="C302" s="150">
        <v>146</v>
      </c>
      <c r="D302" s="150" t="s">
        <v>141</v>
      </c>
      <c r="E302" s="151" t="s">
        <v>698</v>
      </c>
      <c r="F302" s="448" t="s">
        <v>699</v>
      </c>
      <c r="G302" s="448"/>
      <c r="H302" s="448"/>
      <c r="I302" s="448"/>
      <c r="J302" s="152" t="s">
        <v>414</v>
      </c>
      <c r="K302" s="153">
        <v>9</v>
      </c>
      <c r="L302" s="449"/>
      <c r="M302" s="449"/>
      <c r="N302" s="449">
        <f t="shared" si="100"/>
        <v>0</v>
      </c>
      <c r="O302" s="449"/>
      <c r="P302" s="449"/>
      <c r="Q302" s="449"/>
      <c r="R302" s="131"/>
      <c r="T302" s="154" t="s">
        <v>5</v>
      </c>
      <c r="U302" s="42" t="s">
        <v>37</v>
      </c>
      <c r="V302" s="155">
        <v>1</v>
      </c>
      <c r="W302" s="155">
        <f t="shared" si="101"/>
        <v>9</v>
      </c>
      <c r="X302" s="155">
        <v>0.00294</v>
      </c>
      <c r="Y302" s="155">
        <f t="shared" si="102"/>
        <v>0.026459999999999997</v>
      </c>
      <c r="Z302" s="155">
        <v>0</v>
      </c>
      <c r="AA302" s="156">
        <f t="shared" si="103"/>
        <v>0</v>
      </c>
      <c r="AR302" s="19" t="s">
        <v>214</v>
      </c>
      <c r="AT302" s="19" t="s">
        <v>141</v>
      </c>
      <c r="AU302" s="19" t="s">
        <v>94</v>
      </c>
      <c r="AY302" s="19" t="s">
        <v>140</v>
      </c>
      <c r="BE302" s="157">
        <f t="shared" si="104"/>
        <v>0</v>
      </c>
      <c r="BF302" s="157">
        <f t="shared" si="105"/>
        <v>0</v>
      </c>
      <c r="BG302" s="157">
        <f t="shared" si="106"/>
        <v>0</v>
      </c>
      <c r="BH302" s="157">
        <f t="shared" si="107"/>
        <v>0</v>
      </c>
      <c r="BI302" s="157">
        <f t="shared" si="108"/>
        <v>0</v>
      </c>
      <c r="BJ302" s="19" t="s">
        <v>77</v>
      </c>
      <c r="BK302" s="157">
        <f t="shared" si="109"/>
        <v>0</v>
      </c>
      <c r="BL302" s="19" t="s">
        <v>214</v>
      </c>
      <c r="BM302" s="19" t="s">
        <v>700</v>
      </c>
    </row>
    <row r="303" spans="2:65" s="1" customFormat="1" ht="44.25" customHeight="1">
      <c r="B303" s="129"/>
      <c r="C303" s="150">
        <v>147</v>
      </c>
      <c r="D303" s="150" t="s">
        <v>141</v>
      </c>
      <c r="E303" s="151" t="s">
        <v>701</v>
      </c>
      <c r="F303" s="448" t="s">
        <v>702</v>
      </c>
      <c r="G303" s="448"/>
      <c r="H303" s="448"/>
      <c r="I303" s="448"/>
      <c r="J303" s="152" t="s">
        <v>212</v>
      </c>
      <c r="K303" s="153">
        <v>1</v>
      </c>
      <c r="L303" s="449"/>
      <c r="M303" s="449"/>
      <c r="N303" s="449">
        <f t="shared" si="100"/>
        <v>0</v>
      </c>
      <c r="O303" s="449"/>
      <c r="P303" s="449"/>
      <c r="Q303" s="449"/>
      <c r="R303" s="131"/>
      <c r="T303" s="154" t="s">
        <v>5</v>
      </c>
      <c r="U303" s="42" t="s">
        <v>37</v>
      </c>
      <c r="V303" s="155">
        <v>1</v>
      </c>
      <c r="W303" s="155">
        <f t="shared" si="101"/>
        <v>1</v>
      </c>
      <c r="X303" s="155">
        <v>4E-05</v>
      </c>
      <c r="Y303" s="155">
        <f t="shared" si="102"/>
        <v>4E-05</v>
      </c>
      <c r="Z303" s="155">
        <v>0</v>
      </c>
      <c r="AA303" s="156">
        <f t="shared" si="103"/>
        <v>0</v>
      </c>
      <c r="AR303" s="19" t="s">
        <v>214</v>
      </c>
      <c r="AT303" s="19" t="s">
        <v>141</v>
      </c>
      <c r="AU303" s="19" t="s">
        <v>94</v>
      </c>
      <c r="AY303" s="19" t="s">
        <v>140</v>
      </c>
      <c r="BE303" s="157">
        <f t="shared" si="104"/>
        <v>0</v>
      </c>
      <c r="BF303" s="157">
        <f t="shared" si="105"/>
        <v>0</v>
      </c>
      <c r="BG303" s="157">
        <f t="shared" si="106"/>
        <v>0</v>
      </c>
      <c r="BH303" s="157">
        <f t="shared" si="107"/>
        <v>0</v>
      </c>
      <c r="BI303" s="157">
        <f t="shared" si="108"/>
        <v>0</v>
      </c>
      <c r="BJ303" s="19" t="s">
        <v>77</v>
      </c>
      <c r="BK303" s="157">
        <f t="shared" si="109"/>
        <v>0</v>
      </c>
      <c r="BL303" s="19" t="s">
        <v>214</v>
      </c>
      <c r="BM303" s="19" t="s">
        <v>703</v>
      </c>
    </row>
    <row r="304" spans="2:65" s="1" customFormat="1" ht="31.5" customHeight="1">
      <c r="B304" s="129"/>
      <c r="C304" s="150">
        <v>148</v>
      </c>
      <c r="D304" s="150" t="s">
        <v>141</v>
      </c>
      <c r="E304" s="151" t="s">
        <v>704</v>
      </c>
      <c r="F304" s="448" t="s">
        <v>705</v>
      </c>
      <c r="G304" s="448"/>
      <c r="H304" s="448"/>
      <c r="I304" s="448"/>
      <c r="J304" s="152" t="s">
        <v>212</v>
      </c>
      <c r="K304" s="153">
        <v>4</v>
      </c>
      <c r="L304" s="449"/>
      <c r="M304" s="449"/>
      <c r="N304" s="449">
        <f t="shared" si="100"/>
        <v>0</v>
      </c>
      <c r="O304" s="449"/>
      <c r="P304" s="449"/>
      <c r="Q304" s="449"/>
      <c r="R304" s="131"/>
      <c r="T304" s="154" t="s">
        <v>5</v>
      </c>
      <c r="U304" s="42" t="s">
        <v>37</v>
      </c>
      <c r="V304" s="155">
        <v>0.113</v>
      </c>
      <c r="W304" s="155">
        <f t="shared" si="101"/>
        <v>0.452</v>
      </c>
      <c r="X304" s="155">
        <v>0.00023</v>
      </c>
      <c r="Y304" s="155">
        <f t="shared" si="102"/>
        <v>0.00092</v>
      </c>
      <c r="Z304" s="155">
        <v>0</v>
      </c>
      <c r="AA304" s="156">
        <f t="shared" si="103"/>
        <v>0</v>
      </c>
      <c r="AR304" s="19" t="s">
        <v>214</v>
      </c>
      <c r="AT304" s="19" t="s">
        <v>141</v>
      </c>
      <c r="AU304" s="19" t="s">
        <v>94</v>
      </c>
      <c r="AY304" s="19" t="s">
        <v>140</v>
      </c>
      <c r="BE304" s="157">
        <f t="shared" si="104"/>
        <v>0</v>
      </c>
      <c r="BF304" s="157">
        <f t="shared" si="105"/>
        <v>0</v>
      </c>
      <c r="BG304" s="157">
        <f t="shared" si="106"/>
        <v>0</v>
      </c>
      <c r="BH304" s="157">
        <f t="shared" si="107"/>
        <v>0</v>
      </c>
      <c r="BI304" s="157">
        <f t="shared" si="108"/>
        <v>0</v>
      </c>
      <c r="BJ304" s="19" t="s">
        <v>77</v>
      </c>
      <c r="BK304" s="157">
        <f t="shared" si="109"/>
        <v>0</v>
      </c>
      <c r="BL304" s="19" t="s">
        <v>214</v>
      </c>
      <c r="BM304" s="19" t="s">
        <v>706</v>
      </c>
    </row>
    <row r="305" spans="2:65" s="1" customFormat="1" ht="44.25" customHeight="1">
      <c r="B305" s="129"/>
      <c r="C305" s="150">
        <v>149</v>
      </c>
      <c r="D305" s="150" t="s">
        <v>141</v>
      </c>
      <c r="E305" s="151" t="s">
        <v>707</v>
      </c>
      <c r="F305" s="448" t="s">
        <v>708</v>
      </c>
      <c r="G305" s="448"/>
      <c r="H305" s="448"/>
      <c r="I305" s="448"/>
      <c r="J305" s="152" t="s">
        <v>414</v>
      </c>
      <c r="K305" s="153">
        <v>4</v>
      </c>
      <c r="L305" s="449"/>
      <c r="M305" s="449"/>
      <c r="N305" s="449">
        <f t="shared" si="100"/>
        <v>0</v>
      </c>
      <c r="O305" s="449"/>
      <c r="P305" s="449"/>
      <c r="Q305" s="449"/>
      <c r="R305" s="131"/>
      <c r="T305" s="154" t="s">
        <v>5</v>
      </c>
      <c r="U305" s="42" t="s">
        <v>37</v>
      </c>
      <c r="V305" s="155">
        <v>0.931</v>
      </c>
      <c r="W305" s="155">
        <f t="shared" si="101"/>
        <v>3.724</v>
      </c>
      <c r="X305" s="155">
        <v>0.00425</v>
      </c>
      <c r="Y305" s="155">
        <f t="shared" si="102"/>
        <v>0.017</v>
      </c>
      <c r="Z305" s="155">
        <v>0</v>
      </c>
      <c r="AA305" s="156">
        <f t="shared" si="103"/>
        <v>0</v>
      </c>
      <c r="AR305" s="19" t="s">
        <v>214</v>
      </c>
      <c r="AT305" s="19" t="s">
        <v>141</v>
      </c>
      <c r="AU305" s="19" t="s">
        <v>94</v>
      </c>
      <c r="AY305" s="19" t="s">
        <v>140</v>
      </c>
      <c r="BE305" s="157">
        <f t="shared" si="104"/>
        <v>0</v>
      </c>
      <c r="BF305" s="157">
        <f t="shared" si="105"/>
        <v>0</v>
      </c>
      <c r="BG305" s="157">
        <f t="shared" si="106"/>
        <v>0</v>
      </c>
      <c r="BH305" s="157">
        <f t="shared" si="107"/>
        <v>0</v>
      </c>
      <c r="BI305" s="157">
        <f t="shared" si="108"/>
        <v>0</v>
      </c>
      <c r="BJ305" s="19" t="s">
        <v>77</v>
      </c>
      <c r="BK305" s="157">
        <f t="shared" si="109"/>
        <v>0</v>
      </c>
      <c r="BL305" s="19" t="s">
        <v>214</v>
      </c>
      <c r="BM305" s="19" t="s">
        <v>709</v>
      </c>
    </row>
    <row r="306" spans="2:65" s="1" customFormat="1" ht="69.75" customHeight="1">
      <c r="B306" s="129"/>
      <c r="C306" s="150">
        <v>150</v>
      </c>
      <c r="D306" s="150" t="s">
        <v>141</v>
      </c>
      <c r="E306" s="151" t="s">
        <v>710</v>
      </c>
      <c r="F306" s="448" t="s">
        <v>711</v>
      </c>
      <c r="G306" s="448"/>
      <c r="H306" s="448"/>
      <c r="I306" s="448"/>
      <c r="J306" s="152" t="s">
        <v>414</v>
      </c>
      <c r="K306" s="153">
        <v>15</v>
      </c>
      <c r="L306" s="449"/>
      <c r="M306" s="449"/>
      <c r="N306" s="449">
        <f t="shared" si="100"/>
        <v>0</v>
      </c>
      <c r="O306" s="449"/>
      <c r="P306" s="449"/>
      <c r="Q306" s="449"/>
      <c r="R306" s="131"/>
      <c r="T306" s="154" t="s">
        <v>5</v>
      </c>
      <c r="U306" s="42" t="s">
        <v>37</v>
      </c>
      <c r="V306" s="155">
        <v>2.5</v>
      </c>
      <c r="W306" s="155">
        <f t="shared" si="101"/>
        <v>37.5</v>
      </c>
      <c r="X306" s="155">
        <v>0.02303</v>
      </c>
      <c r="Y306" s="155">
        <f t="shared" si="102"/>
        <v>0.34545</v>
      </c>
      <c r="Z306" s="155">
        <v>0</v>
      </c>
      <c r="AA306" s="156">
        <f t="shared" si="103"/>
        <v>0</v>
      </c>
      <c r="AR306" s="19" t="s">
        <v>214</v>
      </c>
      <c r="AT306" s="19" t="s">
        <v>141</v>
      </c>
      <c r="AU306" s="19" t="s">
        <v>94</v>
      </c>
      <c r="AY306" s="19" t="s">
        <v>140</v>
      </c>
      <c r="BE306" s="157">
        <f t="shared" si="104"/>
        <v>0</v>
      </c>
      <c r="BF306" s="157">
        <f t="shared" si="105"/>
        <v>0</v>
      </c>
      <c r="BG306" s="157">
        <f t="shared" si="106"/>
        <v>0</v>
      </c>
      <c r="BH306" s="157">
        <f t="shared" si="107"/>
        <v>0</v>
      </c>
      <c r="BI306" s="157">
        <f t="shared" si="108"/>
        <v>0</v>
      </c>
      <c r="BJ306" s="19" t="s">
        <v>77</v>
      </c>
      <c r="BK306" s="157">
        <f t="shared" si="109"/>
        <v>0</v>
      </c>
      <c r="BL306" s="19" t="s">
        <v>214</v>
      </c>
      <c r="BM306" s="19" t="s">
        <v>712</v>
      </c>
    </row>
    <row r="307" spans="2:65" s="1" customFormat="1" ht="69.75" customHeight="1">
      <c r="B307" s="129"/>
      <c r="C307" s="150">
        <v>151</v>
      </c>
      <c r="D307" s="150" t="s">
        <v>141</v>
      </c>
      <c r="E307" s="151" t="s">
        <v>713</v>
      </c>
      <c r="F307" s="448" t="s">
        <v>714</v>
      </c>
      <c r="G307" s="448"/>
      <c r="H307" s="448"/>
      <c r="I307" s="448"/>
      <c r="J307" s="152" t="s">
        <v>414</v>
      </c>
      <c r="K307" s="153">
        <v>2</v>
      </c>
      <c r="L307" s="449"/>
      <c r="M307" s="449"/>
      <c r="N307" s="449">
        <f t="shared" si="100"/>
        <v>0</v>
      </c>
      <c r="O307" s="449"/>
      <c r="P307" s="449"/>
      <c r="Q307" s="449"/>
      <c r="R307" s="131"/>
      <c r="T307" s="154" t="s">
        <v>5</v>
      </c>
      <c r="U307" s="42" t="s">
        <v>37</v>
      </c>
      <c r="V307" s="155">
        <v>2.5</v>
      </c>
      <c r="W307" s="155">
        <f t="shared" si="101"/>
        <v>5</v>
      </c>
      <c r="X307" s="155">
        <v>0.02303</v>
      </c>
      <c r="Y307" s="155">
        <f t="shared" si="102"/>
        <v>0.04606</v>
      </c>
      <c r="Z307" s="155">
        <v>0</v>
      </c>
      <c r="AA307" s="156">
        <f t="shared" si="103"/>
        <v>0</v>
      </c>
      <c r="AR307" s="19" t="s">
        <v>214</v>
      </c>
      <c r="AT307" s="19" t="s">
        <v>141</v>
      </c>
      <c r="AU307" s="19" t="s">
        <v>94</v>
      </c>
      <c r="AY307" s="19" t="s">
        <v>140</v>
      </c>
      <c r="BE307" s="157">
        <f t="shared" si="104"/>
        <v>0</v>
      </c>
      <c r="BF307" s="157">
        <f t="shared" si="105"/>
        <v>0</v>
      </c>
      <c r="BG307" s="157">
        <f t="shared" si="106"/>
        <v>0</v>
      </c>
      <c r="BH307" s="157">
        <f t="shared" si="107"/>
        <v>0</v>
      </c>
      <c r="BI307" s="157">
        <f t="shared" si="108"/>
        <v>0</v>
      </c>
      <c r="BJ307" s="19" t="s">
        <v>77</v>
      </c>
      <c r="BK307" s="157">
        <f t="shared" si="109"/>
        <v>0</v>
      </c>
      <c r="BL307" s="19" t="s">
        <v>214</v>
      </c>
      <c r="BM307" s="19" t="s">
        <v>715</v>
      </c>
    </row>
    <row r="308" spans="2:65" s="1" customFormat="1" ht="69.75" customHeight="1">
      <c r="B308" s="129"/>
      <c r="C308" s="150">
        <v>152</v>
      </c>
      <c r="D308" s="150" t="s">
        <v>141</v>
      </c>
      <c r="E308" s="151" t="s">
        <v>1279</v>
      </c>
      <c r="F308" s="448" t="s">
        <v>1280</v>
      </c>
      <c r="G308" s="464"/>
      <c r="H308" s="464"/>
      <c r="I308" s="465"/>
      <c r="J308" s="152" t="s">
        <v>414</v>
      </c>
      <c r="K308" s="153">
        <v>4</v>
      </c>
      <c r="L308" s="449"/>
      <c r="M308" s="462"/>
      <c r="N308" s="460">
        <f aca="true" t="shared" si="110" ref="N308">ROUND(L308*K308,2)</f>
        <v>0</v>
      </c>
      <c r="O308" s="461"/>
      <c r="P308" s="461"/>
      <c r="Q308" s="462"/>
      <c r="R308" s="131"/>
      <c r="T308" s="154" t="s">
        <v>5</v>
      </c>
      <c r="U308" s="42" t="s">
        <v>37</v>
      </c>
      <c r="V308" s="155">
        <v>2.5</v>
      </c>
      <c r="W308" s="155">
        <f aca="true" t="shared" si="111" ref="W308">V308*K308</f>
        <v>10</v>
      </c>
      <c r="X308" s="155">
        <v>0.02303</v>
      </c>
      <c r="Y308" s="155">
        <f aca="true" t="shared" si="112" ref="Y308">X308*K308</f>
        <v>0.09212</v>
      </c>
      <c r="Z308" s="155">
        <v>0</v>
      </c>
      <c r="AA308" s="156">
        <f aca="true" t="shared" si="113" ref="AA308">Z308*K308</f>
        <v>0</v>
      </c>
      <c r="AR308" s="19" t="s">
        <v>214</v>
      </c>
      <c r="AT308" s="19" t="s">
        <v>141</v>
      </c>
      <c r="AU308" s="19" t="s">
        <v>94</v>
      </c>
      <c r="AY308" s="19" t="s">
        <v>140</v>
      </c>
      <c r="BE308" s="157">
        <f aca="true" t="shared" si="114" ref="BE308">IF(U308="základní",N308,0)</f>
        <v>0</v>
      </c>
      <c r="BF308" s="157">
        <f aca="true" t="shared" si="115" ref="BF308">IF(U308="snížená",N308,0)</f>
        <v>0</v>
      </c>
      <c r="BG308" s="157">
        <f aca="true" t="shared" si="116" ref="BG308">IF(U308="zákl. přenesená",N308,0)</f>
        <v>0</v>
      </c>
      <c r="BH308" s="157">
        <f aca="true" t="shared" si="117" ref="BH308">IF(U308="sníž. přenesená",N308,0)</f>
        <v>0</v>
      </c>
      <c r="BI308" s="157">
        <f aca="true" t="shared" si="118" ref="BI308">IF(U308="nulová",N308,0)</f>
        <v>0</v>
      </c>
      <c r="BJ308" s="19" t="s">
        <v>77</v>
      </c>
      <c r="BK308" s="157">
        <f aca="true" t="shared" si="119" ref="BK308">ROUND(L308*K308,2)</f>
        <v>0</v>
      </c>
      <c r="BL308" s="19" t="s">
        <v>214</v>
      </c>
      <c r="BM308" s="19" t="s">
        <v>715</v>
      </c>
    </row>
    <row r="309" spans="2:65" s="1" customFormat="1" ht="31.5" customHeight="1">
      <c r="B309" s="129"/>
      <c r="C309" s="150">
        <v>153</v>
      </c>
      <c r="D309" s="150" t="s">
        <v>141</v>
      </c>
      <c r="E309" s="151" t="s">
        <v>716</v>
      </c>
      <c r="F309" s="448" t="s">
        <v>717</v>
      </c>
      <c r="G309" s="448"/>
      <c r="H309" s="448"/>
      <c r="I309" s="448"/>
      <c r="J309" s="152" t="s">
        <v>406</v>
      </c>
      <c r="K309" s="153">
        <v>12875.643</v>
      </c>
      <c r="L309" s="449"/>
      <c r="M309" s="449"/>
      <c r="N309" s="449">
        <f t="shared" si="100"/>
        <v>0</v>
      </c>
      <c r="O309" s="449"/>
      <c r="P309" s="449"/>
      <c r="Q309" s="449"/>
      <c r="R309" s="131"/>
      <c r="T309" s="154" t="s">
        <v>5</v>
      </c>
      <c r="U309" s="42" t="s">
        <v>37</v>
      </c>
      <c r="V309" s="155">
        <v>0</v>
      </c>
      <c r="W309" s="155">
        <f t="shared" si="101"/>
        <v>0</v>
      </c>
      <c r="X309" s="155">
        <v>0</v>
      </c>
      <c r="Y309" s="155">
        <f t="shared" si="102"/>
        <v>0</v>
      </c>
      <c r="Z309" s="155">
        <v>0</v>
      </c>
      <c r="AA309" s="156">
        <f t="shared" si="103"/>
        <v>0</v>
      </c>
      <c r="AR309" s="19" t="s">
        <v>214</v>
      </c>
      <c r="AT309" s="19" t="s">
        <v>141</v>
      </c>
      <c r="AU309" s="19" t="s">
        <v>94</v>
      </c>
      <c r="AY309" s="19" t="s">
        <v>140</v>
      </c>
      <c r="BE309" s="157">
        <f t="shared" si="104"/>
        <v>0</v>
      </c>
      <c r="BF309" s="157">
        <f t="shared" si="105"/>
        <v>0</v>
      </c>
      <c r="BG309" s="157">
        <f t="shared" si="106"/>
        <v>0</v>
      </c>
      <c r="BH309" s="157">
        <f t="shared" si="107"/>
        <v>0</v>
      </c>
      <c r="BI309" s="157">
        <f t="shared" si="108"/>
        <v>0</v>
      </c>
      <c r="BJ309" s="19" t="s">
        <v>77</v>
      </c>
      <c r="BK309" s="157">
        <f t="shared" si="109"/>
        <v>0</v>
      </c>
      <c r="BL309" s="19" t="s">
        <v>214</v>
      </c>
      <c r="BM309" s="19" t="s">
        <v>718</v>
      </c>
    </row>
    <row r="310" spans="2:63" s="9" customFormat="1" ht="29.85" customHeight="1">
      <c r="B310" s="139"/>
      <c r="C310" s="140"/>
      <c r="D310" s="149" t="s">
        <v>132</v>
      </c>
      <c r="E310" s="149"/>
      <c r="F310" s="149"/>
      <c r="G310" s="149"/>
      <c r="H310" s="149"/>
      <c r="I310" s="149"/>
      <c r="J310" s="149"/>
      <c r="K310" s="149"/>
      <c r="L310" s="149"/>
      <c r="M310" s="149"/>
      <c r="N310" s="469">
        <f>BK310</f>
        <v>0</v>
      </c>
      <c r="O310" s="470"/>
      <c r="P310" s="470"/>
      <c r="Q310" s="470"/>
      <c r="R310" s="142"/>
      <c r="T310" s="143"/>
      <c r="U310" s="140"/>
      <c r="V310" s="140"/>
      <c r="W310" s="144">
        <f>SUM(W311:W313)</f>
        <v>50</v>
      </c>
      <c r="X310" s="140"/>
      <c r="Y310" s="144">
        <f>SUM(Y311:Y313)</f>
        <v>0.184</v>
      </c>
      <c r="Z310" s="140"/>
      <c r="AA310" s="145">
        <f>SUM(AA311:AA313)</f>
        <v>0</v>
      </c>
      <c r="AR310" s="146" t="s">
        <v>94</v>
      </c>
      <c r="AT310" s="147" t="s">
        <v>71</v>
      </c>
      <c r="AU310" s="147" t="s">
        <v>77</v>
      </c>
      <c r="AY310" s="146" t="s">
        <v>140</v>
      </c>
      <c r="BK310" s="148">
        <f>SUM(BK311:BK313)</f>
        <v>0</v>
      </c>
    </row>
    <row r="311" spans="2:65" s="1" customFormat="1" ht="69.75" customHeight="1">
      <c r="B311" s="129"/>
      <c r="C311" s="150">
        <v>154</v>
      </c>
      <c r="D311" s="150" t="s">
        <v>141</v>
      </c>
      <c r="E311" s="151" t="s">
        <v>719</v>
      </c>
      <c r="F311" s="448" t="s">
        <v>720</v>
      </c>
      <c r="G311" s="448"/>
      <c r="H311" s="448"/>
      <c r="I311" s="448"/>
      <c r="J311" s="152" t="s">
        <v>414</v>
      </c>
      <c r="K311" s="153">
        <v>17</v>
      </c>
      <c r="L311" s="449"/>
      <c r="M311" s="449"/>
      <c r="N311" s="449">
        <f>ROUND(L311*K311,2)</f>
        <v>0</v>
      </c>
      <c r="O311" s="449"/>
      <c r="P311" s="449"/>
      <c r="Q311" s="449"/>
      <c r="R311" s="131"/>
      <c r="T311" s="154" t="s">
        <v>5</v>
      </c>
      <c r="U311" s="42" t="s">
        <v>37</v>
      </c>
      <c r="V311" s="155">
        <v>2.5</v>
      </c>
      <c r="W311" s="155">
        <f>V311*K311</f>
        <v>42.5</v>
      </c>
      <c r="X311" s="155">
        <v>0.0092</v>
      </c>
      <c r="Y311" s="155">
        <f>X311*K311</f>
        <v>0.15639999999999998</v>
      </c>
      <c r="Z311" s="155">
        <v>0</v>
      </c>
      <c r="AA311" s="156">
        <f>Z311*K311</f>
        <v>0</v>
      </c>
      <c r="AR311" s="19" t="s">
        <v>214</v>
      </c>
      <c r="AT311" s="19" t="s">
        <v>141</v>
      </c>
      <c r="AU311" s="19" t="s">
        <v>94</v>
      </c>
      <c r="AY311" s="19" t="s">
        <v>140</v>
      </c>
      <c r="BE311" s="157">
        <f>IF(U311="základní",N311,0)</f>
        <v>0</v>
      </c>
      <c r="BF311" s="157">
        <f>IF(U311="snížená",N311,0)</f>
        <v>0</v>
      </c>
      <c r="BG311" s="157">
        <f>IF(U311="zákl. přenesená",N311,0)</f>
        <v>0</v>
      </c>
      <c r="BH311" s="157">
        <f>IF(U311="sníž. přenesená",N311,0)</f>
        <v>0</v>
      </c>
      <c r="BI311" s="157">
        <f>IF(U311="nulová",N311,0)</f>
        <v>0</v>
      </c>
      <c r="BJ311" s="19" t="s">
        <v>77</v>
      </c>
      <c r="BK311" s="157">
        <f>ROUND(L311*K311,2)</f>
        <v>0</v>
      </c>
      <c r="BL311" s="19" t="s">
        <v>214</v>
      </c>
      <c r="BM311" s="19" t="s">
        <v>721</v>
      </c>
    </row>
    <row r="312" spans="2:65" s="1" customFormat="1" ht="82.5" customHeight="1">
      <c r="B312" s="129"/>
      <c r="C312" s="150">
        <v>155</v>
      </c>
      <c r="D312" s="150" t="s">
        <v>141</v>
      </c>
      <c r="E312" s="151" t="s">
        <v>722</v>
      </c>
      <c r="F312" s="448" t="s">
        <v>723</v>
      </c>
      <c r="G312" s="448"/>
      <c r="H312" s="448"/>
      <c r="I312" s="448"/>
      <c r="J312" s="152" t="s">
        <v>414</v>
      </c>
      <c r="K312" s="153">
        <v>3</v>
      </c>
      <c r="L312" s="449"/>
      <c r="M312" s="449"/>
      <c r="N312" s="449">
        <f>ROUND(L312*K312,2)</f>
        <v>0</v>
      </c>
      <c r="O312" s="449"/>
      <c r="P312" s="449"/>
      <c r="Q312" s="449"/>
      <c r="R312" s="131"/>
      <c r="T312" s="154" t="s">
        <v>5</v>
      </c>
      <c r="U312" s="42" t="s">
        <v>37</v>
      </c>
      <c r="V312" s="155">
        <v>2.5</v>
      </c>
      <c r="W312" s="155">
        <f>V312*K312</f>
        <v>7.5</v>
      </c>
      <c r="X312" s="155">
        <v>0.0092</v>
      </c>
      <c r="Y312" s="155">
        <f>X312*K312</f>
        <v>0.0276</v>
      </c>
      <c r="Z312" s="155">
        <v>0</v>
      </c>
      <c r="AA312" s="156">
        <f>Z312*K312</f>
        <v>0</v>
      </c>
      <c r="AR312" s="19" t="s">
        <v>214</v>
      </c>
      <c r="AT312" s="19" t="s">
        <v>141</v>
      </c>
      <c r="AU312" s="19" t="s">
        <v>94</v>
      </c>
      <c r="AY312" s="19" t="s">
        <v>140</v>
      </c>
      <c r="BE312" s="157">
        <f>IF(U312="základní",N312,0)</f>
        <v>0</v>
      </c>
      <c r="BF312" s="157">
        <f>IF(U312="snížená",N312,0)</f>
        <v>0</v>
      </c>
      <c r="BG312" s="157">
        <f>IF(U312="zákl. přenesená",N312,0)</f>
        <v>0</v>
      </c>
      <c r="BH312" s="157">
        <f>IF(U312="sníž. přenesená",N312,0)</f>
        <v>0</v>
      </c>
      <c r="BI312" s="157">
        <f>IF(U312="nulová",N312,0)</f>
        <v>0</v>
      </c>
      <c r="BJ312" s="19" t="s">
        <v>77</v>
      </c>
      <c r="BK312" s="157">
        <f>ROUND(L312*K312,2)</f>
        <v>0</v>
      </c>
      <c r="BL312" s="19" t="s">
        <v>214</v>
      </c>
      <c r="BM312" s="19" t="s">
        <v>724</v>
      </c>
    </row>
    <row r="313" spans="2:65" s="1" customFormat="1" ht="31.5" customHeight="1">
      <c r="B313" s="129"/>
      <c r="C313" s="150">
        <v>156</v>
      </c>
      <c r="D313" s="150" t="s">
        <v>141</v>
      </c>
      <c r="E313" s="151" t="s">
        <v>725</v>
      </c>
      <c r="F313" s="448" t="s">
        <v>726</v>
      </c>
      <c r="G313" s="448"/>
      <c r="H313" s="448"/>
      <c r="I313" s="448"/>
      <c r="J313" s="152" t="s">
        <v>406</v>
      </c>
      <c r="K313" s="153">
        <v>1623.28</v>
      </c>
      <c r="L313" s="449"/>
      <c r="M313" s="449"/>
      <c r="N313" s="449">
        <f>ROUND(L313*K313,2)</f>
        <v>0</v>
      </c>
      <c r="O313" s="449"/>
      <c r="P313" s="449"/>
      <c r="Q313" s="449"/>
      <c r="R313" s="131"/>
      <c r="T313" s="154" t="s">
        <v>5</v>
      </c>
      <c r="U313" s="42" t="s">
        <v>37</v>
      </c>
      <c r="V313" s="155">
        <v>0</v>
      </c>
      <c r="W313" s="155">
        <f>V313*K313</f>
        <v>0</v>
      </c>
      <c r="X313" s="155">
        <v>0</v>
      </c>
      <c r="Y313" s="155">
        <f>X313*K313</f>
        <v>0</v>
      </c>
      <c r="Z313" s="155">
        <v>0</v>
      </c>
      <c r="AA313" s="156">
        <f>Z313*K313</f>
        <v>0</v>
      </c>
      <c r="AR313" s="19" t="s">
        <v>214</v>
      </c>
      <c r="AT313" s="19" t="s">
        <v>141</v>
      </c>
      <c r="AU313" s="19" t="s">
        <v>94</v>
      </c>
      <c r="AY313" s="19" t="s">
        <v>140</v>
      </c>
      <c r="BE313" s="157">
        <f>IF(U313="základní",N313,0)</f>
        <v>0</v>
      </c>
      <c r="BF313" s="157">
        <f>IF(U313="snížená",N313,0)</f>
        <v>0</v>
      </c>
      <c r="BG313" s="157">
        <f>IF(U313="zákl. přenesená",N313,0)</f>
        <v>0</v>
      </c>
      <c r="BH313" s="157">
        <f>IF(U313="sníž. přenesená",N313,0)</f>
        <v>0</v>
      </c>
      <c r="BI313" s="157">
        <f>IF(U313="nulová",N313,0)</f>
        <v>0</v>
      </c>
      <c r="BJ313" s="19" t="s">
        <v>77</v>
      </c>
      <c r="BK313" s="157">
        <f>ROUND(L313*K313,2)</f>
        <v>0</v>
      </c>
      <c r="BL313" s="19" t="s">
        <v>214</v>
      </c>
      <c r="BM313" s="19" t="s">
        <v>727</v>
      </c>
    </row>
    <row r="314" spans="2:63" s="9" customFormat="1" ht="29.85" customHeight="1">
      <c r="B314" s="139"/>
      <c r="C314" s="140"/>
      <c r="D314" s="149" t="s">
        <v>133</v>
      </c>
      <c r="E314" s="149"/>
      <c r="F314" s="149"/>
      <c r="G314" s="149"/>
      <c r="H314" s="149"/>
      <c r="I314" s="149"/>
      <c r="J314" s="149"/>
      <c r="K314" s="149"/>
      <c r="L314" s="149"/>
      <c r="M314" s="149"/>
      <c r="N314" s="469">
        <f>BK314</f>
        <v>0</v>
      </c>
      <c r="O314" s="470"/>
      <c r="P314" s="470"/>
      <c r="Q314" s="470"/>
      <c r="R314" s="142"/>
      <c r="T314" s="143"/>
      <c r="U314" s="140"/>
      <c r="V314" s="140"/>
      <c r="W314" s="144">
        <f>W315</f>
        <v>1.125</v>
      </c>
      <c r="X314" s="140"/>
      <c r="Y314" s="144">
        <f>Y315</f>
        <v>0.00176</v>
      </c>
      <c r="Z314" s="140"/>
      <c r="AA314" s="145">
        <f>AA315</f>
        <v>0</v>
      </c>
      <c r="AR314" s="146" t="s">
        <v>94</v>
      </c>
      <c r="AT314" s="147" t="s">
        <v>71</v>
      </c>
      <c r="AU314" s="147" t="s">
        <v>77</v>
      </c>
      <c r="AY314" s="146" t="s">
        <v>140</v>
      </c>
      <c r="BK314" s="148">
        <f>BK315</f>
        <v>0</v>
      </c>
    </row>
    <row r="315" spans="2:65" s="1" customFormat="1" ht="22.5" customHeight="1">
      <c r="B315" s="129"/>
      <c r="C315" s="150">
        <v>157</v>
      </c>
      <c r="D315" s="150" t="s">
        <v>141</v>
      </c>
      <c r="E315" s="151" t="s">
        <v>728</v>
      </c>
      <c r="F315" s="448" t="s">
        <v>729</v>
      </c>
      <c r="G315" s="448"/>
      <c r="H315" s="448"/>
      <c r="I315" s="448"/>
      <c r="J315" s="152" t="s">
        <v>208</v>
      </c>
      <c r="K315" s="153">
        <v>1</v>
      </c>
      <c r="L315" s="449"/>
      <c r="M315" s="449"/>
      <c r="N315" s="449">
        <f>ROUND(L315*K315,2)</f>
        <v>0</v>
      </c>
      <c r="O315" s="449"/>
      <c r="P315" s="449"/>
      <c r="Q315" s="449"/>
      <c r="R315" s="131"/>
      <c r="T315" s="154" t="s">
        <v>5</v>
      </c>
      <c r="U315" s="42" t="s">
        <v>37</v>
      </c>
      <c r="V315" s="155">
        <v>1.125</v>
      </c>
      <c r="W315" s="155">
        <f>V315*K315</f>
        <v>1.125</v>
      </c>
      <c r="X315" s="155">
        <v>0.00176</v>
      </c>
      <c r="Y315" s="155">
        <f>X315*K315</f>
        <v>0.00176</v>
      </c>
      <c r="Z315" s="155">
        <v>0</v>
      </c>
      <c r="AA315" s="156">
        <f>Z315*K315</f>
        <v>0</v>
      </c>
      <c r="AR315" s="19" t="s">
        <v>214</v>
      </c>
      <c r="AT315" s="19" t="s">
        <v>141</v>
      </c>
      <c r="AU315" s="19" t="s">
        <v>94</v>
      </c>
      <c r="AY315" s="19" t="s">
        <v>140</v>
      </c>
      <c r="BE315" s="157">
        <f>IF(U315="základní",N315,0)</f>
        <v>0</v>
      </c>
      <c r="BF315" s="157">
        <f>IF(U315="snížená",N315,0)</f>
        <v>0</v>
      </c>
      <c r="BG315" s="157">
        <f>IF(U315="zákl. přenesená",N315,0)</f>
        <v>0</v>
      </c>
      <c r="BH315" s="157">
        <f>IF(U315="sníž. přenesená",N315,0)</f>
        <v>0</v>
      </c>
      <c r="BI315" s="157">
        <f>IF(U315="nulová",N315,0)</f>
        <v>0</v>
      </c>
      <c r="BJ315" s="19" t="s">
        <v>77</v>
      </c>
      <c r="BK315" s="157">
        <f>ROUND(L315*K315,2)</f>
        <v>0</v>
      </c>
      <c r="BL315" s="19" t="s">
        <v>214</v>
      </c>
      <c r="BM315" s="19" t="s">
        <v>730</v>
      </c>
    </row>
    <row r="316" spans="2:63" s="9" customFormat="1" ht="29.85" customHeight="1">
      <c r="B316" s="139"/>
      <c r="C316" s="140"/>
      <c r="D316" s="149" t="s">
        <v>134</v>
      </c>
      <c r="E316" s="149"/>
      <c r="F316" s="149"/>
      <c r="G316" s="149"/>
      <c r="H316" s="149"/>
      <c r="I316" s="149"/>
      <c r="J316" s="149"/>
      <c r="K316" s="149"/>
      <c r="L316" s="149"/>
      <c r="M316" s="149"/>
      <c r="N316" s="469">
        <f>BK316</f>
        <v>0</v>
      </c>
      <c r="O316" s="470"/>
      <c r="P316" s="470"/>
      <c r="Q316" s="470"/>
      <c r="R316" s="142"/>
      <c r="T316" s="143"/>
      <c r="U316" s="140"/>
      <c r="V316" s="140"/>
      <c r="W316" s="144">
        <f>SUM(W317:W321)</f>
        <v>21.223616</v>
      </c>
      <c r="X316" s="140"/>
      <c r="Y316" s="144">
        <f>SUM(Y317:Y321)</f>
        <v>0.05777</v>
      </c>
      <c r="Z316" s="140"/>
      <c r="AA316" s="145">
        <f>SUM(AA317:AA321)</f>
        <v>0</v>
      </c>
      <c r="AR316" s="146" t="s">
        <v>94</v>
      </c>
      <c r="AT316" s="147" t="s">
        <v>71</v>
      </c>
      <c r="AU316" s="147" t="s">
        <v>77</v>
      </c>
      <c r="AY316" s="146" t="s">
        <v>140</v>
      </c>
      <c r="BK316" s="148">
        <f>SUM(BK317:BK321)</f>
        <v>0</v>
      </c>
    </row>
    <row r="317" spans="2:65" s="1" customFormat="1" ht="31.5" customHeight="1">
      <c r="B317" s="129"/>
      <c r="C317" s="150">
        <v>158</v>
      </c>
      <c r="D317" s="150" t="s">
        <v>141</v>
      </c>
      <c r="E317" s="151" t="s">
        <v>731</v>
      </c>
      <c r="F317" s="448" t="s">
        <v>732</v>
      </c>
      <c r="G317" s="448"/>
      <c r="H317" s="448"/>
      <c r="I317" s="448"/>
      <c r="J317" s="152" t="s">
        <v>414</v>
      </c>
      <c r="K317" s="153">
        <v>3</v>
      </c>
      <c r="L317" s="449"/>
      <c r="M317" s="449"/>
      <c r="N317" s="449">
        <f aca="true" t="shared" si="120" ref="N317:N321">ROUND(L317*K317,2)</f>
        <v>0</v>
      </c>
      <c r="O317" s="449"/>
      <c r="P317" s="449"/>
      <c r="Q317" s="449"/>
      <c r="R317" s="131"/>
      <c r="T317" s="154" t="s">
        <v>5</v>
      </c>
      <c r="U317" s="42" t="s">
        <v>37</v>
      </c>
      <c r="V317" s="155">
        <v>5.724</v>
      </c>
      <c r="W317" s="155">
        <f aca="true" t="shared" si="121" ref="W317:W321">V317*K317</f>
        <v>17.172</v>
      </c>
      <c r="X317" s="155">
        <v>0.01023</v>
      </c>
      <c r="Y317" s="155">
        <f aca="true" t="shared" si="122" ref="Y317:Y321">X317*K317</f>
        <v>0.03069</v>
      </c>
      <c r="Z317" s="155">
        <v>0</v>
      </c>
      <c r="AA317" s="156">
        <f aca="true" t="shared" si="123" ref="AA317:AA321">Z317*K317</f>
        <v>0</v>
      </c>
      <c r="AR317" s="19" t="s">
        <v>214</v>
      </c>
      <c r="AT317" s="19" t="s">
        <v>141</v>
      </c>
      <c r="AU317" s="19" t="s">
        <v>94</v>
      </c>
      <c r="AY317" s="19" t="s">
        <v>140</v>
      </c>
      <c r="BE317" s="157">
        <f aca="true" t="shared" si="124" ref="BE317:BE321">IF(U317="základní",N317,0)</f>
        <v>0</v>
      </c>
      <c r="BF317" s="157">
        <f aca="true" t="shared" si="125" ref="BF317:BF321">IF(U317="snížená",N317,0)</f>
        <v>0</v>
      </c>
      <c r="BG317" s="157">
        <f aca="true" t="shared" si="126" ref="BG317:BG321">IF(U317="zákl. přenesená",N317,0)</f>
        <v>0</v>
      </c>
      <c r="BH317" s="157">
        <f aca="true" t="shared" si="127" ref="BH317:BH321">IF(U317="sníž. přenesená",N317,0)</f>
        <v>0</v>
      </c>
      <c r="BI317" s="157">
        <f aca="true" t="shared" si="128" ref="BI317:BI321">IF(U317="nulová",N317,0)</f>
        <v>0</v>
      </c>
      <c r="BJ317" s="19" t="s">
        <v>77</v>
      </c>
      <c r="BK317" s="157">
        <f aca="true" t="shared" si="129" ref="BK317:BK321">ROUND(L317*K317,2)</f>
        <v>0</v>
      </c>
      <c r="BL317" s="19" t="s">
        <v>214</v>
      </c>
      <c r="BM317" s="19" t="s">
        <v>733</v>
      </c>
    </row>
    <row r="318" spans="2:65" s="1" customFormat="1" ht="82.5" customHeight="1">
      <c r="B318" s="129"/>
      <c r="C318" s="166">
        <v>159</v>
      </c>
      <c r="D318" s="166" t="s">
        <v>191</v>
      </c>
      <c r="E318" s="167" t="s">
        <v>734</v>
      </c>
      <c r="F318" s="452" t="s">
        <v>735</v>
      </c>
      <c r="G318" s="452"/>
      <c r="H318" s="452"/>
      <c r="I318" s="452"/>
      <c r="J318" s="168" t="s">
        <v>212</v>
      </c>
      <c r="K318" s="169">
        <v>3</v>
      </c>
      <c r="L318" s="453"/>
      <c r="M318" s="453"/>
      <c r="N318" s="453">
        <f t="shared" si="120"/>
        <v>0</v>
      </c>
      <c r="O318" s="449"/>
      <c r="P318" s="449"/>
      <c r="Q318" s="449"/>
      <c r="R318" s="131"/>
      <c r="T318" s="154" t="s">
        <v>5</v>
      </c>
      <c r="U318" s="42" t="s">
        <v>37</v>
      </c>
      <c r="V318" s="155">
        <v>0</v>
      </c>
      <c r="W318" s="155">
        <f t="shared" si="121"/>
        <v>0</v>
      </c>
      <c r="X318" s="155">
        <v>0</v>
      </c>
      <c r="Y318" s="155">
        <f t="shared" si="122"/>
        <v>0</v>
      </c>
      <c r="Z318" s="155">
        <v>0</v>
      </c>
      <c r="AA318" s="156">
        <f t="shared" si="123"/>
        <v>0</v>
      </c>
      <c r="AR318" s="19" t="s">
        <v>280</v>
      </c>
      <c r="AT318" s="19" t="s">
        <v>191</v>
      </c>
      <c r="AU318" s="19" t="s">
        <v>94</v>
      </c>
      <c r="AY318" s="19" t="s">
        <v>140</v>
      </c>
      <c r="BE318" s="157">
        <f t="shared" si="124"/>
        <v>0</v>
      </c>
      <c r="BF318" s="157">
        <f t="shared" si="125"/>
        <v>0</v>
      </c>
      <c r="BG318" s="157">
        <f t="shared" si="126"/>
        <v>0</v>
      </c>
      <c r="BH318" s="157">
        <f t="shared" si="127"/>
        <v>0</v>
      </c>
      <c r="BI318" s="157">
        <f t="shared" si="128"/>
        <v>0</v>
      </c>
      <c r="BJ318" s="19" t="s">
        <v>77</v>
      </c>
      <c r="BK318" s="157">
        <f t="shared" si="129"/>
        <v>0</v>
      </c>
      <c r="BL318" s="19" t="s">
        <v>214</v>
      </c>
      <c r="BM318" s="19" t="s">
        <v>736</v>
      </c>
    </row>
    <row r="319" spans="2:65" s="1" customFormat="1" ht="57" customHeight="1">
      <c r="B319" s="129"/>
      <c r="C319" s="150">
        <v>160</v>
      </c>
      <c r="D319" s="150" t="s">
        <v>141</v>
      </c>
      <c r="E319" s="151" t="s">
        <v>737</v>
      </c>
      <c r="F319" s="448" t="s">
        <v>738</v>
      </c>
      <c r="G319" s="448"/>
      <c r="H319" s="448"/>
      <c r="I319" s="448"/>
      <c r="J319" s="152" t="s">
        <v>414</v>
      </c>
      <c r="K319" s="153">
        <v>2</v>
      </c>
      <c r="L319" s="449"/>
      <c r="M319" s="449"/>
      <c r="N319" s="449">
        <f t="shared" si="120"/>
        <v>0</v>
      </c>
      <c r="O319" s="449"/>
      <c r="P319" s="449"/>
      <c r="Q319" s="449"/>
      <c r="R319" s="131"/>
      <c r="T319" s="154" t="s">
        <v>5</v>
      </c>
      <c r="U319" s="42" t="s">
        <v>37</v>
      </c>
      <c r="V319" s="155">
        <v>0.978</v>
      </c>
      <c r="W319" s="155">
        <f t="shared" si="121"/>
        <v>1.956</v>
      </c>
      <c r="X319" s="155">
        <v>0.01354</v>
      </c>
      <c r="Y319" s="155">
        <f t="shared" si="122"/>
        <v>0.02708</v>
      </c>
      <c r="Z319" s="155">
        <v>0</v>
      </c>
      <c r="AA319" s="156">
        <f t="shared" si="123"/>
        <v>0</v>
      </c>
      <c r="AR319" s="19" t="s">
        <v>214</v>
      </c>
      <c r="AT319" s="19" t="s">
        <v>141</v>
      </c>
      <c r="AU319" s="19" t="s">
        <v>94</v>
      </c>
      <c r="AY319" s="19" t="s">
        <v>140</v>
      </c>
      <c r="BE319" s="157">
        <f t="shared" si="124"/>
        <v>0</v>
      </c>
      <c r="BF319" s="157">
        <f t="shared" si="125"/>
        <v>0</v>
      </c>
      <c r="BG319" s="157">
        <f t="shared" si="126"/>
        <v>0</v>
      </c>
      <c r="BH319" s="157">
        <f t="shared" si="127"/>
        <v>0</v>
      </c>
      <c r="BI319" s="157">
        <f t="shared" si="128"/>
        <v>0</v>
      </c>
      <c r="BJ319" s="19" t="s">
        <v>77</v>
      </c>
      <c r="BK319" s="157">
        <f t="shared" si="129"/>
        <v>0</v>
      </c>
      <c r="BL319" s="19" t="s">
        <v>214</v>
      </c>
      <c r="BM319" s="19" t="s">
        <v>739</v>
      </c>
    </row>
    <row r="320" spans="2:65" s="1" customFormat="1" ht="31.5" customHeight="1">
      <c r="B320" s="129"/>
      <c r="C320" s="150">
        <v>161</v>
      </c>
      <c r="D320" s="150" t="s">
        <v>141</v>
      </c>
      <c r="E320" s="151" t="s">
        <v>740</v>
      </c>
      <c r="F320" s="448" t="s">
        <v>741</v>
      </c>
      <c r="G320" s="448"/>
      <c r="H320" s="448"/>
      <c r="I320" s="448"/>
      <c r="J320" s="152" t="s">
        <v>177</v>
      </c>
      <c r="K320" s="153">
        <v>0.512</v>
      </c>
      <c r="L320" s="449"/>
      <c r="M320" s="449"/>
      <c r="N320" s="449">
        <f t="shared" si="120"/>
        <v>0</v>
      </c>
      <c r="O320" s="449"/>
      <c r="P320" s="449"/>
      <c r="Q320" s="449"/>
      <c r="R320" s="131"/>
      <c r="T320" s="154" t="s">
        <v>5</v>
      </c>
      <c r="U320" s="42" t="s">
        <v>37</v>
      </c>
      <c r="V320" s="155">
        <v>4.093</v>
      </c>
      <c r="W320" s="155">
        <f t="shared" si="121"/>
        <v>2.095616</v>
      </c>
      <c r="X320" s="155">
        <v>0</v>
      </c>
      <c r="Y320" s="155">
        <f t="shared" si="122"/>
        <v>0</v>
      </c>
      <c r="Z320" s="155">
        <v>0</v>
      </c>
      <c r="AA320" s="156">
        <f t="shared" si="123"/>
        <v>0</v>
      </c>
      <c r="AR320" s="19" t="s">
        <v>214</v>
      </c>
      <c r="AT320" s="19" t="s">
        <v>141</v>
      </c>
      <c r="AU320" s="19" t="s">
        <v>94</v>
      </c>
      <c r="AY320" s="19" t="s">
        <v>140</v>
      </c>
      <c r="BE320" s="157">
        <f t="shared" si="124"/>
        <v>0</v>
      </c>
      <c r="BF320" s="157">
        <f t="shared" si="125"/>
        <v>0</v>
      </c>
      <c r="BG320" s="157">
        <f t="shared" si="126"/>
        <v>0</v>
      </c>
      <c r="BH320" s="157">
        <f t="shared" si="127"/>
        <v>0</v>
      </c>
      <c r="BI320" s="157">
        <f t="shared" si="128"/>
        <v>0</v>
      </c>
      <c r="BJ320" s="19" t="s">
        <v>77</v>
      </c>
      <c r="BK320" s="157">
        <f t="shared" si="129"/>
        <v>0</v>
      </c>
      <c r="BL320" s="19" t="s">
        <v>214</v>
      </c>
      <c r="BM320" s="19" t="s">
        <v>742</v>
      </c>
    </row>
    <row r="321" spans="2:65" s="1" customFormat="1" ht="31.5" customHeight="1">
      <c r="B321" s="129"/>
      <c r="C321" s="150">
        <v>162</v>
      </c>
      <c r="D321" s="150" t="s">
        <v>141</v>
      </c>
      <c r="E321" s="151" t="s">
        <v>743</v>
      </c>
      <c r="F321" s="448" t="s">
        <v>744</v>
      </c>
      <c r="G321" s="448"/>
      <c r="H321" s="448"/>
      <c r="I321" s="448"/>
      <c r="J321" s="152" t="s">
        <v>406</v>
      </c>
      <c r="K321" s="153">
        <v>1474.467</v>
      </c>
      <c r="L321" s="449"/>
      <c r="M321" s="449"/>
      <c r="N321" s="449">
        <f t="shared" si="120"/>
        <v>0</v>
      </c>
      <c r="O321" s="449"/>
      <c r="P321" s="449"/>
      <c r="Q321" s="449"/>
      <c r="R321" s="131"/>
      <c r="T321" s="154" t="s">
        <v>5</v>
      </c>
      <c r="U321" s="42" t="s">
        <v>37</v>
      </c>
      <c r="V321" s="155">
        <v>0</v>
      </c>
      <c r="W321" s="155">
        <f t="shared" si="121"/>
        <v>0</v>
      </c>
      <c r="X321" s="155">
        <v>0</v>
      </c>
      <c r="Y321" s="155">
        <f t="shared" si="122"/>
        <v>0</v>
      </c>
      <c r="Z321" s="155">
        <v>0</v>
      </c>
      <c r="AA321" s="156">
        <f t="shared" si="123"/>
        <v>0</v>
      </c>
      <c r="AR321" s="19" t="s">
        <v>214</v>
      </c>
      <c r="AT321" s="19" t="s">
        <v>141</v>
      </c>
      <c r="AU321" s="19" t="s">
        <v>94</v>
      </c>
      <c r="AY321" s="19" t="s">
        <v>140</v>
      </c>
      <c r="BE321" s="157">
        <f t="shared" si="124"/>
        <v>0</v>
      </c>
      <c r="BF321" s="157">
        <f t="shared" si="125"/>
        <v>0</v>
      </c>
      <c r="BG321" s="157">
        <f t="shared" si="126"/>
        <v>0</v>
      </c>
      <c r="BH321" s="157">
        <f t="shared" si="127"/>
        <v>0</v>
      </c>
      <c r="BI321" s="157">
        <f t="shared" si="128"/>
        <v>0</v>
      </c>
      <c r="BJ321" s="19" t="s">
        <v>77</v>
      </c>
      <c r="BK321" s="157">
        <f t="shared" si="129"/>
        <v>0</v>
      </c>
      <c r="BL321" s="19" t="s">
        <v>214</v>
      </c>
      <c r="BM321" s="19" t="s">
        <v>745</v>
      </c>
    </row>
    <row r="322" spans="2:63" s="9" customFormat="1" ht="29.85" customHeight="1">
      <c r="B322" s="139"/>
      <c r="C322" s="140"/>
      <c r="D322" s="149" t="s">
        <v>136</v>
      </c>
      <c r="E322" s="149"/>
      <c r="F322" s="149"/>
      <c r="G322" s="149"/>
      <c r="H322" s="149"/>
      <c r="I322" s="149"/>
      <c r="J322" s="149"/>
      <c r="K322" s="149"/>
      <c r="L322" s="149"/>
      <c r="M322" s="149"/>
      <c r="N322" s="469">
        <f>BK322</f>
        <v>0</v>
      </c>
      <c r="O322" s="470"/>
      <c r="P322" s="470"/>
      <c r="Q322" s="470"/>
      <c r="R322" s="142"/>
      <c r="T322" s="143"/>
      <c r="U322" s="140"/>
      <c r="V322" s="140"/>
      <c r="W322" s="144">
        <f>SUM(W323:W325)</f>
        <v>66.5</v>
      </c>
      <c r="X322" s="140"/>
      <c r="Y322" s="144">
        <f>SUM(Y323:Y325)</f>
        <v>0.017499999999999998</v>
      </c>
      <c r="Z322" s="140"/>
      <c r="AA322" s="145">
        <f>SUM(AA323:AA325)</f>
        <v>0</v>
      </c>
      <c r="AR322" s="146" t="s">
        <v>94</v>
      </c>
      <c r="AT322" s="147" t="s">
        <v>71</v>
      </c>
      <c r="AU322" s="147" t="s">
        <v>77</v>
      </c>
      <c r="AY322" s="146" t="s">
        <v>140</v>
      </c>
      <c r="BK322" s="148">
        <f>SUM(BK323:BK325)</f>
        <v>0</v>
      </c>
    </row>
    <row r="323" spans="2:65" s="1" customFormat="1" ht="57" customHeight="1">
      <c r="B323" s="129"/>
      <c r="C323" s="150">
        <v>163</v>
      </c>
      <c r="D323" s="150" t="s">
        <v>141</v>
      </c>
      <c r="E323" s="151" t="s">
        <v>749</v>
      </c>
      <c r="F323" s="448" t="s">
        <v>750</v>
      </c>
      <c r="G323" s="448"/>
      <c r="H323" s="448"/>
      <c r="I323" s="448"/>
      <c r="J323" s="152" t="s">
        <v>751</v>
      </c>
      <c r="K323" s="153">
        <v>250</v>
      </c>
      <c r="L323" s="449"/>
      <c r="M323" s="449"/>
      <c r="N323" s="449">
        <f>ROUND(L323*K323,2)</f>
        <v>0</v>
      </c>
      <c r="O323" s="449"/>
      <c r="P323" s="449"/>
      <c r="Q323" s="449"/>
      <c r="R323" s="131"/>
      <c r="T323" s="154" t="s">
        <v>5</v>
      </c>
      <c r="U323" s="42" t="s">
        <v>37</v>
      </c>
      <c r="V323" s="155">
        <v>0.266</v>
      </c>
      <c r="W323" s="155">
        <f>V323*K323</f>
        <v>66.5</v>
      </c>
      <c r="X323" s="155">
        <v>7E-05</v>
      </c>
      <c r="Y323" s="155">
        <f>X323*K323</f>
        <v>0.017499999999999998</v>
      </c>
      <c r="Z323" s="155">
        <v>0</v>
      </c>
      <c r="AA323" s="156">
        <f>Z323*K323</f>
        <v>0</v>
      </c>
      <c r="AR323" s="19" t="s">
        <v>214</v>
      </c>
      <c r="AT323" s="19" t="s">
        <v>141</v>
      </c>
      <c r="AU323" s="19" t="s">
        <v>94</v>
      </c>
      <c r="AY323" s="19" t="s">
        <v>140</v>
      </c>
      <c r="BE323" s="157">
        <f>IF(U323="základní",N323,0)</f>
        <v>0</v>
      </c>
      <c r="BF323" s="157">
        <f>IF(U323="snížená",N323,0)</f>
        <v>0</v>
      </c>
      <c r="BG323" s="157">
        <f>IF(U323="zákl. přenesená",N323,0)</f>
        <v>0</v>
      </c>
      <c r="BH323" s="157">
        <f>IF(U323="sníž. přenesená",N323,0)</f>
        <v>0</v>
      </c>
      <c r="BI323" s="157">
        <f>IF(U323="nulová",N323,0)</f>
        <v>0</v>
      </c>
      <c r="BJ323" s="19" t="s">
        <v>77</v>
      </c>
      <c r="BK323" s="157">
        <f>ROUND(L323*K323,2)</f>
        <v>0</v>
      </c>
      <c r="BL323" s="19" t="s">
        <v>214</v>
      </c>
      <c r="BM323" s="19" t="s">
        <v>752</v>
      </c>
    </row>
    <row r="324" spans="2:51" s="10" customFormat="1" ht="22.5" customHeight="1">
      <c r="B324" s="158"/>
      <c r="C324" s="159"/>
      <c r="D324" s="159"/>
      <c r="E324" s="160" t="s">
        <v>5</v>
      </c>
      <c r="F324" s="450" t="s">
        <v>753</v>
      </c>
      <c r="G324" s="451"/>
      <c r="H324" s="451"/>
      <c r="I324" s="451"/>
      <c r="J324" s="159"/>
      <c r="K324" s="161">
        <v>250</v>
      </c>
      <c r="L324" s="159"/>
      <c r="M324" s="159"/>
      <c r="N324" s="159"/>
      <c r="O324" s="159"/>
      <c r="P324" s="159"/>
      <c r="Q324" s="159"/>
      <c r="R324" s="162"/>
      <c r="T324" s="163"/>
      <c r="U324" s="159"/>
      <c r="V324" s="159"/>
      <c r="W324" s="159"/>
      <c r="X324" s="159"/>
      <c r="Y324" s="159"/>
      <c r="Z324" s="159"/>
      <c r="AA324" s="164"/>
      <c r="AT324" s="165" t="s">
        <v>148</v>
      </c>
      <c r="AU324" s="165" t="s">
        <v>94</v>
      </c>
      <c r="AV324" s="10" t="s">
        <v>94</v>
      </c>
      <c r="AW324" s="10" t="s">
        <v>30</v>
      </c>
      <c r="AX324" s="10" t="s">
        <v>77</v>
      </c>
      <c r="AY324" s="165" t="s">
        <v>140</v>
      </c>
    </row>
    <row r="325" spans="2:65" s="1" customFormat="1" ht="31.5" customHeight="1">
      <c r="B325" s="129"/>
      <c r="C325" s="150">
        <v>164</v>
      </c>
      <c r="D325" s="150" t="s">
        <v>141</v>
      </c>
      <c r="E325" s="151" t="s">
        <v>754</v>
      </c>
      <c r="F325" s="448" t="s">
        <v>755</v>
      </c>
      <c r="G325" s="448"/>
      <c r="H325" s="448"/>
      <c r="I325" s="448"/>
      <c r="J325" s="152" t="s">
        <v>406</v>
      </c>
      <c r="K325" s="153">
        <v>475</v>
      </c>
      <c r="L325" s="449"/>
      <c r="M325" s="449"/>
      <c r="N325" s="449">
        <f>ROUND(L325*K325,2)</f>
        <v>0</v>
      </c>
      <c r="O325" s="449"/>
      <c r="P325" s="449"/>
      <c r="Q325" s="449"/>
      <c r="R325" s="131"/>
      <c r="T325" s="154" t="s">
        <v>5</v>
      </c>
      <c r="U325" s="42" t="s">
        <v>37</v>
      </c>
      <c r="V325" s="155">
        <v>0</v>
      </c>
      <c r="W325" s="155">
        <f>V325*K325</f>
        <v>0</v>
      </c>
      <c r="X325" s="155">
        <v>0</v>
      </c>
      <c r="Y325" s="155">
        <f>X325*K325</f>
        <v>0</v>
      </c>
      <c r="Z325" s="155">
        <v>0</v>
      </c>
      <c r="AA325" s="156">
        <f>Z325*K325</f>
        <v>0</v>
      </c>
      <c r="AR325" s="19" t="s">
        <v>214</v>
      </c>
      <c r="AT325" s="19" t="s">
        <v>141</v>
      </c>
      <c r="AU325" s="19" t="s">
        <v>94</v>
      </c>
      <c r="AY325" s="19" t="s">
        <v>140</v>
      </c>
      <c r="BE325" s="157">
        <f>IF(U325="základní",N325,0)</f>
        <v>0</v>
      </c>
      <c r="BF325" s="157">
        <f>IF(U325="snížená",N325,0)</f>
        <v>0</v>
      </c>
      <c r="BG325" s="157">
        <f>IF(U325="zákl. přenesená",N325,0)</f>
        <v>0</v>
      </c>
      <c r="BH325" s="157">
        <f>IF(U325="sníž. přenesená",N325,0)</f>
        <v>0</v>
      </c>
      <c r="BI325" s="157">
        <f>IF(U325="nulová",N325,0)</f>
        <v>0</v>
      </c>
      <c r="BJ325" s="19" t="s">
        <v>77</v>
      </c>
      <c r="BK325" s="157">
        <f>ROUND(L325*K325,2)</f>
        <v>0</v>
      </c>
      <c r="BL325" s="19" t="s">
        <v>214</v>
      </c>
      <c r="BM325" s="19" t="s">
        <v>756</v>
      </c>
    </row>
    <row r="326" spans="2:63" s="9" customFormat="1" ht="37.35" customHeight="1">
      <c r="B326" s="139"/>
      <c r="C326" s="140"/>
      <c r="D326" s="141" t="s">
        <v>137</v>
      </c>
      <c r="E326" s="141"/>
      <c r="F326" s="141"/>
      <c r="G326" s="141"/>
      <c r="H326" s="141"/>
      <c r="I326" s="141"/>
      <c r="J326" s="141"/>
      <c r="K326" s="141"/>
      <c r="L326" s="141"/>
      <c r="M326" s="141"/>
      <c r="N326" s="473">
        <f>BK326</f>
        <v>0</v>
      </c>
      <c r="O326" s="474"/>
      <c r="P326" s="474"/>
      <c r="Q326" s="474"/>
      <c r="R326" s="142"/>
      <c r="T326" s="143"/>
      <c r="U326" s="140"/>
      <c r="V326" s="140"/>
      <c r="W326" s="144">
        <f>W327</f>
        <v>0</v>
      </c>
      <c r="X326" s="140"/>
      <c r="Y326" s="144">
        <f>Y327</f>
        <v>0</v>
      </c>
      <c r="Z326" s="140"/>
      <c r="AA326" s="145">
        <f>AA327</f>
        <v>0</v>
      </c>
      <c r="AR326" s="146" t="s">
        <v>145</v>
      </c>
      <c r="AT326" s="147" t="s">
        <v>71</v>
      </c>
      <c r="AU326" s="147" t="s">
        <v>72</v>
      </c>
      <c r="AY326" s="146" t="s">
        <v>140</v>
      </c>
      <c r="BK326" s="148">
        <f>BK327</f>
        <v>0</v>
      </c>
    </row>
    <row r="327" spans="2:65" s="1" customFormat="1" ht="31.5" customHeight="1">
      <c r="B327" s="129"/>
      <c r="C327" s="150">
        <v>164</v>
      </c>
      <c r="D327" s="150" t="s">
        <v>141</v>
      </c>
      <c r="E327" s="151" t="s">
        <v>757</v>
      </c>
      <c r="F327" s="448" t="s">
        <v>758</v>
      </c>
      <c r="G327" s="448"/>
      <c r="H327" s="448"/>
      <c r="I327" s="448"/>
      <c r="J327" s="152" t="s">
        <v>406</v>
      </c>
      <c r="K327" s="153">
        <v>29806.722</v>
      </c>
      <c r="L327" s="449"/>
      <c r="M327" s="449"/>
      <c r="N327" s="449">
        <f>ROUND(L327*K327,2)</f>
        <v>0</v>
      </c>
      <c r="O327" s="449"/>
      <c r="P327" s="449"/>
      <c r="Q327" s="449"/>
      <c r="R327" s="131"/>
      <c r="T327" s="154" t="s">
        <v>5</v>
      </c>
      <c r="U327" s="178" t="s">
        <v>37</v>
      </c>
      <c r="V327" s="179">
        <v>0</v>
      </c>
      <c r="W327" s="179">
        <f>V327*K327</f>
        <v>0</v>
      </c>
      <c r="X327" s="179">
        <v>0</v>
      </c>
      <c r="Y327" s="179">
        <f>X327*K327</f>
        <v>0</v>
      </c>
      <c r="Z327" s="179">
        <v>0</v>
      </c>
      <c r="AA327" s="180">
        <f>Z327*K327</f>
        <v>0</v>
      </c>
      <c r="AR327" s="19" t="s">
        <v>759</v>
      </c>
      <c r="AT327" s="19" t="s">
        <v>141</v>
      </c>
      <c r="AU327" s="19" t="s">
        <v>77</v>
      </c>
      <c r="AY327" s="19" t="s">
        <v>140</v>
      </c>
      <c r="BE327" s="157">
        <f>IF(U327="základní",N327,0)</f>
        <v>0</v>
      </c>
      <c r="BF327" s="157">
        <f>IF(U327="snížená",N327,0)</f>
        <v>0</v>
      </c>
      <c r="BG327" s="157">
        <f>IF(U327="zákl. přenesená",N327,0)</f>
        <v>0</v>
      </c>
      <c r="BH327" s="157">
        <f>IF(U327="sníž. přenesená",N327,0)</f>
        <v>0</v>
      </c>
      <c r="BI327" s="157">
        <f>IF(U327="nulová",N327,0)</f>
        <v>0</v>
      </c>
      <c r="BJ327" s="19" t="s">
        <v>77</v>
      </c>
      <c r="BK327" s="157">
        <f>ROUND(L327*K327,2)</f>
        <v>0</v>
      </c>
      <c r="BL327" s="19" t="s">
        <v>759</v>
      </c>
      <c r="BM327" s="19" t="s">
        <v>760</v>
      </c>
    </row>
    <row r="328" spans="2:18" s="1" customFormat="1" ht="6.95" customHeight="1">
      <c r="B328" s="57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9"/>
    </row>
  </sheetData>
  <mergeCells count="600">
    <mergeCell ref="H1:K1"/>
    <mergeCell ref="S2:AC2"/>
    <mergeCell ref="F327:I327"/>
    <mergeCell ref="L327:M327"/>
    <mergeCell ref="N327:Q327"/>
    <mergeCell ref="N128:Q128"/>
    <mergeCell ref="N129:Q129"/>
    <mergeCell ref="N130:Q130"/>
    <mergeCell ref="N148:Q148"/>
    <mergeCell ref="N150:Q150"/>
    <mergeCell ref="N153:Q153"/>
    <mergeCell ref="N157:Q157"/>
    <mergeCell ref="N162:Q162"/>
    <mergeCell ref="N166:Q166"/>
    <mergeCell ref="N168:Q168"/>
    <mergeCell ref="N169:Q169"/>
    <mergeCell ref="N215:Q215"/>
    <mergeCell ref="N265:Q265"/>
    <mergeCell ref="N270:Q270"/>
    <mergeCell ref="N310:Q310"/>
    <mergeCell ref="N314:Q314"/>
    <mergeCell ref="N316:Q316"/>
    <mergeCell ref="N322:Q322"/>
    <mergeCell ref="N326:Q326"/>
    <mergeCell ref="F323:I323"/>
    <mergeCell ref="L323:M323"/>
    <mergeCell ref="N323:Q323"/>
    <mergeCell ref="F324:I324"/>
    <mergeCell ref="F325:I325"/>
    <mergeCell ref="L325:M325"/>
    <mergeCell ref="N325:Q325"/>
    <mergeCell ref="F320:I320"/>
    <mergeCell ref="L320:M320"/>
    <mergeCell ref="N320:Q320"/>
    <mergeCell ref="F321:I321"/>
    <mergeCell ref="L321:M321"/>
    <mergeCell ref="N321:Q321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12:I312"/>
    <mergeCell ref="L312:M312"/>
    <mergeCell ref="N312:Q312"/>
    <mergeCell ref="F313:I313"/>
    <mergeCell ref="L313:M313"/>
    <mergeCell ref="N313:Q313"/>
    <mergeCell ref="F315:I315"/>
    <mergeCell ref="L315:M315"/>
    <mergeCell ref="N315:Q315"/>
    <mergeCell ref="F307:I307"/>
    <mergeCell ref="L307:M307"/>
    <mergeCell ref="N307:Q307"/>
    <mergeCell ref="F309:I309"/>
    <mergeCell ref="L309:M309"/>
    <mergeCell ref="N309:Q309"/>
    <mergeCell ref="F311:I311"/>
    <mergeCell ref="L311:M311"/>
    <mergeCell ref="N311:Q311"/>
    <mergeCell ref="F308:I308"/>
    <mergeCell ref="L308:M308"/>
    <mergeCell ref="N308:Q308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76:I276"/>
    <mergeCell ref="L276:M276"/>
    <mergeCell ref="N276:Q276"/>
    <mergeCell ref="F275:I275"/>
    <mergeCell ref="L275:M275"/>
    <mergeCell ref="N275:Q275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67:I267"/>
    <mergeCell ref="L267:M267"/>
    <mergeCell ref="N267:Q267"/>
    <mergeCell ref="F269:I269"/>
    <mergeCell ref="L269:M269"/>
    <mergeCell ref="N269:Q269"/>
    <mergeCell ref="F271:I271"/>
    <mergeCell ref="L271:M271"/>
    <mergeCell ref="N271:Q271"/>
    <mergeCell ref="F268:I268"/>
    <mergeCell ref="L268:M268"/>
    <mergeCell ref="N268:Q268"/>
    <mergeCell ref="F261:I261"/>
    <mergeCell ref="F262:I262"/>
    <mergeCell ref="L262:M262"/>
    <mergeCell ref="N262:Q262"/>
    <mergeCell ref="F263:I263"/>
    <mergeCell ref="F264:I264"/>
    <mergeCell ref="L264:M264"/>
    <mergeCell ref="N264:Q264"/>
    <mergeCell ref="F266:I266"/>
    <mergeCell ref="L266:M266"/>
    <mergeCell ref="N266:Q266"/>
    <mergeCell ref="F258:I258"/>
    <mergeCell ref="L258:M258"/>
    <mergeCell ref="N258:Q258"/>
    <mergeCell ref="F259:I259"/>
    <mergeCell ref="F260:I260"/>
    <mergeCell ref="L260:M260"/>
    <mergeCell ref="N260:Q260"/>
    <mergeCell ref="F257:I257"/>
    <mergeCell ref="L257:M257"/>
    <mergeCell ref="N257:Q257"/>
    <mergeCell ref="F254:I254"/>
    <mergeCell ref="L254:M254"/>
    <mergeCell ref="N254:Q254"/>
    <mergeCell ref="F256:I256"/>
    <mergeCell ref="L256:M256"/>
    <mergeCell ref="N256:Q256"/>
    <mergeCell ref="F255:I255"/>
    <mergeCell ref="L255:M255"/>
    <mergeCell ref="N255:Q255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47:I247"/>
    <mergeCell ref="L247:M247"/>
    <mergeCell ref="N247:Q247"/>
    <mergeCell ref="F248:I248"/>
    <mergeCell ref="L248:M248"/>
    <mergeCell ref="N248:Q248"/>
    <mergeCell ref="F250:I250"/>
    <mergeCell ref="L250:M250"/>
    <mergeCell ref="N250:Q250"/>
    <mergeCell ref="N249:Q249"/>
    <mergeCell ref="L249:M249"/>
    <mergeCell ref="F249:I249"/>
    <mergeCell ref="F243:I243"/>
    <mergeCell ref="L243:M243"/>
    <mergeCell ref="N243:Q243"/>
    <mergeCell ref="F245:I245"/>
    <mergeCell ref="L245:M245"/>
    <mergeCell ref="N245:Q245"/>
    <mergeCell ref="F246:I246"/>
    <mergeCell ref="L246:M246"/>
    <mergeCell ref="N246:Q246"/>
    <mergeCell ref="F244:I244"/>
    <mergeCell ref="L244:M244"/>
    <mergeCell ref="N244:Q244"/>
    <mergeCell ref="F239:I239"/>
    <mergeCell ref="L239:M239"/>
    <mergeCell ref="N239:Q239"/>
    <mergeCell ref="F240:I240"/>
    <mergeCell ref="L240:M240"/>
    <mergeCell ref="N240:Q240"/>
    <mergeCell ref="F242:I242"/>
    <mergeCell ref="L242:M242"/>
    <mergeCell ref="N242:Q242"/>
    <mergeCell ref="F241:I241"/>
    <mergeCell ref="L241:M241"/>
    <mergeCell ref="N241:Q241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14:I214"/>
    <mergeCell ref="L214:M214"/>
    <mergeCell ref="N214:Q214"/>
    <mergeCell ref="F216:I216"/>
    <mergeCell ref="L216:M216"/>
    <mergeCell ref="N216:Q216"/>
    <mergeCell ref="F217:I217"/>
    <mergeCell ref="L217:M217"/>
    <mergeCell ref="N217:Q217"/>
    <mergeCell ref="F209:I209"/>
    <mergeCell ref="F210:I210"/>
    <mergeCell ref="L210:M210"/>
    <mergeCell ref="N210:Q210"/>
    <mergeCell ref="F211:I211"/>
    <mergeCell ref="F212:I212"/>
    <mergeCell ref="L212:M212"/>
    <mergeCell ref="N212:Q212"/>
    <mergeCell ref="F213:I213"/>
    <mergeCell ref="L213:M213"/>
    <mergeCell ref="N213:Q213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58:I158"/>
    <mergeCell ref="L158:M158"/>
    <mergeCell ref="N158:Q158"/>
    <mergeCell ref="F159:I159"/>
    <mergeCell ref="F160:I160"/>
    <mergeCell ref="F161:I161"/>
    <mergeCell ref="F163:I163"/>
    <mergeCell ref="L163:M163"/>
    <mergeCell ref="N163:Q163"/>
    <mergeCell ref="F152:I152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47:I147"/>
    <mergeCell ref="L147:M147"/>
    <mergeCell ref="N147:Q147"/>
    <mergeCell ref="F149:I149"/>
    <mergeCell ref="L149:M149"/>
    <mergeCell ref="N149:Q149"/>
    <mergeCell ref="F151:I151"/>
    <mergeCell ref="L151:M151"/>
    <mergeCell ref="N151:Q15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L141:M141"/>
    <mergeCell ref="N141:Q141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L137:M137"/>
    <mergeCell ref="N137:Q137"/>
    <mergeCell ref="M125:Q125"/>
    <mergeCell ref="F127:I127"/>
    <mergeCell ref="L127:M127"/>
    <mergeCell ref="N127:Q127"/>
    <mergeCell ref="F131:I131"/>
    <mergeCell ref="L131:M131"/>
    <mergeCell ref="N131:Q131"/>
    <mergeCell ref="F132:I132"/>
    <mergeCell ref="F133:I133"/>
    <mergeCell ref="L133:M133"/>
    <mergeCell ref="N133:Q133"/>
    <mergeCell ref="N108:Q108"/>
    <mergeCell ref="D109:H109"/>
    <mergeCell ref="N109:Q109"/>
    <mergeCell ref="L111:Q111"/>
    <mergeCell ref="C117:Q117"/>
    <mergeCell ref="F119:P119"/>
    <mergeCell ref="F120:P120"/>
    <mergeCell ref="M122:P122"/>
    <mergeCell ref="M124:Q124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</mergeCells>
  <hyperlinks>
    <hyperlink ref="F1:G1" location="C2" display="1) Krycí list rozpočtu"/>
    <hyperlink ref="H1:K1" location="C86" display="2) Rekapitulace rozpočtu"/>
    <hyperlink ref="L1" location="C12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97F41-696B-4CA3-8914-5EA24B0EF452}">
  <dimension ref="A1:N152"/>
  <sheetViews>
    <sheetView workbookViewId="0" topLeftCell="A1">
      <selection activeCell="F159" sqref="E159:F159"/>
    </sheetView>
  </sheetViews>
  <sheetFormatPr defaultColWidth="9.33203125" defaultRowHeight="13.5"/>
  <cols>
    <col min="1" max="1" width="6.33203125" style="181" customWidth="1"/>
    <col min="2" max="2" width="11.33203125" style="183" customWidth="1"/>
    <col min="3" max="3" width="49.66015625" style="181" bestFit="1" customWidth="1"/>
    <col min="4" max="4" width="6.33203125" style="184" customWidth="1"/>
    <col min="5" max="5" width="11.66015625" style="185" bestFit="1" customWidth="1"/>
    <col min="6" max="6" width="17.66015625" style="186" customWidth="1"/>
    <col min="7" max="7" width="9.33203125" style="181" customWidth="1"/>
    <col min="8" max="8" width="19" style="182" bestFit="1" customWidth="1"/>
    <col min="9" max="256" width="9.33203125" style="181" customWidth="1"/>
    <col min="257" max="257" width="6.33203125" style="181" customWidth="1"/>
    <col min="258" max="258" width="11.33203125" style="181" customWidth="1"/>
    <col min="259" max="259" width="46.83203125" style="181" customWidth="1"/>
    <col min="260" max="260" width="6.33203125" style="181" customWidth="1"/>
    <col min="261" max="261" width="14.5" style="181" customWidth="1"/>
    <col min="262" max="262" width="17.66015625" style="181" customWidth="1"/>
    <col min="263" max="263" width="9.33203125" style="181" customWidth="1"/>
    <col min="264" max="264" width="19" style="181" bestFit="1" customWidth="1"/>
    <col min="265" max="512" width="9.33203125" style="181" customWidth="1"/>
    <col min="513" max="513" width="6.33203125" style="181" customWidth="1"/>
    <col min="514" max="514" width="11.33203125" style="181" customWidth="1"/>
    <col min="515" max="515" width="46.83203125" style="181" customWidth="1"/>
    <col min="516" max="516" width="6.33203125" style="181" customWidth="1"/>
    <col min="517" max="517" width="14.5" style="181" customWidth="1"/>
    <col min="518" max="518" width="17.66015625" style="181" customWidth="1"/>
    <col min="519" max="519" width="9.33203125" style="181" customWidth="1"/>
    <col min="520" max="520" width="19" style="181" bestFit="1" customWidth="1"/>
    <col min="521" max="768" width="9.33203125" style="181" customWidth="1"/>
    <col min="769" max="769" width="6.33203125" style="181" customWidth="1"/>
    <col min="770" max="770" width="11.33203125" style="181" customWidth="1"/>
    <col min="771" max="771" width="46.83203125" style="181" customWidth="1"/>
    <col min="772" max="772" width="6.33203125" style="181" customWidth="1"/>
    <col min="773" max="773" width="14.5" style="181" customWidth="1"/>
    <col min="774" max="774" width="17.66015625" style="181" customWidth="1"/>
    <col min="775" max="775" width="9.33203125" style="181" customWidth="1"/>
    <col min="776" max="776" width="19" style="181" bestFit="1" customWidth="1"/>
    <col min="777" max="1024" width="9.33203125" style="181" customWidth="1"/>
    <col min="1025" max="1025" width="6.33203125" style="181" customWidth="1"/>
    <col min="1026" max="1026" width="11.33203125" style="181" customWidth="1"/>
    <col min="1027" max="1027" width="46.83203125" style="181" customWidth="1"/>
    <col min="1028" max="1028" width="6.33203125" style="181" customWidth="1"/>
    <col min="1029" max="1029" width="14.5" style="181" customWidth="1"/>
    <col min="1030" max="1030" width="17.66015625" style="181" customWidth="1"/>
    <col min="1031" max="1031" width="9.33203125" style="181" customWidth="1"/>
    <col min="1032" max="1032" width="19" style="181" bestFit="1" customWidth="1"/>
    <col min="1033" max="1280" width="9.33203125" style="181" customWidth="1"/>
    <col min="1281" max="1281" width="6.33203125" style="181" customWidth="1"/>
    <col min="1282" max="1282" width="11.33203125" style="181" customWidth="1"/>
    <col min="1283" max="1283" width="46.83203125" style="181" customWidth="1"/>
    <col min="1284" max="1284" width="6.33203125" style="181" customWidth="1"/>
    <col min="1285" max="1285" width="14.5" style="181" customWidth="1"/>
    <col min="1286" max="1286" width="17.66015625" style="181" customWidth="1"/>
    <col min="1287" max="1287" width="9.33203125" style="181" customWidth="1"/>
    <col min="1288" max="1288" width="19" style="181" bestFit="1" customWidth="1"/>
    <col min="1289" max="1536" width="9.33203125" style="181" customWidth="1"/>
    <col min="1537" max="1537" width="6.33203125" style="181" customWidth="1"/>
    <col min="1538" max="1538" width="11.33203125" style="181" customWidth="1"/>
    <col min="1539" max="1539" width="46.83203125" style="181" customWidth="1"/>
    <col min="1540" max="1540" width="6.33203125" style="181" customWidth="1"/>
    <col min="1541" max="1541" width="14.5" style="181" customWidth="1"/>
    <col min="1542" max="1542" width="17.66015625" style="181" customWidth="1"/>
    <col min="1543" max="1543" width="9.33203125" style="181" customWidth="1"/>
    <col min="1544" max="1544" width="19" style="181" bestFit="1" customWidth="1"/>
    <col min="1545" max="1792" width="9.33203125" style="181" customWidth="1"/>
    <col min="1793" max="1793" width="6.33203125" style="181" customWidth="1"/>
    <col min="1794" max="1794" width="11.33203125" style="181" customWidth="1"/>
    <col min="1795" max="1795" width="46.83203125" style="181" customWidth="1"/>
    <col min="1796" max="1796" width="6.33203125" style="181" customWidth="1"/>
    <col min="1797" max="1797" width="14.5" style="181" customWidth="1"/>
    <col min="1798" max="1798" width="17.66015625" style="181" customWidth="1"/>
    <col min="1799" max="1799" width="9.33203125" style="181" customWidth="1"/>
    <col min="1800" max="1800" width="19" style="181" bestFit="1" customWidth="1"/>
    <col min="1801" max="2048" width="9.33203125" style="181" customWidth="1"/>
    <col min="2049" max="2049" width="6.33203125" style="181" customWidth="1"/>
    <col min="2050" max="2050" width="11.33203125" style="181" customWidth="1"/>
    <col min="2051" max="2051" width="46.83203125" style="181" customWidth="1"/>
    <col min="2052" max="2052" width="6.33203125" style="181" customWidth="1"/>
    <col min="2053" max="2053" width="14.5" style="181" customWidth="1"/>
    <col min="2054" max="2054" width="17.66015625" style="181" customWidth="1"/>
    <col min="2055" max="2055" width="9.33203125" style="181" customWidth="1"/>
    <col min="2056" max="2056" width="19" style="181" bestFit="1" customWidth="1"/>
    <col min="2057" max="2304" width="9.33203125" style="181" customWidth="1"/>
    <col min="2305" max="2305" width="6.33203125" style="181" customWidth="1"/>
    <col min="2306" max="2306" width="11.33203125" style="181" customWidth="1"/>
    <col min="2307" max="2307" width="46.83203125" style="181" customWidth="1"/>
    <col min="2308" max="2308" width="6.33203125" style="181" customWidth="1"/>
    <col min="2309" max="2309" width="14.5" style="181" customWidth="1"/>
    <col min="2310" max="2310" width="17.66015625" style="181" customWidth="1"/>
    <col min="2311" max="2311" width="9.33203125" style="181" customWidth="1"/>
    <col min="2312" max="2312" width="19" style="181" bestFit="1" customWidth="1"/>
    <col min="2313" max="2560" width="9.33203125" style="181" customWidth="1"/>
    <col min="2561" max="2561" width="6.33203125" style="181" customWidth="1"/>
    <col min="2562" max="2562" width="11.33203125" style="181" customWidth="1"/>
    <col min="2563" max="2563" width="46.83203125" style="181" customWidth="1"/>
    <col min="2564" max="2564" width="6.33203125" style="181" customWidth="1"/>
    <col min="2565" max="2565" width="14.5" style="181" customWidth="1"/>
    <col min="2566" max="2566" width="17.66015625" style="181" customWidth="1"/>
    <col min="2567" max="2567" width="9.33203125" style="181" customWidth="1"/>
    <col min="2568" max="2568" width="19" style="181" bestFit="1" customWidth="1"/>
    <col min="2569" max="2816" width="9.33203125" style="181" customWidth="1"/>
    <col min="2817" max="2817" width="6.33203125" style="181" customWidth="1"/>
    <col min="2818" max="2818" width="11.33203125" style="181" customWidth="1"/>
    <col min="2819" max="2819" width="46.83203125" style="181" customWidth="1"/>
    <col min="2820" max="2820" width="6.33203125" style="181" customWidth="1"/>
    <col min="2821" max="2821" width="14.5" style="181" customWidth="1"/>
    <col min="2822" max="2822" width="17.66015625" style="181" customWidth="1"/>
    <col min="2823" max="2823" width="9.33203125" style="181" customWidth="1"/>
    <col min="2824" max="2824" width="19" style="181" bestFit="1" customWidth="1"/>
    <col min="2825" max="3072" width="9.33203125" style="181" customWidth="1"/>
    <col min="3073" max="3073" width="6.33203125" style="181" customWidth="1"/>
    <col min="3074" max="3074" width="11.33203125" style="181" customWidth="1"/>
    <col min="3075" max="3075" width="46.83203125" style="181" customWidth="1"/>
    <col min="3076" max="3076" width="6.33203125" style="181" customWidth="1"/>
    <col min="3077" max="3077" width="14.5" style="181" customWidth="1"/>
    <col min="3078" max="3078" width="17.66015625" style="181" customWidth="1"/>
    <col min="3079" max="3079" width="9.33203125" style="181" customWidth="1"/>
    <col min="3080" max="3080" width="19" style="181" bestFit="1" customWidth="1"/>
    <col min="3081" max="3328" width="9.33203125" style="181" customWidth="1"/>
    <col min="3329" max="3329" width="6.33203125" style="181" customWidth="1"/>
    <col min="3330" max="3330" width="11.33203125" style="181" customWidth="1"/>
    <col min="3331" max="3331" width="46.83203125" style="181" customWidth="1"/>
    <col min="3332" max="3332" width="6.33203125" style="181" customWidth="1"/>
    <col min="3333" max="3333" width="14.5" style="181" customWidth="1"/>
    <col min="3334" max="3334" width="17.66015625" style="181" customWidth="1"/>
    <col min="3335" max="3335" width="9.33203125" style="181" customWidth="1"/>
    <col min="3336" max="3336" width="19" style="181" bestFit="1" customWidth="1"/>
    <col min="3337" max="3584" width="9.33203125" style="181" customWidth="1"/>
    <col min="3585" max="3585" width="6.33203125" style="181" customWidth="1"/>
    <col min="3586" max="3586" width="11.33203125" style="181" customWidth="1"/>
    <col min="3587" max="3587" width="46.83203125" style="181" customWidth="1"/>
    <col min="3588" max="3588" width="6.33203125" style="181" customWidth="1"/>
    <col min="3589" max="3589" width="14.5" style="181" customWidth="1"/>
    <col min="3590" max="3590" width="17.66015625" style="181" customWidth="1"/>
    <col min="3591" max="3591" width="9.33203125" style="181" customWidth="1"/>
    <col min="3592" max="3592" width="19" style="181" bestFit="1" customWidth="1"/>
    <col min="3593" max="3840" width="9.33203125" style="181" customWidth="1"/>
    <col min="3841" max="3841" width="6.33203125" style="181" customWidth="1"/>
    <col min="3842" max="3842" width="11.33203125" style="181" customWidth="1"/>
    <col min="3843" max="3843" width="46.83203125" style="181" customWidth="1"/>
    <col min="3844" max="3844" width="6.33203125" style="181" customWidth="1"/>
    <col min="3845" max="3845" width="14.5" style="181" customWidth="1"/>
    <col min="3846" max="3846" width="17.66015625" style="181" customWidth="1"/>
    <col min="3847" max="3847" width="9.33203125" style="181" customWidth="1"/>
    <col min="3848" max="3848" width="19" style="181" bestFit="1" customWidth="1"/>
    <col min="3849" max="4096" width="9.33203125" style="181" customWidth="1"/>
    <col min="4097" max="4097" width="6.33203125" style="181" customWidth="1"/>
    <col min="4098" max="4098" width="11.33203125" style="181" customWidth="1"/>
    <col min="4099" max="4099" width="46.83203125" style="181" customWidth="1"/>
    <col min="4100" max="4100" width="6.33203125" style="181" customWidth="1"/>
    <col min="4101" max="4101" width="14.5" style="181" customWidth="1"/>
    <col min="4102" max="4102" width="17.66015625" style="181" customWidth="1"/>
    <col min="4103" max="4103" width="9.33203125" style="181" customWidth="1"/>
    <col min="4104" max="4104" width="19" style="181" bestFit="1" customWidth="1"/>
    <col min="4105" max="4352" width="9.33203125" style="181" customWidth="1"/>
    <col min="4353" max="4353" width="6.33203125" style="181" customWidth="1"/>
    <col min="4354" max="4354" width="11.33203125" style="181" customWidth="1"/>
    <col min="4355" max="4355" width="46.83203125" style="181" customWidth="1"/>
    <col min="4356" max="4356" width="6.33203125" style="181" customWidth="1"/>
    <col min="4357" max="4357" width="14.5" style="181" customWidth="1"/>
    <col min="4358" max="4358" width="17.66015625" style="181" customWidth="1"/>
    <col min="4359" max="4359" width="9.33203125" style="181" customWidth="1"/>
    <col min="4360" max="4360" width="19" style="181" bestFit="1" customWidth="1"/>
    <col min="4361" max="4608" width="9.33203125" style="181" customWidth="1"/>
    <col min="4609" max="4609" width="6.33203125" style="181" customWidth="1"/>
    <col min="4610" max="4610" width="11.33203125" style="181" customWidth="1"/>
    <col min="4611" max="4611" width="46.83203125" style="181" customWidth="1"/>
    <col min="4612" max="4612" width="6.33203125" style="181" customWidth="1"/>
    <col min="4613" max="4613" width="14.5" style="181" customWidth="1"/>
    <col min="4614" max="4614" width="17.66015625" style="181" customWidth="1"/>
    <col min="4615" max="4615" width="9.33203125" style="181" customWidth="1"/>
    <col min="4616" max="4616" width="19" style="181" bestFit="1" customWidth="1"/>
    <col min="4617" max="4864" width="9.33203125" style="181" customWidth="1"/>
    <col min="4865" max="4865" width="6.33203125" style="181" customWidth="1"/>
    <col min="4866" max="4866" width="11.33203125" style="181" customWidth="1"/>
    <col min="4867" max="4867" width="46.83203125" style="181" customWidth="1"/>
    <col min="4868" max="4868" width="6.33203125" style="181" customWidth="1"/>
    <col min="4869" max="4869" width="14.5" style="181" customWidth="1"/>
    <col min="4870" max="4870" width="17.66015625" style="181" customWidth="1"/>
    <col min="4871" max="4871" width="9.33203125" style="181" customWidth="1"/>
    <col min="4872" max="4872" width="19" style="181" bestFit="1" customWidth="1"/>
    <col min="4873" max="5120" width="9.33203125" style="181" customWidth="1"/>
    <col min="5121" max="5121" width="6.33203125" style="181" customWidth="1"/>
    <col min="5122" max="5122" width="11.33203125" style="181" customWidth="1"/>
    <col min="5123" max="5123" width="46.83203125" style="181" customWidth="1"/>
    <col min="5124" max="5124" width="6.33203125" style="181" customWidth="1"/>
    <col min="5125" max="5125" width="14.5" style="181" customWidth="1"/>
    <col min="5126" max="5126" width="17.66015625" style="181" customWidth="1"/>
    <col min="5127" max="5127" width="9.33203125" style="181" customWidth="1"/>
    <col min="5128" max="5128" width="19" style="181" bestFit="1" customWidth="1"/>
    <col min="5129" max="5376" width="9.33203125" style="181" customWidth="1"/>
    <col min="5377" max="5377" width="6.33203125" style="181" customWidth="1"/>
    <col min="5378" max="5378" width="11.33203125" style="181" customWidth="1"/>
    <col min="5379" max="5379" width="46.83203125" style="181" customWidth="1"/>
    <col min="5380" max="5380" width="6.33203125" style="181" customWidth="1"/>
    <col min="5381" max="5381" width="14.5" style="181" customWidth="1"/>
    <col min="5382" max="5382" width="17.66015625" style="181" customWidth="1"/>
    <col min="5383" max="5383" width="9.33203125" style="181" customWidth="1"/>
    <col min="5384" max="5384" width="19" style="181" bestFit="1" customWidth="1"/>
    <col min="5385" max="5632" width="9.33203125" style="181" customWidth="1"/>
    <col min="5633" max="5633" width="6.33203125" style="181" customWidth="1"/>
    <col min="5634" max="5634" width="11.33203125" style="181" customWidth="1"/>
    <col min="5635" max="5635" width="46.83203125" style="181" customWidth="1"/>
    <col min="5636" max="5636" width="6.33203125" style="181" customWidth="1"/>
    <col min="5637" max="5637" width="14.5" style="181" customWidth="1"/>
    <col min="5638" max="5638" width="17.66015625" style="181" customWidth="1"/>
    <col min="5639" max="5639" width="9.33203125" style="181" customWidth="1"/>
    <col min="5640" max="5640" width="19" style="181" bestFit="1" customWidth="1"/>
    <col min="5641" max="5888" width="9.33203125" style="181" customWidth="1"/>
    <col min="5889" max="5889" width="6.33203125" style="181" customWidth="1"/>
    <col min="5890" max="5890" width="11.33203125" style="181" customWidth="1"/>
    <col min="5891" max="5891" width="46.83203125" style="181" customWidth="1"/>
    <col min="5892" max="5892" width="6.33203125" style="181" customWidth="1"/>
    <col min="5893" max="5893" width="14.5" style="181" customWidth="1"/>
    <col min="5894" max="5894" width="17.66015625" style="181" customWidth="1"/>
    <col min="5895" max="5895" width="9.33203125" style="181" customWidth="1"/>
    <col min="5896" max="5896" width="19" style="181" bestFit="1" customWidth="1"/>
    <col min="5897" max="6144" width="9.33203125" style="181" customWidth="1"/>
    <col min="6145" max="6145" width="6.33203125" style="181" customWidth="1"/>
    <col min="6146" max="6146" width="11.33203125" style="181" customWidth="1"/>
    <col min="6147" max="6147" width="46.83203125" style="181" customWidth="1"/>
    <col min="6148" max="6148" width="6.33203125" style="181" customWidth="1"/>
    <col min="6149" max="6149" width="14.5" style="181" customWidth="1"/>
    <col min="6150" max="6150" width="17.66015625" style="181" customWidth="1"/>
    <col min="6151" max="6151" width="9.33203125" style="181" customWidth="1"/>
    <col min="6152" max="6152" width="19" style="181" bestFit="1" customWidth="1"/>
    <col min="6153" max="6400" width="9.33203125" style="181" customWidth="1"/>
    <col min="6401" max="6401" width="6.33203125" style="181" customWidth="1"/>
    <col min="6402" max="6402" width="11.33203125" style="181" customWidth="1"/>
    <col min="6403" max="6403" width="46.83203125" style="181" customWidth="1"/>
    <col min="6404" max="6404" width="6.33203125" style="181" customWidth="1"/>
    <col min="6405" max="6405" width="14.5" style="181" customWidth="1"/>
    <col min="6406" max="6406" width="17.66015625" style="181" customWidth="1"/>
    <col min="6407" max="6407" width="9.33203125" style="181" customWidth="1"/>
    <col min="6408" max="6408" width="19" style="181" bestFit="1" customWidth="1"/>
    <col min="6409" max="6656" width="9.33203125" style="181" customWidth="1"/>
    <col min="6657" max="6657" width="6.33203125" style="181" customWidth="1"/>
    <col min="6658" max="6658" width="11.33203125" style="181" customWidth="1"/>
    <col min="6659" max="6659" width="46.83203125" style="181" customWidth="1"/>
    <col min="6660" max="6660" width="6.33203125" style="181" customWidth="1"/>
    <col min="6661" max="6661" width="14.5" style="181" customWidth="1"/>
    <col min="6662" max="6662" width="17.66015625" style="181" customWidth="1"/>
    <col min="6663" max="6663" width="9.33203125" style="181" customWidth="1"/>
    <col min="6664" max="6664" width="19" style="181" bestFit="1" customWidth="1"/>
    <col min="6665" max="6912" width="9.33203125" style="181" customWidth="1"/>
    <col min="6913" max="6913" width="6.33203125" style="181" customWidth="1"/>
    <col min="6914" max="6914" width="11.33203125" style="181" customWidth="1"/>
    <col min="6915" max="6915" width="46.83203125" style="181" customWidth="1"/>
    <col min="6916" max="6916" width="6.33203125" style="181" customWidth="1"/>
    <col min="6917" max="6917" width="14.5" style="181" customWidth="1"/>
    <col min="6918" max="6918" width="17.66015625" style="181" customWidth="1"/>
    <col min="6919" max="6919" width="9.33203125" style="181" customWidth="1"/>
    <col min="6920" max="6920" width="19" style="181" bestFit="1" customWidth="1"/>
    <col min="6921" max="7168" width="9.33203125" style="181" customWidth="1"/>
    <col min="7169" max="7169" width="6.33203125" style="181" customWidth="1"/>
    <col min="7170" max="7170" width="11.33203125" style="181" customWidth="1"/>
    <col min="7171" max="7171" width="46.83203125" style="181" customWidth="1"/>
    <col min="7172" max="7172" width="6.33203125" style="181" customWidth="1"/>
    <col min="7173" max="7173" width="14.5" style="181" customWidth="1"/>
    <col min="7174" max="7174" width="17.66015625" style="181" customWidth="1"/>
    <col min="7175" max="7175" width="9.33203125" style="181" customWidth="1"/>
    <col min="7176" max="7176" width="19" style="181" bestFit="1" customWidth="1"/>
    <col min="7177" max="7424" width="9.33203125" style="181" customWidth="1"/>
    <col min="7425" max="7425" width="6.33203125" style="181" customWidth="1"/>
    <col min="7426" max="7426" width="11.33203125" style="181" customWidth="1"/>
    <col min="7427" max="7427" width="46.83203125" style="181" customWidth="1"/>
    <col min="7428" max="7428" width="6.33203125" style="181" customWidth="1"/>
    <col min="7429" max="7429" width="14.5" style="181" customWidth="1"/>
    <col min="7430" max="7430" width="17.66015625" style="181" customWidth="1"/>
    <col min="7431" max="7431" width="9.33203125" style="181" customWidth="1"/>
    <col min="7432" max="7432" width="19" style="181" bestFit="1" customWidth="1"/>
    <col min="7433" max="7680" width="9.33203125" style="181" customWidth="1"/>
    <col min="7681" max="7681" width="6.33203125" style="181" customWidth="1"/>
    <col min="7682" max="7682" width="11.33203125" style="181" customWidth="1"/>
    <col min="7683" max="7683" width="46.83203125" style="181" customWidth="1"/>
    <col min="7684" max="7684" width="6.33203125" style="181" customWidth="1"/>
    <col min="7685" max="7685" width="14.5" style="181" customWidth="1"/>
    <col min="7686" max="7686" width="17.66015625" style="181" customWidth="1"/>
    <col min="7687" max="7687" width="9.33203125" style="181" customWidth="1"/>
    <col min="7688" max="7688" width="19" style="181" bestFit="1" customWidth="1"/>
    <col min="7689" max="7936" width="9.33203125" style="181" customWidth="1"/>
    <col min="7937" max="7937" width="6.33203125" style="181" customWidth="1"/>
    <col min="7938" max="7938" width="11.33203125" style="181" customWidth="1"/>
    <col min="7939" max="7939" width="46.83203125" style="181" customWidth="1"/>
    <col min="7940" max="7940" width="6.33203125" style="181" customWidth="1"/>
    <col min="7941" max="7941" width="14.5" style="181" customWidth="1"/>
    <col min="7942" max="7942" width="17.66015625" style="181" customWidth="1"/>
    <col min="7943" max="7943" width="9.33203125" style="181" customWidth="1"/>
    <col min="7944" max="7944" width="19" style="181" bestFit="1" customWidth="1"/>
    <col min="7945" max="8192" width="9.33203125" style="181" customWidth="1"/>
    <col min="8193" max="8193" width="6.33203125" style="181" customWidth="1"/>
    <col min="8194" max="8194" width="11.33203125" style="181" customWidth="1"/>
    <col min="8195" max="8195" width="46.83203125" style="181" customWidth="1"/>
    <col min="8196" max="8196" width="6.33203125" style="181" customWidth="1"/>
    <col min="8197" max="8197" width="14.5" style="181" customWidth="1"/>
    <col min="8198" max="8198" width="17.66015625" style="181" customWidth="1"/>
    <col min="8199" max="8199" width="9.33203125" style="181" customWidth="1"/>
    <col min="8200" max="8200" width="19" style="181" bestFit="1" customWidth="1"/>
    <col min="8201" max="8448" width="9.33203125" style="181" customWidth="1"/>
    <col min="8449" max="8449" width="6.33203125" style="181" customWidth="1"/>
    <col min="8450" max="8450" width="11.33203125" style="181" customWidth="1"/>
    <col min="8451" max="8451" width="46.83203125" style="181" customWidth="1"/>
    <col min="8452" max="8452" width="6.33203125" style="181" customWidth="1"/>
    <col min="8453" max="8453" width="14.5" style="181" customWidth="1"/>
    <col min="8454" max="8454" width="17.66015625" style="181" customWidth="1"/>
    <col min="8455" max="8455" width="9.33203125" style="181" customWidth="1"/>
    <col min="8456" max="8456" width="19" style="181" bestFit="1" customWidth="1"/>
    <col min="8457" max="8704" width="9.33203125" style="181" customWidth="1"/>
    <col min="8705" max="8705" width="6.33203125" style="181" customWidth="1"/>
    <col min="8706" max="8706" width="11.33203125" style="181" customWidth="1"/>
    <col min="8707" max="8707" width="46.83203125" style="181" customWidth="1"/>
    <col min="8708" max="8708" width="6.33203125" style="181" customWidth="1"/>
    <col min="8709" max="8709" width="14.5" style="181" customWidth="1"/>
    <col min="8710" max="8710" width="17.66015625" style="181" customWidth="1"/>
    <col min="8711" max="8711" width="9.33203125" style="181" customWidth="1"/>
    <col min="8712" max="8712" width="19" style="181" bestFit="1" customWidth="1"/>
    <col min="8713" max="8960" width="9.33203125" style="181" customWidth="1"/>
    <col min="8961" max="8961" width="6.33203125" style="181" customWidth="1"/>
    <col min="8962" max="8962" width="11.33203125" style="181" customWidth="1"/>
    <col min="8963" max="8963" width="46.83203125" style="181" customWidth="1"/>
    <col min="8964" max="8964" width="6.33203125" style="181" customWidth="1"/>
    <col min="8965" max="8965" width="14.5" style="181" customWidth="1"/>
    <col min="8966" max="8966" width="17.66015625" style="181" customWidth="1"/>
    <col min="8967" max="8967" width="9.33203125" style="181" customWidth="1"/>
    <col min="8968" max="8968" width="19" style="181" bestFit="1" customWidth="1"/>
    <col min="8969" max="9216" width="9.33203125" style="181" customWidth="1"/>
    <col min="9217" max="9217" width="6.33203125" style="181" customWidth="1"/>
    <col min="9218" max="9218" width="11.33203125" style="181" customWidth="1"/>
    <col min="9219" max="9219" width="46.83203125" style="181" customWidth="1"/>
    <col min="9220" max="9220" width="6.33203125" style="181" customWidth="1"/>
    <col min="9221" max="9221" width="14.5" style="181" customWidth="1"/>
    <col min="9222" max="9222" width="17.66015625" style="181" customWidth="1"/>
    <col min="9223" max="9223" width="9.33203125" style="181" customWidth="1"/>
    <col min="9224" max="9224" width="19" style="181" bestFit="1" customWidth="1"/>
    <col min="9225" max="9472" width="9.33203125" style="181" customWidth="1"/>
    <col min="9473" max="9473" width="6.33203125" style="181" customWidth="1"/>
    <col min="9474" max="9474" width="11.33203125" style="181" customWidth="1"/>
    <col min="9475" max="9475" width="46.83203125" style="181" customWidth="1"/>
    <col min="9476" max="9476" width="6.33203125" style="181" customWidth="1"/>
    <col min="9477" max="9477" width="14.5" style="181" customWidth="1"/>
    <col min="9478" max="9478" width="17.66015625" style="181" customWidth="1"/>
    <col min="9479" max="9479" width="9.33203125" style="181" customWidth="1"/>
    <col min="9480" max="9480" width="19" style="181" bestFit="1" customWidth="1"/>
    <col min="9481" max="9728" width="9.33203125" style="181" customWidth="1"/>
    <col min="9729" max="9729" width="6.33203125" style="181" customWidth="1"/>
    <col min="9730" max="9730" width="11.33203125" style="181" customWidth="1"/>
    <col min="9731" max="9731" width="46.83203125" style="181" customWidth="1"/>
    <col min="9732" max="9732" width="6.33203125" style="181" customWidth="1"/>
    <col min="9733" max="9733" width="14.5" style="181" customWidth="1"/>
    <col min="9734" max="9734" width="17.66015625" style="181" customWidth="1"/>
    <col min="9735" max="9735" width="9.33203125" style="181" customWidth="1"/>
    <col min="9736" max="9736" width="19" style="181" bestFit="1" customWidth="1"/>
    <col min="9737" max="9984" width="9.33203125" style="181" customWidth="1"/>
    <col min="9985" max="9985" width="6.33203125" style="181" customWidth="1"/>
    <col min="9986" max="9986" width="11.33203125" style="181" customWidth="1"/>
    <col min="9987" max="9987" width="46.83203125" style="181" customWidth="1"/>
    <col min="9988" max="9988" width="6.33203125" style="181" customWidth="1"/>
    <col min="9989" max="9989" width="14.5" style="181" customWidth="1"/>
    <col min="9990" max="9990" width="17.66015625" style="181" customWidth="1"/>
    <col min="9991" max="9991" width="9.33203125" style="181" customWidth="1"/>
    <col min="9992" max="9992" width="19" style="181" bestFit="1" customWidth="1"/>
    <col min="9993" max="10240" width="9.33203125" style="181" customWidth="1"/>
    <col min="10241" max="10241" width="6.33203125" style="181" customWidth="1"/>
    <col min="10242" max="10242" width="11.33203125" style="181" customWidth="1"/>
    <col min="10243" max="10243" width="46.83203125" style="181" customWidth="1"/>
    <col min="10244" max="10244" width="6.33203125" style="181" customWidth="1"/>
    <col min="10245" max="10245" width="14.5" style="181" customWidth="1"/>
    <col min="10246" max="10246" width="17.66015625" style="181" customWidth="1"/>
    <col min="10247" max="10247" width="9.33203125" style="181" customWidth="1"/>
    <col min="10248" max="10248" width="19" style="181" bestFit="1" customWidth="1"/>
    <col min="10249" max="10496" width="9.33203125" style="181" customWidth="1"/>
    <col min="10497" max="10497" width="6.33203125" style="181" customWidth="1"/>
    <col min="10498" max="10498" width="11.33203125" style="181" customWidth="1"/>
    <col min="10499" max="10499" width="46.83203125" style="181" customWidth="1"/>
    <col min="10500" max="10500" width="6.33203125" style="181" customWidth="1"/>
    <col min="10501" max="10501" width="14.5" style="181" customWidth="1"/>
    <col min="10502" max="10502" width="17.66015625" style="181" customWidth="1"/>
    <col min="10503" max="10503" width="9.33203125" style="181" customWidth="1"/>
    <col min="10504" max="10504" width="19" style="181" bestFit="1" customWidth="1"/>
    <col min="10505" max="10752" width="9.33203125" style="181" customWidth="1"/>
    <col min="10753" max="10753" width="6.33203125" style="181" customWidth="1"/>
    <col min="10754" max="10754" width="11.33203125" style="181" customWidth="1"/>
    <col min="10755" max="10755" width="46.83203125" style="181" customWidth="1"/>
    <col min="10756" max="10756" width="6.33203125" style="181" customWidth="1"/>
    <col min="10757" max="10757" width="14.5" style="181" customWidth="1"/>
    <col min="10758" max="10758" width="17.66015625" style="181" customWidth="1"/>
    <col min="10759" max="10759" width="9.33203125" style="181" customWidth="1"/>
    <col min="10760" max="10760" width="19" style="181" bestFit="1" customWidth="1"/>
    <col min="10761" max="11008" width="9.33203125" style="181" customWidth="1"/>
    <col min="11009" max="11009" width="6.33203125" style="181" customWidth="1"/>
    <col min="11010" max="11010" width="11.33203125" style="181" customWidth="1"/>
    <col min="11011" max="11011" width="46.83203125" style="181" customWidth="1"/>
    <col min="11012" max="11012" width="6.33203125" style="181" customWidth="1"/>
    <col min="11013" max="11013" width="14.5" style="181" customWidth="1"/>
    <col min="11014" max="11014" width="17.66015625" style="181" customWidth="1"/>
    <col min="11015" max="11015" width="9.33203125" style="181" customWidth="1"/>
    <col min="11016" max="11016" width="19" style="181" bestFit="1" customWidth="1"/>
    <col min="11017" max="11264" width="9.33203125" style="181" customWidth="1"/>
    <col min="11265" max="11265" width="6.33203125" style="181" customWidth="1"/>
    <col min="11266" max="11266" width="11.33203125" style="181" customWidth="1"/>
    <col min="11267" max="11267" width="46.83203125" style="181" customWidth="1"/>
    <col min="11268" max="11268" width="6.33203125" style="181" customWidth="1"/>
    <col min="11269" max="11269" width="14.5" style="181" customWidth="1"/>
    <col min="11270" max="11270" width="17.66015625" style="181" customWidth="1"/>
    <col min="11271" max="11271" width="9.33203125" style="181" customWidth="1"/>
    <col min="11272" max="11272" width="19" style="181" bestFit="1" customWidth="1"/>
    <col min="11273" max="11520" width="9.33203125" style="181" customWidth="1"/>
    <col min="11521" max="11521" width="6.33203125" style="181" customWidth="1"/>
    <col min="11522" max="11522" width="11.33203125" style="181" customWidth="1"/>
    <col min="11523" max="11523" width="46.83203125" style="181" customWidth="1"/>
    <col min="11524" max="11524" width="6.33203125" style="181" customWidth="1"/>
    <col min="11525" max="11525" width="14.5" style="181" customWidth="1"/>
    <col min="11526" max="11526" width="17.66015625" style="181" customWidth="1"/>
    <col min="11527" max="11527" width="9.33203125" style="181" customWidth="1"/>
    <col min="11528" max="11528" width="19" style="181" bestFit="1" customWidth="1"/>
    <col min="11529" max="11776" width="9.33203125" style="181" customWidth="1"/>
    <col min="11777" max="11777" width="6.33203125" style="181" customWidth="1"/>
    <col min="11778" max="11778" width="11.33203125" style="181" customWidth="1"/>
    <col min="11779" max="11779" width="46.83203125" style="181" customWidth="1"/>
    <col min="11780" max="11780" width="6.33203125" style="181" customWidth="1"/>
    <col min="11781" max="11781" width="14.5" style="181" customWidth="1"/>
    <col min="11782" max="11782" width="17.66015625" style="181" customWidth="1"/>
    <col min="11783" max="11783" width="9.33203125" style="181" customWidth="1"/>
    <col min="11784" max="11784" width="19" style="181" bestFit="1" customWidth="1"/>
    <col min="11785" max="12032" width="9.33203125" style="181" customWidth="1"/>
    <col min="12033" max="12033" width="6.33203125" style="181" customWidth="1"/>
    <col min="12034" max="12034" width="11.33203125" style="181" customWidth="1"/>
    <col min="12035" max="12035" width="46.83203125" style="181" customWidth="1"/>
    <col min="12036" max="12036" width="6.33203125" style="181" customWidth="1"/>
    <col min="12037" max="12037" width="14.5" style="181" customWidth="1"/>
    <col min="12038" max="12038" width="17.66015625" style="181" customWidth="1"/>
    <col min="12039" max="12039" width="9.33203125" style="181" customWidth="1"/>
    <col min="12040" max="12040" width="19" style="181" bestFit="1" customWidth="1"/>
    <col min="12041" max="12288" width="9.33203125" style="181" customWidth="1"/>
    <col min="12289" max="12289" width="6.33203125" style="181" customWidth="1"/>
    <col min="12290" max="12290" width="11.33203125" style="181" customWidth="1"/>
    <col min="12291" max="12291" width="46.83203125" style="181" customWidth="1"/>
    <col min="12292" max="12292" width="6.33203125" style="181" customWidth="1"/>
    <col min="12293" max="12293" width="14.5" style="181" customWidth="1"/>
    <col min="12294" max="12294" width="17.66015625" style="181" customWidth="1"/>
    <col min="12295" max="12295" width="9.33203125" style="181" customWidth="1"/>
    <col min="12296" max="12296" width="19" style="181" bestFit="1" customWidth="1"/>
    <col min="12297" max="12544" width="9.33203125" style="181" customWidth="1"/>
    <col min="12545" max="12545" width="6.33203125" style="181" customWidth="1"/>
    <col min="12546" max="12546" width="11.33203125" style="181" customWidth="1"/>
    <col min="12547" max="12547" width="46.83203125" style="181" customWidth="1"/>
    <col min="12548" max="12548" width="6.33203125" style="181" customWidth="1"/>
    <col min="12549" max="12549" width="14.5" style="181" customWidth="1"/>
    <col min="12550" max="12550" width="17.66015625" style="181" customWidth="1"/>
    <col min="12551" max="12551" width="9.33203125" style="181" customWidth="1"/>
    <col min="12552" max="12552" width="19" style="181" bestFit="1" customWidth="1"/>
    <col min="12553" max="12800" width="9.33203125" style="181" customWidth="1"/>
    <col min="12801" max="12801" width="6.33203125" style="181" customWidth="1"/>
    <col min="12802" max="12802" width="11.33203125" style="181" customWidth="1"/>
    <col min="12803" max="12803" width="46.83203125" style="181" customWidth="1"/>
    <col min="12804" max="12804" width="6.33203125" style="181" customWidth="1"/>
    <col min="12805" max="12805" width="14.5" style="181" customWidth="1"/>
    <col min="12806" max="12806" width="17.66015625" style="181" customWidth="1"/>
    <col min="12807" max="12807" width="9.33203125" style="181" customWidth="1"/>
    <col min="12808" max="12808" width="19" style="181" bestFit="1" customWidth="1"/>
    <col min="12809" max="13056" width="9.33203125" style="181" customWidth="1"/>
    <col min="13057" max="13057" width="6.33203125" style="181" customWidth="1"/>
    <col min="13058" max="13058" width="11.33203125" style="181" customWidth="1"/>
    <col min="13059" max="13059" width="46.83203125" style="181" customWidth="1"/>
    <col min="13060" max="13060" width="6.33203125" style="181" customWidth="1"/>
    <col min="13061" max="13061" width="14.5" style="181" customWidth="1"/>
    <col min="13062" max="13062" width="17.66015625" style="181" customWidth="1"/>
    <col min="13063" max="13063" width="9.33203125" style="181" customWidth="1"/>
    <col min="13064" max="13064" width="19" style="181" bestFit="1" customWidth="1"/>
    <col min="13065" max="13312" width="9.33203125" style="181" customWidth="1"/>
    <col min="13313" max="13313" width="6.33203125" style="181" customWidth="1"/>
    <col min="13314" max="13314" width="11.33203125" style="181" customWidth="1"/>
    <col min="13315" max="13315" width="46.83203125" style="181" customWidth="1"/>
    <col min="13316" max="13316" width="6.33203125" style="181" customWidth="1"/>
    <col min="13317" max="13317" width="14.5" style="181" customWidth="1"/>
    <col min="13318" max="13318" width="17.66015625" style="181" customWidth="1"/>
    <col min="13319" max="13319" width="9.33203125" style="181" customWidth="1"/>
    <col min="13320" max="13320" width="19" style="181" bestFit="1" customWidth="1"/>
    <col min="13321" max="13568" width="9.33203125" style="181" customWidth="1"/>
    <col min="13569" max="13569" width="6.33203125" style="181" customWidth="1"/>
    <col min="13570" max="13570" width="11.33203125" style="181" customWidth="1"/>
    <col min="13571" max="13571" width="46.83203125" style="181" customWidth="1"/>
    <col min="13572" max="13572" width="6.33203125" style="181" customWidth="1"/>
    <col min="13573" max="13573" width="14.5" style="181" customWidth="1"/>
    <col min="13574" max="13574" width="17.66015625" style="181" customWidth="1"/>
    <col min="13575" max="13575" width="9.33203125" style="181" customWidth="1"/>
    <col min="13576" max="13576" width="19" style="181" bestFit="1" customWidth="1"/>
    <col min="13577" max="13824" width="9.33203125" style="181" customWidth="1"/>
    <col min="13825" max="13825" width="6.33203125" style="181" customWidth="1"/>
    <col min="13826" max="13826" width="11.33203125" style="181" customWidth="1"/>
    <col min="13827" max="13827" width="46.83203125" style="181" customWidth="1"/>
    <col min="13828" max="13828" width="6.33203125" style="181" customWidth="1"/>
    <col min="13829" max="13829" width="14.5" style="181" customWidth="1"/>
    <col min="13830" max="13830" width="17.66015625" style="181" customWidth="1"/>
    <col min="13831" max="13831" width="9.33203125" style="181" customWidth="1"/>
    <col min="13832" max="13832" width="19" style="181" bestFit="1" customWidth="1"/>
    <col min="13833" max="14080" width="9.33203125" style="181" customWidth="1"/>
    <col min="14081" max="14081" width="6.33203125" style="181" customWidth="1"/>
    <col min="14082" max="14082" width="11.33203125" style="181" customWidth="1"/>
    <col min="14083" max="14083" width="46.83203125" style="181" customWidth="1"/>
    <col min="14084" max="14084" width="6.33203125" style="181" customWidth="1"/>
    <col min="14085" max="14085" width="14.5" style="181" customWidth="1"/>
    <col min="14086" max="14086" width="17.66015625" style="181" customWidth="1"/>
    <col min="14087" max="14087" width="9.33203125" style="181" customWidth="1"/>
    <col min="14088" max="14088" width="19" style="181" bestFit="1" customWidth="1"/>
    <col min="14089" max="14336" width="9.33203125" style="181" customWidth="1"/>
    <col min="14337" max="14337" width="6.33203125" style="181" customWidth="1"/>
    <col min="14338" max="14338" width="11.33203125" style="181" customWidth="1"/>
    <col min="14339" max="14339" width="46.83203125" style="181" customWidth="1"/>
    <col min="14340" max="14340" width="6.33203125" style="181" customWidth="1"/>
    <col min="14341" max="14341" width="14.5" style="181" customWidth="1"/>
    <col min="14342" max="14342" width="17.66015625" style="181" customWidth="1"/>
    <col min="14343" max="14343" width="9.33203125" style="181" customWidth="1"/>
    <col min="14344" max="14344" width="19" style="181" bestFit="1" customWidth="1"/>
    <col min="14345" max="14592" width="9.33203125" style="181" customWidth="1"/>
    <col min="14593" max="14593" width="6.33203125" style="181" customWidth="1"/>
    <col min="14594" max="14594" width="11.33203125" style="181" customWidth="1"/>
    <col min="14595" max="14595" width="46.83203125" style="181" customWidth="1"/>
    <col min="14596" max="14596" width="6.33203125" style="181" customWidth="1"/>
    <col min="14597" max="14597" width="14.5" style="181" customWidth="1"/>
    <col min="14598" max="14598" width="17.66015625" style="181" customWidth="1"/>
    <col min="14599" max="14599" width="9.33203125" style="181" customWidth="1"/>
    <col min="14600" max="14600" width="19" style="181" bestFit="1" customWidth="1"/>
    <col min="14601" max="14848" width="9.33203125" style="181" customWidth="1"/>
    <col min="14849" max="14849" width="6.33203125" style="181" customWidth="1"/>
    <col min="14850" max="14850" width="11.33203125" style="181" customWidth="1"/>
    <col min="14851" max="14851" width="46.83203125" style="181" customWidth="1"/>
    <col min="14852" max="14852" width="6.33203125" style="181" customWidth="1"/>
    <col min="14853" max="14853" width="14.5" style="181" customWidth="1"/>
    <col min="14854" max="14854" width="17.66015625" style="181" customWidth="1"/>
    <col min="14855" max="14855" width="9.33203125" style="181" customWidth="1"/>
    <col min="14856" max="14856" width="19" style="181" bestFit="1" customWidth="1"/>
    <col min="14857" max="15104" width="9.33203125" style="181" customWidth="1"/>
    <col min="15105" max="15105" width="6.33203125" style="181" customWidth="1"/>
    <col min="15106" max="15106" width="11.33203125" style="181" customWidth="1"/>
    <col min="15107" max="15107" width="46.83203125" style="181" customWidth="1"/>
    <col min="15108" max="15108" width="6.33203125" style="181" customWidth="1"/>
    <col min="15109" max="15109" width="14.5" style="181" customWidth="1"/>
    <col min="15110" max="15110" width="17.66015625" style="181" customWidth="1"/>
    <col min="15111" max="15111" width="9.33203125" style="181" customWidth="1"/>
    <col min="15112" max="15112" width="19" style="181" bestFit="1" customWidth="1"/>
    <col min="15113" max="15360" width="9.33203125" style="181" customWidth="1"/>
    <col min="15361" max="15361" width="6.33203125" style="181" customWidth="1"/>
    <col min="15362" max="15362" width="11.33203125" style="181" customWidth="1"/>
    <col min="15363" max="15363" width="46.83203125" style="181" customWidth="1"/>
    <col min="15364" max="15364" width="6.33203125" style="181" customWidth="1"/>
    <col min="15365" max="15365" width="14.5" style="181" customWidth="1"/>
    <col min="15366" max="15366" width="17.66015625" style="181" customWidth="1"/>
    <col min="15367" max="15367" width="9.33203125" style="181" customWidth="1"/>
    <col min="15368" max="15368" width="19" style="181" bestFit="1" customWidth="1"/>
    <col min="15369" max="15616" width="9.33203125" style="181" customWidth="1"/>
    <col min="15617" max="15617" width="6.33203125" style="181" customWidth="1"/>
    <col min="15618" max="15618" width="11.33203125" style="181" customWidth="1"/>
    <col min="15619" max="15619" width="46.83203125" style="181" customWidth="1"/>
    <col min="15620" max="15620" width="6.33203125" style="181" customWidth="1"/>
    <col min="15621" max="15621" width="14.5" style="181" customWidth="1"/>
    <col min="15622" max="15622" width="17.66015625" style="181" customWidth="1"/>
    <col min="15623" max="15623" width="9.33203125" style="181" customWidth="1"/>
    <col min="15624" max="15624" width="19" style="181" bestFit="1" customWidth="1"/>
    <col min="15625" max="15872" width="9.33203125" style="181" customWidth="1"/>
    <col min="15873" max="15873" width="6.33203125" style="181" customWidth="1"/>
    <col min="15874" max="15874" width="11.33203125" style="181" customWidth="1"/>
    <col min="15875" max="15875" width="46.83203125" style="181" customWidth="1"/>
    <col min="15876" max="15876" width="6.33203125" style="181" customWidth="1"/>
    <col min="15877" max="15877" width="14.5" style="181" customWidth="1"/>
    <col min="15878" max="15878" width="17.66015625" style="181" customWidth="1"/>
    <col min="15879" max="15879" width="9.33203125" style="181" customWidth="1"/>
    <col min="15880" max="15880" width="19" style="181" bestFit="1" customWidth="1"/>
    <col min="15881" max="16128" width="9.33203125" style="181" customWidth="1"/>
    <col min="16129" max="16129" width="6.33203125" style="181" customWidth="1"/>
    <col min="16130" max="16130" width="11.33203125" style="181" customWidth="1"/>
    <col min="16131" max="16131" width="46.83203125" style="181" customWidth="1"/>
    <col min="16132" max="16132" width="6.33203125" style="181" customWidth="1"/>
    <col min="16133" max="16133" width="14.5" style="181" customWidth="1"/>
    <col min="16134" max="16134" width="17.66015625" style="181" customWidth="1"/>
    <col min="16135" max="16135" width="9.33203125" style="181" customWidth="1"/>
    <col min="16136" max="16136" width="19" style="181" bestFit="1" customWidth="1"/>
    <col min="16137" max="16384" width="9.33203125" style="181" customWidth="1"/>
  </cols>
  <sheetData>
    <row r="1" spans="1:6" ht="18">
      <c r="A1" s="187" t="s">
        <v>1148</v>
      </c>
      <c r="B1" s="188"/>
      <c r="C1" s="188"/>
      <c r="D1" s="191"/>
      <c r="E1" s="189"/>
      <c r="F1" s="190"/>
    </row>
    <row r="2" ht="7.5" customHeight="1">
      <c r="B2" s="192"/>
    </row>
    <row r="3" spans="2:6" ht="13.5">
      <c r="B3" s="193" t="s">
        <v>23</v>
      </c>
      <c r="C3" s="194">
        <v>43049</v>
      </c>
      <c r="D3" s="195"/>
      <c r="F3" s="196"/>
    </row>
    <row r="4" spans="2:4" ht="13.5">
      <c r="B4" s="193"/>
      <c r="C4" s="194"/>
      <c r="D4" s="195"/>
    </row>
    <row r="5" spans="2:4" ht="13.5">
      <c r="B5" s="193" t="s">
        <v>1149</v>
      </c>
      <c r="C5" s="181" t="s">
        <v>1307</v>
      </c>
      <c r="D5" s="197"/>
    </row>
    <row r="6" ht="13.5" thickBot="1"/>
    <row r="7" spans="1:6" ht="13.5">
      <c r="A7" s="198" t="s">
        <v>1150</v>
      </c>
      <c r="B7" s="199" t="s">
        <v>109</v>
      </c>
      <c r="C7" s="200" t="s">
        <v>107</v>
      </c>
      <c r="D7" s="200" t="s">
        <v>1151</v>
      </c>
      <c r="E7" s="201" t="s">
        <v>1152</v>
      </c>
      <c r="F7" s="202" t="s">
        <v>1153</v>
      </c>
    </row>
    <row r="8" spans="1:6" ht="13.5" thickBot="1">
      <c r="A8" s="203"/>
      <c r="B8" s="204"/>
      <c r="C8" s="205"/>
      <c r="D8" s="205"/>
      <c r="E8" s="206"/>
      <c r="F8" s="207"/>
    </row>
    <row r="9" spans="1:8" s="210" customFormat="1" ht="13.5">
      <c r="A9" s="208" t="s">
        <v>1154</v>
      </c>
      <c r="B9" s="209"/>
      <c r="D9" s="211"/>
      <c r="E9" s="212"/>
      <c r="F9" s="213"/>
      <c r="H9" s="214"/>
    </row>
    <row r="10" spans="1:6" ht="13.5">
      <c r="A10" s="215"/>
      <c r="B10" s="216"/>
      <c r="C10" s="217"/>
      <c r="D10" s="218"/>
      <c r="E10" s="219"/>
      <c r="F10" s="220"/>
    </row>
    <row r="11" spans="1:6" ht="13.5">
      <c r="A11" s="221"/>
      <c r="B11" s="216">
        <v>1</v>
      </c>
      <c r="C11" s="217" t="s">
        <v>1155</v>
      </c>
      <c r="D11" s="218"/>
      <c r="E11" s="219"/>
      <c r="F11" s="222" t="str">
        <f>IF(B11*E11,B11*E11,"")</f>
        <v/>
      </c>
    </row>
    <row r="12" spans="1:6" ht="13.5">
      <c r="A12" s="221"/>
      <c r="B12" s="216"/>
      <c r="C12" s="217" t="s">
        <v>1156</v>
      </c>
      <c r="D12" s="218"/>
      <c r="E12" s="219"/>
      <c r="F12" s="220"/>
    </row>
    <row r="13" spans="1:6" ht="13.5">
      <c r="A13" s="221"/>
      <c r="B13" s="216"/>
      <c r="C13" s="217" t="s">
        <v>1157</v>
      </c>
      <c r="D13" s="218"/>
      <c r="E13" s="219"/>
      <c r="F13" s="220"/>
    </row>
    <row r="14" spans="1:6" ht="13.5">
      <c r="A14" s="221"/>
      <c r="B14" s="216"/>
      <c r="C14" s="217" t="s">
        <v>1158</v>
      </c>
      <c r="D14" s="218"/>
      <c r="E14" s="219"/>
      <c r="F14" s="220"/>
    </row>
    <row r="15" spans="1:6" ht="13.5">
      <c r="A15" s="221"/>
      <c r="B15" s="216">
        <v>230</v>
      </c>
      <c r="C15" s="217" t="s">
        <v>1159</v>
      </c>
      <c r="D15" s="218" t="s">
        <v>1160</v>
      </c>
      <c r="E15" s="219"/>
      <c r="F15" s="222" t="str">
        <f>IF(B15*E15,B15*E15,"")</f>
        <v/>
      </c>
    </row>
    <row r="16" spans="1:6" ht="13.5">
      <c r="A16" s="221"/>
      <c r="B16" s="216"/>
      <c r="C16" s="217"/>
      <c r="D16" s="218"/>
      <c r="E16" s="219"/>
      <c r="F16" s="220"/>
    </row>
    <row r="17" spans="1:6" ht="13.5">
      <c r="A17" s="221"/>
      <c r="B17" s="216">
        <v>230</v>
      </c>
      <c r="C17" s="217" t="s">
        <v>1161</v>
      </c>
      <c r="D17" s="218" t="s">
        <v>1160</v>
      </c>
      <c r="E17" s="219"/>
      <c r="F17" s="222" t="str">
        <f>IF(B17*E17,B17*E17,"")</f>
        <v/>
      </c>
    </row>
    <row r="18" spans="1:6" ht="13.5">
      <c r="A18" s="221"/>
      <c r="B18" s="216"/>
      <c r="C18" s="217"/>
      <c r="D18" s="218"/>
      <c r="E18" s="219"/>
      <c r="F18" s="220"/>
    </row>
    <row r="19" spans="1:6" ht="13.5">
      <c r="A19" s="221"/>
      <c r="B19" s="216">
        <v>25</v>
      </c>
      <c r="C19" s="217" t="s">
        <v>1162</v>
      </c>
      <c r="D19" s="218" t="s">
        <v>1163</v>
      </c>
      <c r="E19" s="219"/>
      <c r="F19" s="222" t="str">
        <f>IF(B19*E19,B19*E19,"")</f>
        <v/>
      </c>
    </row>
    <row r="20" spans="1:6" ht="13.5">
      <c r="A20" s="221"/>
      <c r="B20" s="216"/>
      <c r="C20" s="217" t="s">
        <v>1164</v>
      </c>
      <c r="D20" s="218"/>
      <c r="E20" s="219"/>
      <c r="F20" s="220"/>
    </row>
    <row r="21" spans="1:8" ht="13.5">
      <c r="A21" s="221"/>
      <c r="B21" s="216"/>
      <c r="C21" s="217"/>
      <c r="D21" s="218"/>
      <c r="E21" s="219"/>
      <c r="F21" s="220"/>
      <c r="H21" s="182" t="s">
        <v>22</v>
      </c>
    </row>
    <row r="22" spans="1:6" ht="13.5">
      <c r="A22" s="221"/>
      <c r="B22" s="216">
        <v>1</v>
      </c>
      <c r="C22" s="217" t="s">
        <v>1165</v>
      </c>
      <c r="D22" s="218" t="s">
        <v>1163</v>
      </c>
      <c r="E22" s="219"/>
      <c r="F22" s="222" t="str">
        <f>IF(B22*E22,B22*E22,"")</f>
        <v/>
      </c>
    </row>
    <row r="23" spans="1:6" ht="13.5">
      <c r="A23" s="221"/>
      <c r="B23" s="216"/>
      <c r="C23" s="217" t="s">
        <v>1166</v>
      </c>
      <c r="D23" s="218"/>
      <c r="E23" s="219"/>
      <c r="F23" s="223"/>
    </row>
    <row r="24" spans="1:6" ht="13.5">
      <c r="A24" s="221"/>
      <c r="B24" s="216">
        <v>1</v>
      </c>
      <c r="C24" s="217" t="s">
        <v>1167</v>
      </c>
      <c r="D24" s="218" t="s">
        <v>1163</v>
      </c>
      <c r="E24" s="219"/>
      <c r="F24" s="222" t="str">
        <f>IF(B24*E24,B24*E24,"")</f>
        <v/>
      </c>
    </row>
    <row r="25" spans="1:6" ht="13.5">
      <c r="A25" s="221"/>
      <c r="B25" s="216"/>
      <c r="C25" s="224"/>
      <c r="D25" s="218"/>
      <c r="E25" s="219"/>
      <c r="F25" s="220"/>
    </row>
    <row r="26" spans="1:6" ht="13.5">
      <c r="A26" s="221"/>
      <c r="B26" s="216">
        <v>1</v>
      </c>
      <c r="C26" s="217" t="s">
        <v>1168</v>
      </c>
      <c r="D26" s="218" t="s">
        <v>1163</v>
      </c>
      <c r="E26" s="219"/>
      <c r="F26" s="222" t="str">
        <f>IF(B26*E26,B26*E26,"")</f>
        <v/>
      </c>
    </row>
    <row r="27" spans="1:6" ht="13.5">
      <c r="A27" s="221"/>
      <c r="B27" s="216"/>
      <c r="C27" s="217" t="s">
        <v>1169</v>
      </c>
      <c r="D27" s="218"/>
      <c r="E27" s="219"/>
      <c r="F27" s="220"/>
    </row>
    <row r="28" spans="1:6" ht="13.5">
      <c r="A28" s="221"/>
      <c r="B28" s="216"/>
      <c r="C28" s="217"/>
      <c r="D28" s="218"/>
      <c r="E28" s="219"/>
      <c r="F28" s="220"/>
    </row>
    <row r="29" spans="1:6" ht="13.5">
      <c r="A29" s="225"/>
      <c r="B29" s="216">
        <v>1</v>
      </c>
      <c r="C29" s="226" t="s">
        <v>1230</v>
      </c>
      <c r="D29" s="218" t="s">
        <v>1163</v>
      </c>
      <c r="E29" s="219"/>
      <c r="F29" s="222" t="str">
        <f>IF(B29*E29,B29*E29,"")</f>
        <v/>
      </c>
    </row>
    <row r="30" spans="1:8" s="210" customFormat="1" ht="13.5" thickBot="1">
      <c r="A30" s="225"/>
      <c r="B30" s="216">
        <v>1</v>
      </c>
      <c r="C30" s="226" t="s">
        <v>1231</v>
      </c>
      <c r="D30" s="218" t="s">
        <v>1163</v>
      </c>
      <c r="E30" s="219"/>
      <c r="F30" s="222" t="str">
        <f>IF(B30*E30,B30*E30,"")</f>
        <v/>
      </c>
      <c r="H30" s="214"/>
    </row>
    <row r="31" spans="1:6" ht="13.5" thickBot="1">
      <c r="A31" s="227"/>
      <c r="B31" s="228"/>
      <c r="C31" s="229"/>
      <c r="D31" s="230"/>
      <c r="E31" s="231"/>
      <c r="F31" s="232">
        <f>SUM(F11:F30)</f>
        <v>0</v>
      </c>
    </row>
    <row r="32" spans="2:8" s="233" customFormat="1" ht="15" customHeight="1" thickBot="1">
      <c r="B32" s="183"/>
      <c r="C32" s="181"/>
      <c r="D32" s="234"/>
      <c r="E32" s="185"/>
      <c r="F32" s="186"/>
      <c r="H32" s="235"/>
    </row>
    <row r="33" spans="1:6" ht="13.5">
      <c r="A33" s="198" t="s">
        <v>1150</v>
      </c>
      <c r="B33" s="199" t="s">
        <v>109</v>
      </c>
      <c r="C33" s="200" t="s">
        <v>107</v>
      </c>
      <c r="D33" s="200" t="s">
        <v>1151</v>
      </c>
      <c r="E33" s="201" t="s">
        <v>1152</v>
      </c>
      <c r="F33" s="202" t="s">
        <v>1153</v>
      </c>
    </row>
    <row r="34" spans="1:6" ht="13.5" thickBot="1">
      <c r="A34" s="203"/>
      <c r="B34" s="204"/>
      <c r="C34" s="205"/>
      <c r="D34" s="205"/>
      <c r="E34" s="206"/>
      <c r="F34" s="207"/>
    </row>
    <row r="35" spans="1:8" s="210" customFormat="1" ht="13.5">
      <c r="A35" s="208" t="s">
        <v>1170</v>
      </c>
      <c r="B35" s="209"/>
      <c r="D35" s="211"/>
      <c r="E35" s="212"/>
      <c r="F35" s="213"/>
      <c r="H35" s="214"/>
    </row>
    <row r="36" spans="1:6" ht="13.5">
      <c r="A36" s="221"/>
      <c r="B36" s="216">
        <v>35</v>
      </c>
      <c r="C36" s="217" t="s">
        <v>1171</v>
      </c>
      <c r="D36" s="218" t="s">
        <v>1160</v>
      </c>
      <c r="E36" s="219"/>
      <c r="F36" s="222" t="str">
        <f>IF(B36*E36,B36*E36,"")</f>
        <v/>
      </c>
    </row>
    <row r="37" spans="1:6" ht="13.5">
      <c r="A37" s="221"/>
      <c r="B37" s="216"/>
      <c r="C37" s="217" t="s">
        <v>1172</v>
      </c>
      <c r="D37" s="218"/>
      <c r="E37" s="219"/>
      <c r="F37" s="220"/>
    </row>
    <row r="38" spans="1:6" ht="13.5">
      <c r="A38" s="221"/>
      <c r="B38" s="216">
        <v>280</v>
      </c>
      <c r="C38" s="217" t="s">
        <v>1171</v>
      </c>
      <c r="D38" s="218" t="s">
        <v>1160</v>
      </c>
      <c r="E38" s="219"/>
      <c r="F38" s="222" t="str">
        <f>IF(B38*E38,B38*E38,"")</f>
        <v/>
      </c>
    </row>
    <row r="39" spans="1:6" ht="13.5">
      <c r="A39" s="221"/>
      <c r="B39" s="216"/>
      <c r="C39" s="217" t="s">
        <v>1173</v>
      </c>
      <c r="D39" s="218"/>
      <c r="E39" s="219"/>
      <c r="F39" s="220"/>
    </row>
    <row r="40" spans="1:6" ht="13.5">
      <c r="A40" s="221"/>
      <c r="B40" s="216">
        <v>1</v>
      </c>
      <c r="C40" s="217" t="s">
        <v>1174</v>
      </c>
      <c r="D40" s="218"/>
      <c r="E40" s="219"/>
      <c r="F40" s="222" t="str">
        <f>IF(B40*E40,B40*E40,"")</f>
        <v/>
      </c>
    </row>
    <row r="41" spans="1:6" ht="13.5" thickBot="1">
      <c r="A41" s="221"/>
      <c r="B41" s="216"/>
      <c r="C41" s="217"/>
      <c r="D41" s="218"/>
      <c r="E41" s="219"/>
      <c r="F41" s="220"/>
    </row>
    <row r="42" spans="1:6" ht="27" customHeight="1" hidden="1">
      <c r="A42" s="236"/>
      <c r="B42" s="209"/>
      <c r="C42" s="210"/>
      <c r="D42" s="211"/>
      <c r="E42" s="212"/>
      <c r="F42" s="237"/>
    </row>
    <row r="43" spans="1:8" s="210" customFormat="1" ht="90.75" customHeight="1" hidden="1">
      <c r="A43" s="238"/>
      <c r="B43" s="239"/>
      <c r="C43" s="240"/>
      <c r="D43" s="241"/>
      <c r="E43" s="242"/>
      <c r="F43" s="243"/>
      <c r="H43" s="214"/>
    </row>
    <row r="44" spans="1:6" ht="13.5">
      <c r="A44" s="244" t="s">
        <v>1175</v>
      </c>
      <c r="B44" s="245"/>
      <c r="C44" s="246"/>
      <c r="D44" s="247"/>
      <c r="E44" s="248"/>
      <c r="F44" s="249">
        <f>SUM(F36:F41)</f>
        <v>0</v>
      </c>
    </row>
    <row r="45" spans="1:6" ht="13.5" thickBot="1">
      <c r="A45" s="203"/>
      <c r="B45" s="250"/>
      <c r="C45" s="251"/>
      <c r="D45" s="252"/>
      <c r="E45" s="253"/>
      <c r="F45" s="254"/>
    </row>
    <row r="46" spans="2:8" s="255" customFormat="1" ht="15" customHeight="1" thickBot="1">
      <c r="B46" s="183"/>
      <c r="C46" s="181"/>
      <c r="D46" s="256"/>
      <c r="E46" s="185"/>
      <c r="F46" s="186"/>
      <c r="H46" s="257"/>
    </row>
    <row r="47" spans="1:6" ht="13.5">
      <c r="A47" s="198" t="s">
        <v>1150</v>
      </c>
      <c r="B47" s="199" t="s">
        <v>109</v>
      </c>
      <c r="C47" s="200" t="s">
        <v>107</v>
      </c>
      <c r="D47" s="200" t="s">
        <v>1151</v>
      </c>
      <c r="E47" s="201" t="s">
        <v>1152</v>
      </c>
      <c r="F47" s="202" t="s">
        <v>1153</v>
      </c>
    </row>
    <row r="48" spans="1:6" ht="13.5" thickBot="1">
      <c r="A48" s="203"/>
      <c r="B48" s="204"/>
      <c r="C48" s="205"/>
      <c r="D48" s="205"/>
      <c r="E48" s="206"/>
      <c r="F48" s="207"/>
    </row>
    <row r="49" spans="1:8" s="210" customFormat="1" ht="13.5">
      <c r="A49" s="208" t="s">
        <v>1176</v>
      </c>
      <c r="B49" s="209"/>
      <c r="D49" s="211"/>
      <c r="E49" s="212"/>
      <c r="F49" s="213"/>
      <c r="H49" s="214"/>
    </row>
    <row r="50" spans="1:6" ht="13.5">
      <c r="A50" s="221"/>
      <c r="B50" s="216">
        <v>1</v>
      </c>
      <c r="C50" s="217" t="s">
        <v>1177</v>
      </c>
      <c r="D50" s="218" t="s">
        <v>1163</v>
      </c>
      <c r="E50" s="219"/>
      <c r="F50" s="222" t="str">
        <f>IF(B50*E50,B50*E50,"")</f>
        <v/>
      </c>
    </row>
    <row r="51" spans="1:6" ht="13.5">
      <c r="A51" s="221"/>
      <c r="B51" s="216"/>
      <c r="C51" s="217" t="s">
        <v>1178</v>
      </c>
      <c r="D51" s="218"/>
      <c r="E51" s="219"/>
      <c r="F51" s="220"/>
    </row>
    <row r="52" spans="1:6" ht="13.5">
      <c r="A52" s="225"/>
      <c r="B52" s="216">
        <v>3</v>
      </c>
      <c r="C52" s="226" t="s">
        <v>1232</v>
      </c>
      <c r="D52" s="218" t="s">
        <v>1163</v>
      </c>
      <c r="E52" s="219"/>
      <c r="F52" s="222" t="str">
        <f>IF(B52*E52,B52*E52,"")</f>
        <v/>
      </c>
    </row>
    <row r="53" spans="1:6" ht="13.5">
      <c r="A53" s="225"/>
      <c r="B53" s="216">
        <v>2</v>
      </c>
      <c r="C53" s="226" t="s">
        <v>1233</v>
      </c>
      <c r="D53" s="218" t="s">
        <v>1163</v>
      </c>
      <c r="E53" s="258"/>
      <c r="F53" s="222" t="str">
        <f>IF(B53*E53,B53*E53,"")</f>
        <v/>
      </c>
    </row>
    <row r="54" spans="1:10" ht="13.5">
      <c r="A54" s="221"/>
      <c r="B54" s="216">
        <v>1</v>
      </c>
      <c r="C54" s="217" t="s">
        <v>1179</v>
      </c>
      <c r="D54" s="218" t="s">
        <v>1163</v>
      </c>
      <c r="E54" s="259"/>
      <c r="F54" s="222" t="str">
        <f>IF(B54*E54,B54*E54,"")</f>
        <v/>
      </c>
      <c r="J54" s="260"/>
    </row>
    <row r="55" spans="1:6" ht="13.5">
      <c r="A55" s="221"/>
      <c r="B55" s="216"/>
      <c r="C55" s="217" t="s">
        <v>1180</v>
      </c>
      <c r="D55" s="218"/>
      <c r="E55" s="219"/>
      <c r="F55" s="220" t="str">
        <f>IF(B55*E55,B55*E55,"")</f>
        <v/>
      </c>
    </row>
    <row r="56" spans="1:6" ht="13.5">
      <c r="A56" s="221"/>
      <c r="B56" s="216"/>
      <c r="C56" s="217"/>
      <c r="D56" s="218"/>
      <c r="E56" s="219"/>
      <c r="F56" s="220"/>
    </row>
    <row r="57" spans="1:6" ht="13.5">
      <c r="A57" s="221"/>
      <c r="B57" s="216">
        <v>1</v>
      </c>
      <c r="C57" s="217" t="s">
        <v>1234</v>
      </c>
      <c r="D57" s="218" t="s">
        <v>1163</v>
      </c>
      <c r="E57" s="259"/>
      <c r="F57" s="222" t="str">
        <f>IF(B57*E57,B57*E57,"")</f>
        <v/>
      </c>
    </row>
    <row r="58" spans="1:6" ht="13.5">
      <c r="A58" s="221"/>
      <c r="B58" s="216"/>
      <c r="C58" s="217"/>
      <c r="D58" s="218"/>
      <c r="E58" s="219"/>
      <c r="F58" s="220"/>
    </row>
    <row r="59" spans="1:6" ht="13.5">
      <c r="A59" s="221"/>
      <c r="B59" s="216">
        <v>2</v>
      </c>
      <c r="C59" s="217" t="s">
        <v>1181</v>
      </c>
      <c r="D59" s="218" t="s">
        <v>1163</v>
      </c>
      <c r="E59" s="258"/>
      <c r="F59" s="222" t="str">
        <f>IF(B59*E59,B59*E59,"")</f>
        <v/>
      </c>
    </row>
    <row r="60" spans="1:6" ht="13.5" thickBot="1">
      <c r="A60" s="221"/>
      <c r="B60" s="216"/>
      <c r="C60" s="217"/>
      <c r="D60" s="218"/>
      <c r="E60" s="219"/>
      <c r="F60" s="220"/>
    </row>
    <row r="61" spans="1:6" ht="13.5">
      <c r="A61" s="244" t="s">
        <v>1182</v>
      </c>
      <c r="B61" s="245"/>
      <c r="C61" s="246"/>
      <c r="D61" s="247"/>
      <c r="E61" s="248"/>
      <c r="F61" s="249">
        <f>SUM(F50:F60)</f>
        <v>0</v>
      </c>
    </row>
    <row r="62" spans="1:6" ht="13.5" thickBot="1">
      <c r="A62" s="203"/>
      <c r="B62" s="250"/>
      <c r="C62" s="251"/>
      <c r="D62" s="252"/>
      <c r="E62" s="253"/>
      <c r="F62" s="254"/>
    </row>
    <row r="63" spans="2:8" s="255" customFormat="1" ht="13.5" thickBot="1">
      <c r="B63" s="183"/>
      <c r="C63" s="181"/>
      <c r="D63" s="256"/>
      <c r="E63" s="185"/>
      <c r="F63" s="186"/>
      <c r="H63" s="257"/>
    </row>
    <row r="64" spans="1:6" ht="13.5">
      <c r="A64" s="198" t="s">
        <v>1150</v>
      </c>
      <c r="B64" s="199" t="s">
        <v>109</v>
      </c>
      <c r="C64" s="200" t="s">
        <v>107</v>
      </c>
      <c r="D64" s="200" t="s">
        <v>1151</v>
      </c>
      <c r="E64" s="201" t="s">
        <v>1152</v>
      </c>
      <c r="F64" s="202" t="s">
        <v>1153</v>
      </c>
    </row>
    <row r="65" spans="1:6" ht="13.5" thickBot="1">
      <c r="A65" s="203"/>
      <c r="B65" s="204"/>
      <c r="C65" s="205"/>
      <c r="D65" s="205"/>
      <c r="E65" s="206"/>
      <c r="F65" s="207"/>
    </row>
    <row r="66" spans="1:8" s="210" customFormat="1" ht="13.5" thickBot="1">
      <c r="A66" s="208" t="s">
        <v>1183</v>
      </c>
      <c r="B66" s="209"/>
      <c r="D66" s="211"/>
      <c r="E66" s="212"/>
      <c r="F66" s="213"/>
      <c r="H66" s="214"/>
    </row>
    <row r="67" spans="1:6" ht="13.5">
      <c r="A67" s="261"/>
      <c r="B67" s="262"/>
      <c r="C67" s="263"/>
      <c r="D67" s="264"/>
      <c r="E67" s="265"/>
      <c r="F67" s="266"/>
    </row>
    <row r="68" spans="1:6" ht="13.5">
      <c r="A68" s="225"/>
      <c r="B68" s="216">
        <v>8</v>
      </c>
      <c r="C68" s="226" t="s">
        <v>1235</v>
      </c>
      <c r="D68" s="218" t="s">
        <v>1163</v>
      </c>
      <c r="E68" s="259"/>
      <c r="F68" s="222" t="str">
        <f>IF(B68*E68,B68*E68,"")</f>
        <v/>
      </c>
    </row>
    <row r="69" spans="1:6" ht="13.5">
      <c r="A69" s="221"/>
      <c r="B69" s="216"/>
      <c r="C69" s="217" t="s">
        <v>22</v>
      </c>
      <c r="D69" s="218"/>
      <c r="E69" s="219"/>
      <c r="F69" s="220"/>
    </row>
    <row r="70" spans="1:6" ht="13.5">
      <c r="A70" s="225"/>
      <c r="B70" s="216">
        <v>4</v>
      </c>
      <c r="C70" s="226" t="s">
        <v>1236</v>
      </c>
      <c r="D70" s="218" t="s">
        <v>1163</v>
      </c>
      <c r="E70" s="259"/>
      <c r="F70" s="222" t="str">
        <f>IF(B70*E70,B70*E70,"")</f>
        <v/>
      </c>
    </row>
    <row r="71" spans="1:8" s="255" customFormat="1" ht="13.5">
      <c r="A71" s="267"/>
      <c r="B71" s="216"/>
      <c r="C71" s="217"/>
      <c r="D71" s="268"/>
      <c r="E71" s="219"/>
      <c r="F71" s="220"/>
      <c r="H71" s="257"/>
    </row>
    <row r="72" spans="1:6" ht="13.5">
      <c r="A72" s="225"/>
      <c r="B72" s="216">
        <v>4</v>
      </c>
      <c r="C72" s="226" t="s">
        <v>1237</v>
      </c>
      <c r="D72" s="218" t="s">
        <v>1163</v>
      </c>
      <c r="E72" s="259"/>
      <c r="F72" s="222" t="str">
        <f>IF(B72*E72,B72*E72,"")</f>
        <v/>
      </c>
    </row>
    <row r="73" spans="1:8" s="255" customFormat="1" ht="13.5">
      <c r="A73" s="267"/>
      <c r="B73" s="216"/>
      <c r="C73" s="217"/>
      <c r="D73" s="268"/>
      <c r="E73" s="219"/>
      <c r="F73" s="220"/>
      <c r="H73" s="257"/>
    </row>
    <row r="74" spans="1:6" ht="13.5">
      <c r="A74" s="221"/>
      <c r="B74" s="269">
        <v>4</v>
      </c>
      <c r="C74" s="217" t="s">
        <v>1184</v>
      </c>
      <c r="D74" s="218" t="s">
        <v>1163</v>
      </c>
      <c r="E74" s="259"/>
      <c r="F74" s="222" t="str">
        <f>IF(B74*E74,B74*E74,"")</f>
        <v/>
      </c>
    </row>
    <row r="75" spans="1:8" s="255" customFormat="1" ht="13.5">
      <c r="A75" s="267"/>
      <c r="B75" s="216"/>
      <c r="C75" s="217"/>
      <c r="D75" s="268"/>
      <c r="E75" s="219"/>
      <c r="F75" s="220"/>
      <c r="H75" s="257"/>
    </row>
    <row r="76" spans="1:8" s="255" customFormat="1" ht="13.5">
      <c r="A76" s="267"/>
      <c r="B76" s="216"/>
      <c r="C76" s="217"/>
      <c r="D76" s="268"/>
      <c r="E76" s="219"/>
      <c r="F76" s="223"/>
      <c r="H76" s="257"/>
    </row>
    <row r="77" spans="1:8" s="255" customFormat="1" ht="13.5">
      <c r="A77" s="225"/>
      <c r="B77" s="216">
        <v>22</v>
      </c>
      <c r="C77" s="226" t="s">
        <v>1238</v>
      </c>
      <c r="D77" s="218" t="s">
        <v>1163</v>
      </c>
      <c r="E77" s="259"/>
      <c r="F77" s="222" t="str">
        <f>IF(B77*E77,B77*E77,"")</f>
        <v/>
      </c>
      <c r="H77" s="257"/>
    </row>
    <row r="78" spans="1:8" s="255" customFormat="1" ht="13.5">
      <c r="A78" s="270"/>
      <c r="B78" s="216"/>
      <c r="C78" s="271"/>
      <c r="D78" s="218"/>
      <c r="E78" s="219"/>
      <c r="F78" s="223"/>
      <c r="H78" s="257"/>
    </row>
    <row r="79" spans="1:6" ht="13.5">
      <c r="A79" s="221"/>
      <c r="B79" s="269">
        <v>22</v>
      </c>
      <c r="C79" s="217" t="s">
        <v>1185</v>
      </c>
      <c r="D79" s="218" t="s">
        <v>1163</v>
      </c>
      <c r="E79" s="259"/>
      <c r="F79" s="222" t="str">
        <f>IF(B79*E79,B79*E79,"")</f>
        <v/>
      </c>
    </row>
    <row r="80" spans="1:6" ht="13.5">
      <c r="A80" s="221"/>
      <c r="B80" s="269"/>
      <c r="C80" s="217"/>
      <c r="D80" s="218"/>
      <c r="E80" s="219"/>
      <c r="F80" s="223"/>
    </row>
    <row r="81" spans="1:6" ht="13.5">
      <c r="A81" s="221"/>
      <c r="B81" s="216">
        <v>26</v>
      </c>
      <c r="C81" s="226" t="s">
        <v>1239</v>
      </c>
      <c r="D81" s="218" t="s">
        <v>1163</v>
      </c>
      <c r="E81" s="259"/>
      <c r="F81" s="222" t="str">
        <f>IF(B81*E81,B81*E81,"")</f>
        <v/>
      </c>
    </row>
    <row r="82" spans="1:6" ht="13.5">
      <c r="A82" s="221"/>
      <c r="B82" s="216">
        <v>26</v>
      </c>
      <c r="C82" s="226" t="s">
        <v>1240</v>
      </c>
      <c r="D82" s="218" t="s">
        <v>1163</v>
      </c>
      <c r="E82" s="259"/>
      <c r="F82" s="222" t="str">
        <f>IF(B82*E82,B82*E82,"")</f>
        <v/>
      </c>
    </row>
    <row r="83" spans="1:6" ht="13.5">
      <c r="A83" s="221"/>
      <c r="B83" s="216"/>
      <c r="C83" s="217"/>
      <c r="D83" s="218"/>
      <c r="E83" s="219"/>
      <c r="F83" s="220"/>
    </row>
    <row r="84" spans="1:6" ht="13.5">
      <c r="A84" s="221"/>
      <c r="B84" s="216">
        <v>1</v>
      </c>
      <c r="C84" s="226" t="s">
        <v>1241</v>
      </c>
      <c r="D84" s="218" t="s">
        <v>1163</v>
      </c>
      <c r="E84" s="259"/>
      <c r="F84" s="222" t="str">
        <f>IF(B84*E84,B84*E84,"")</f>
        <v/>
      </c>
    </row>
    <row r="85" spans="1:8" s="255" customFormat="1" ht="13.5">
      <c r="A85" s="267"/>
      <c r="B85" s="269"/>
      <c r="C85" s="217"/>
      <c r="D85" s="268"/>
      <c r="E85" s="219"/>
      <c r="F85" s="220"/>
      <c r="H85" s="257"/>
    </row>
    <row r="86" spans="1:6" ht="13.5">
      <c r="A86" s="221"/>
      <c r="B86" s="269">
        <v>26</v>
      </c>
      <c r="C86" s="217" t="s">
        <v>1186</v>
      </c>
      <c r="D86" s="218" t="s">
        <v>1163</v>
      </c>
      <c r="E86" s="259"/>
      <c r="F86" s="222" t="str">
        <f>IF(B86*E86,B86*E86,"")</f>
        <v/>
      </c>
    </row>
    <row r="87" spans="1:8" s="255" customFormat="1" ht="13.5" thickBot="1">
      <c r="A87" s="267"/>
      <c r="B87" s="269"/>
      <c r="C87" s="217"/>
      <c r="D87" s="268"/>
      <c r="E87" s="219"/>
      <c r="F87" s="220"/>
      <c r="H87" s="257"/>
    </row>
    <row r="88" spans="1:6" ht="13.5">
      <c r="A88" s="244" t="s">
        <v>1187</v>
      </c>
      <c r="B88" s="245"/>
      <c r="C88" s="246"/>
      <c r="D88" s="247"/>
      <c r="E88" s="248"/>
      <c r="F88" s="249">
        <f>SUM(F67:F87)</f>
        <v>0</v>
      </c>
    </row>
    <row r="89" spans="1:6" ht="13.5" thickBot="1">
      <c r="A89" s="203"/>
      <c r="B89" s="250"/>
      <c r="C89" s="251"/>
      <c r="D89" s="252"/>
      <c r="E89" s="253"/>
      <c r="F89" s="254"/>
    </row>
    <row r="90" ht="6.75" customHeight="1" thickBot="1"/>
    <row r="91" spans="1:6" ht="13.5">
      <c r="A91" s="198" t="s">
        <v>1150</v>
      </c>
      <c r="B91" s="199" t="s">
        <v>109</v>
      </c>
      <c r="C91" s="200" t="s">
        <v>107</v>
      </c>
      <c r="D91" s="200" t="s">
        <v>1151</v>
      </c>
      <c r="E91" s="201" t="s">
        <v>1152</v>
      </c>
      <c r="F91" s="202" t="s">
        <v>1153</v>
      </c>
    </row>
    <row r="92" spans="1:6" ht="7.5" customHeight="1" thickBot="1">
      <c r="A92" s="203"/>
      <c r="B92" s="204"/>
      <c r="C92" s="205"/>
      <c r="D92" s="205"/>
      <c r="E92" s="206"/>
      <c r="F92" s="207"/>
    </row>
    <row r="93" spans="1:8" s="210" customFormat="1" ht="15.75" customHeight="1">
      <c r="A93" s="208" t="s">
        <v>1188</v>
      </c>
      <c r="B93" s="209"/>
      <c r="D93" s="211"/>
      <c r="E93" s="212"/>
      <c r="F93" s="213"/>
      <c r="H93" s="214"/>
    </row>
    <row r="94" spans="1:14" ht="13.5">
      <c r="A94" s="221"/>
      <c r="B94" s="216">
        <v>30</v>
      </c>
      <c r="C94" s="217" t="s">
        <v>1189</v>
      </c>
      <c r="D94" s="218" t="s">
        <v>1160</v>
      </c>
      <c r="E94" s="219"/>
      <c r="F94" s="222" t="str">
        <f>IF(B94*E94,B94*E94,"")</f>
        <v/>
      </c>
      <c r="J94" s="185"/>
      <c r="N94" s="185"/>
    </row>
    <row r="95" spans="1:14" ht="13.5">
      <c r="A95" s="221"/>
      <c r="B95" s="216">
        <v>20</v>
      </c>
      <c r="C95" s="217" t="s">
        <v>1190</v>
      </c>
      <c r="D95" s="218" t="s">
        <v>1160</v>
      </c>
      <c r="E95" s="219"/>
      <c r="F95" s="222" t="str">
        <f>IF(B95*E95,B95*E95,"")</f>
        <v/>
      </c>
      <c r="J95" s="185"/>
      <c r="N95" s="185"/>
    </row>
    <row r="96" spans="1:14" s="255" customFormat="1" ht="13.5">
      <c r="A96" s="221"/>
      <c r="B96" s="216"/>
      <c r="C96" s="217"/>
      <c r="D96" s="268"/>
      <c r="E96" s="219"/>
      <c r="F96" s="220"/>
      <c r="H96" s="257"/>
      <c r="M96" s="272"/>
      <c r="N96" s="272"/>
    </row>
    <row r="97" spans="1:14" ht="13.5">
      <c r="A97" s="225"/>
      <c r="B97" s="216">
        <v>1</v>
      </c>
      <c r="C97" s="226" t="s">
        <v>1229</v>
      </c>
      <c r="D97" s="218" t="s">
        <v>1163</v>
      </c>
      <c r="E97" s="219"/>
      <c r="F97" s="222" t="str">
        <f>IF(B97*E97,B97*E97,"")</f>
        <v/>
      </c>
      <c r="M97" s="185"/>
      <c r="N97" s="185"/>
    </row>
    <row r="98" spans="1:14" ht="13.5">
      <c r="A98" s="221"/>
      <c r="B98" s="216"/>
      <c r="C98" s="226" t="s">
        <v>1191</v>
      </c>
      <c r="D98" s="218"/>
      <c r="E98" s="219"/>
      <c r="F98" s="220"/>
      <c r="M98" s="185"/>
      <c r="N98" s="185"/>
    </row>
    <row r="99" spans="1:14" ht="13.5">
      <c r="A99" s="221"/>
      <c r="B99" s="216"/>
      <c r="C99" s="217"/>
      <c r="D99" s="218"/>
      <c r="E99" s="219"/>
      <c r="F99" s="220"/>
      <c r="M99" s="185"/>
      <c r="N99" s="185"/>
    </row>
    <row r="100" spans="1:6" ht="13.5">
      <c r="A100" s="225"/>
      <c r="B100" s="216">
        <v>1</v>
      </c>
      <c r="C100" s="226" t="s">
        <v>1228</v>
      </c>
      <c r="D100" s="218" t="s">
        <v>1163</v>
      </c>
      <c r="E100" s="219"/>
      <c r="F100" s="222" t="str">
        <f>IF(B100*E100,B100*E100,"")</f>
        <v/>
      </c>
    </row>
    <row r="101" spans="1:8" s="255" customFormat="1" ht="13.5">
      <c r="A101" s="267"/>
      <c r="B101" s="216"/>
      <c r="C101" s="217"/>
      <c r="D101" s="268"/>
      <c r="E101" s="219"/>
      <c r="F101" s="220"/>
      <c r="H101" s="257"/>
    </row>
    <row r="102" spans="1:8" s="260" customFormat="1" ht="13.5">
      <c r="A102" s="270"/>
      <c r="B102" s="273">
        <v>1200</v>
      </c>
      <c r="C102" s="271" t="s">
        <v>1192</v>
      </c>
      <c r="D102" s="274" t="s">
        <v>1163</v>
      </c>
      <c r="E102" s="258"/>
      <c r="F102" s="222" t="str">
        <f>IF(B102*E102,B102*E102,"")</f>
        <v/>
      </c>
      <c r="H102" s="275"/>
    </row>
    <row r="103" spans="1:14" s="260" customFormat="1" ht="10.5" customHeight="1">
      <c r="A103" s="270"/>
      <c r="B103" s="273"/>
      <c r="C103" s="271"/>
      <c r="D103" s="274"/>
      <c r="E103" s="258"/>
      <c r="F103" s="223"/>
      <c r="H103" s="275"/>
      <c r="M103" s="276"/>
      <c r="N103" s="276"/>
    </row>
    <row r="104" spans="1:8" s="260" customFormat="1" ht="13.5">
      <c r="A104" s="270"/>
      <c r="B104" s="273">
        <v>1</v>
      </c>
      <c r="C104" s="271" t="s">
        <v>1193</v>
      </c>
      <c r="D104" s="274" t="s">
        <v>1163</v>
      </c>
      <c r="E104" s="258"/>
      <c r="F104" s="222" t="str">
        <f>IF(B104*E104,B104*E104,"")</f>
        <v/>
      </c>
      <c r="H104" s="275"/>
    </row>
    <row r="105" spans="1:14" s="260" customFormat="1" ht="13.5">
      <c r="A105" s="270"/>
      <c r="B105" s="273"/>
      <c r="C105" s="271" t="s">
        <v>1194</v>
      </c>
      <c r="D105" s="274"/>
      <c r="E105" s="258"/>
      <c r="F105" s="223"/>
      <c r="H105" s="275"/>
      <c r="M105" s="276"/>
      <c r="N105" s="276"/>
    </row>
    <row r="106" spans="1:8" s="255" customFormat="1" ht="11.25" customHeight="1" thickBot="1">
      <c r="A106" s="277"/>
      <c r="B106" s="278"/>
      <c r="C106" s="279" t="s">
        <v>22</v>
      </c>
      <c r="D106" s="280"/>
      <c r="E106" s="281"/>
      <c r="F106" s="282"/>
      <c r="H106" s="257"/>
    </row>
    <row r="107" spans="1:6" ht="13.5">
      <c r="A107" s="244" t="s">
        <v>1195</v>
      </c>
      <c r="B107" s="245"/>
      <c r="C107" s="246"/>
      <c r="D107" s="247"/>
      <c r="E107" s="248"/>
      <c r="F107" s="249">
        <f>SUM(F94:F106)</f>
        <v>0</v>
      </c>
    </row>
    <row r="108" spans="1:14" ht="13.5" thickBot="1">
      <c r="A108" s="203"/>
      <c r="B108" s="250"/>
      <c r="C108" s="251"/>
      <c r="D108" s="252"/>
      <c r="E108" s="253"/>
      <c r="F108" s="254"/>
      <c r="M108" s="185"/>
      <c r="N108" s="185"/>
    </row>
    <row r="109" spans="1:8" s="255" customFormat="1" ht="11.25" customHeight="1" thickBot="1">
      <c r="A109" s="475"/>
      <c r="B109" s="475"/>
      <c r="C109" s="475"/>
      <c r="D109" s="475"/>
      <c r="E109" s="475"/>
      <c r="F109" s="475"/>
      <c r="H109" s="257"/>
    </row>
    <row r="110" spans="1:6" ht="13.5" thickBot="1">
      <c r="A110" s="283" t="s">
        <v>1150</v>
      </c>
      <c r="B110" s="284" t="s">
        <v>109</v>
      </c>
      <c r="C110" s="285" t="s">
        <v>107</v>
      </c>
      <c r="D110" s="285" t="s">
        <v>1151</v>
      </c>
      <c r="E110" s="286" t="s">
        <v>1152</v>
      </c>
      <c r="F110" s="287" t="s">
        <v>1153</v>
      </c>
    </row>
    <row r="111" spans="1:8" s="210" customFormat="1" ht="15.75" customHeight="1" thickBot="1">
      <c r="A111" s="288" t="s">
        <v>1196</v>
      </c>
      <c r="B111" s="209"/>
      <c r="D111" s="211"/>
      <c r="E111" s="212"/>
      <c r="F111" s="213"/>
      <c r="H111" s="214"/>
    </row>
    <row r="112" spans="1:8" s="255" customFormat="1" ht="13.5">
      <c r="A112" s="289"/>
      <c r="B112" s="262"/>
      <c r="C112" s="263"/>
      <c r="D112" s="290"/>
      <c r="E112" s="265"/>
      <c r="F112" s="266"/>
      <c r="H112" s="257"/>
    </row>
    <row r="113" spans="1:14" ht="13.5">
      <c r="A113" s="221"/>
      <c r="B113" s="216">
        <v>35</v>
      </c>
      <c r="C113" s="217" t="s">
        <v>1197</v>
      </c>
      <c r="D113" s="218" t="s">
        <v>1160</v>
      </c>
      <c r="E113" s="219"/>
      <c r="F113" s="222" t="str">
        <f>IF(B113*E113,B113*E113,"")</f>
        <v/>
      </c>
      <c r="J113" s="185"/>
      <c r="N113" s="185"/>
    </row>
    <row r="114" spans="1:6" ht="13.5">
      <c r="A114" s="221"/>
      <c r="B114" s="216"/>
      <c r="C114" s="217"/>
      <c r="D114" s="218"/>
      <c r="E114" s="219"/>
      <c r="F114" s="220"/>
    </row>
    <row r="115" spans="1:14" s="260" customFormat="1" ht="13.5">
      <c r="A115" s="270"/>
      <c r="B115" s="273">
        <v>1</v>
      </c>
      <c r="C115" s="271" t="s">
        <v>1227</v>
      </c>
      <c r="D115" s="274" t="s">
        <v>1163</v>
      </c>
      <c r="E115" s="258"/>
      <c r="F115" s="222" t="str">
        <f>IF(B115*E115,B115*E115,"")</f>
        <v/>
      </c>
      <c r="H115" s="275"/>
      <c r="M115" s="276"/>
      <c r="N115" s="276"/>
    </row>
    <row r="116" spans="1:14" s="260" customFormat="1" ht="13.5">
      <c r="A116" s="270"/>
      <c r="B116" s="273"/>
      <c r="C116" s="271"/>
      <c r="D116" s="274"/>
      <c r="E116" s="258"/>
      <c r="F116" s="223"/>
      <c r="H116" s="275"/>
      <c r="M116" s="276"/>
      <c r="N116" s="276"/>
    </row>
    <row r="117" spans="1:14" s="260" customFormat="1" ht="13.5">
      <c r="A117" s="270"/>
      <c r="B117" s="273">
        <v>1</v>
      </c>
      <c r="C117" s="271" t="s">
        <v>1198</v>
      </c>
      <c r="D117" s="274" t="s">
        <v>1163</v>
      </c>
      <c r="E117" s="258"/>
      <c r="F117" s="222" t="str">
        <f>IF(B117*E117,B117*E117,"")</f>
        <v/>
      </c>
      <c r="H117" s="275"/>
      <c r="M117" s="276"/>
      <c r="N117" s="276"/>
    </row>
    <row r="118" spans="1:14" s="260" customFormat="1" ht="13.5">
      <c r="A118" s="270"/>
      <c r="B118" s="273"/>
      <c r="C118" s="271" t="s">
        <v>1199</v>
      </c>
      <c r="D118" s="274"/>
      <c r="E118" s="258"/>
      <c r="F118" s="223"/>
      <c r="H118" s="275"/>
      <c r="M118" s="276"/>
      <c r="N118" s="276"/>
    </row>
    <row r="119" spans="1:6" ht="13.5">
      <c r="A119" s="221"/>
      <c r="B119" s="216"/>
      <c r="C119" s="217"/>
      <c r="D119" s="218"/>
      <c r="E119" s="219"/>
      <c r="F119" s="220"/>
    </row>
    <row r="120" spans="1:14" s="260" customFormat="1" ht="13.5">
      <c r="A120" s="270"/>
      <c r="B120" s="273">
        <v>1</v>
      </c>
      <c r="C120" s="271" t="s">
        <v>1200</v>
      </c>
      <c r="D120" s="274" t="s">
        <v>1163</v>
      </c>
      <c r="E120" s="258"/>
      <c r="F120" s="222" t="str">
        <f>IF(B120*E120,B120*E120,"")</f>
        <v/>
      </c>
      <c r="H120" s="275"/>
      <c r="M120" s="276"/>
      <c r="N120" s="276"/>
    </row>
    <row r="121" spans="1:8" s="255" customFormat="1" ht="13.5">
      <c r="A121" s="267"/>
      <c r="B121" s="216"/>
      <c r="C121" s="217"/>
      <c r="D121" s="268"/>
      <c r="E121" s="219"/>
      <c r="F121" s="220"/>
      <c r="H121" s="257"/>
    </row>
    <row r="122" spans="1:8" s="260" customFormat="1" ht="13.5">
      <c r="A122" s="270"/>
      <c r="B122" s="273">
        <v>1</v>
      </c>
      <c r="C122" s="271" t="s">
        <v>1201</v>
      </c>
      <c r="D122" s="274" t="s">
        <v>1163</v>
      </c>
      <c r="E122" s="258"/>
      <c r="F122" s="222" t="str">
        <f>IF(B122*E122,B122*E122,"")</f>
        <v/>
      </c>
      <c r="H122" s="275"/>
    </row>
    <row r="123" spans="1:14" s="260" customFormat="1" ht="10.5" customHeight="1">
      <c r="A123" s="270"/>
      <c r="B123" s="273"/>
      <c r="C123" s="271"/>
      <c r="D123" s="274"/>
      <c r="E123" s="258"/>
      <c r="F123" s="223"/>
      <c r="H123" s="275"/>
      <c r="M123" s="276"/>
      <c r="N123" s="276"/>
    </row>
    <row r="124" spans="1:8" s="260" customFormat="1" ht="13.5">
      <c r="A124" s="270"/>
      <c r="B124" s="273">
        <v>1</v>
      </c>
      <c r="C124" s="271" t="s">
        <v>1202</v>
      </c>
      <c r="D124" s="274" t="s">
        <v>1163</v>
      </c>
      <c r="E124" s="258"/>
      <c r="F124" s="222" t="str">
        <f>IF(B124*E124,B124*E124,"")</f>
        <v/>
      </c>
      <c r="H124" s="275"/>
    </row>
    <row r="125" spans="1:14" s="260" customFormat="1" ht="13.5">
      <c r="A125" s="270"/>
      <c r="B125" s="273"/>
      <c r="C125" s="271" t="s">
        <v>1194</v>
      </c>
      <c r="D125" s="274"/>
      <c r="E125" s="258"/>
      <c r="F125" s="223"/>
      <c r="H125" s="275"/>
      <c r="M125" s="276"/>
      <c r="N125" s="276"/>
    </row>
    <row r="126" spans="1:8" s="255" customFormat="1" ht="13.5">
      <c r="A126" s="267"/>
      <c r="B126" s="216"/>
      <c r="C126" s="217"/>
      <c r="D126" s="268"/>
      <c r="E126" s="219"/>
      <c r="F126" s="220"/>
      <c r="H126" s="257"/>
    </row>
    <row r="127" spans="1:14" s="260" customFormat="1" ht="13.5">
      <c r="A127" s="270"/>
      <c r="B127" s="273">
        <v>1</v>
      </c>
      <c r="C127" s="271" t="s">
        <v>1203</v>
      </c>
      <c r="D127" s="274" t="s">
        <v>1163</v>
      </c>
      <c r="E127" s="258"/>
      <c r="F127" s="222" t="str">
        <f>IF(B127*E127,B127*E127,"")</f>
        <v/>
      </c>
      <c r="H127" s="275"/>
      <c r="M127" s="276"/>
      <c r="N127" s="276"/>
    </row>
    <row r="128" spans="1:8" s="255" customFormat="1" ht="13.5">
      <c r="A128" s="267"/>
      <c r="B128" s="216"/>
      <c r="C128" s="217"/>
      <c r="D128" s="268"/>
      <c r="E128" s="219"/>
      <c r="F128" s="220"/>
      <c r="H128" s="257"/>
    </row>
    <row r="129" spans="1:8" s="260" customFormat="1" ht="13.5">
      <c r="A129" s="270"/>
      <c r="B129" s="273">
        <v>1</v>
      </c>
      <c r="C129" s="271" t="s">
        <v>1204</v>
      </c>
      <c r="D129" s="274" t="s">
        <v>1163</v>
      </c>
      <c r="E129" s="258"/>
      <c r="F129" s="222" t="str">
        <f>IF(B129*E129,B129*E129,"")</f>
        <v/>
      </c>
      <c r="H129" s="275"/>
    </row>
    <row r="130" spans="1:14" s="260" customFormat="1" ht="10.5" customHeight="1" thickBot="1">
      <c r="A130" s="270"/>
      <c r="B130" s="273"/>
      <c r="C130" s="271"/>
      <c r="D130" s="274"/>
      <c r="E130" s="258"/>
      <c r="F130" s="223"/>
      <c r="H130" s="275"/>
      <c r="M130" s="276"/>
      <c r="N130" s="276"/>
    </row>
    <row r="131" spans="1:6" ht="13.5">
      <c r="A131" s="244" t="s">
        <v>1205</v>
      </c>
      <c r="B131" s="245"/>
      <c r="C131" s="246"/>
      <c r="D131" s="247"/>
      <c r="E131" s="248"/>
      <c r="F131" s="249">
        <f>SUM(F113:F130)</f>
        <v>0</v>
      </c>
    </row>
    <row r="132" spans="1:14" ht="13.5" thickBot="1">
      <c r="A132" s="203"/>
      <c r="B132" s="250"/>
      <c r="C132" s="251"/>
      <c r="D132" s="252"/>
      <c r="E132" s="253"/>
      <c r="F132" s="254"/>
      <c r="M132" s="185"/>
      <c r="N132" s="185"/>
    </row>
    <row r="133" ht="18.75" customHeight="1" thickBot="1"/>
    <row r="134" spans="1:6" ht="13.5" thickBot="1">
      <c r="A134" s="291" t="s">
        <v>1150</v>
      </c>
      <c r="B134" s="292" t="s">
        <v>109</v>
      </c>
      <c r="C134" s="285" t="s">
        <v>107</v>
      </c>
      <c r="D134" s="285" t="s">
        <v>1151</v>
      </c>
      <c r="E134" s="286" t="s">
        <v>1206</v>
      </c>
      <c r="F134" s="293" t="s">
        <v>1153</v>
      </c>
    </row>
    <row r="135" spans="1:8" s="300" customFormat="1" ht="16.5" customHeight="1">
      <c r="A135" s="294" t="s">
        <v>1207</v>
      </c>
      <c r="B135" s="295"/>
      <c r="C135" s="296"/>
      <c r="D135" s="297"/>
      <c r="E135" s="298"/>
      <c r="F135" s="299"/>
      <c r="H135" s="301"/>
    </row>
    <row r="136" spans="1:6" ht="14.25" customHeight="1" thickBot="1">
      <c r="A136" s="302"/>
      <c r="B136" s="303">
        <v>1</v>
      </c>
      <c r="C136" s="304" t="s">
        <v>1208</v>
      </c>
      <c r="D136" s="305" t="s">
        <v>1163</v>
      </c>
      <c r="E136" s="306"/>
      <c r="F136" s="222" t="str">
        <f>IF(B136*E136,B136*E136,"")</f>
        <v/>
      </c>
    </row>
    <row r="137" spans="1:6" ht="18" customHeight="1">
      <c r="A137" s="198"/>
      <c r="B137" s="245"/>
      <c r="C137" s="307"/>
      <c r="D137" s="308"/>
      <c r="E137" s="309"/>
      <c r="F137" s="310"/>
    </row>
    <row r="138" spans="1:6" ht="15.75" customHeight="1" thickBot="1">
      <c r="A138" s="203" t="s">
        <v>1209</v>
      </c>
      <c r="B138" s="250"/>
      <c r="C138" s="311"/>
      <c r="D138" s="312"/>
      <c r="E138" s="313"/>
      <c r="F138" s="314">
        <f>SUM(F136:F137)</f>
        <v>0</v>
      </c>
    </row>
    <row r="139" ht="18.75" customHeight="1" thickBot="1"/>
    <row r="140" spans="1:6" ht="16.5" thickBot="1">
      <c r="A140" s="291"/>
      <c r="B140" s="315" t="s">
        <v>1210</v>
      </c>
      <c r="C140" s="316"/>
      <c r="D140" s="285"/>
      <c r="E140" s="317"/>
      <c r="F140" s="232"/>
    </row>
    <row r="141" spans="1:14" ht="3" customHeight="1">
      <c r="A141" s="238"/>
      <c r="B141" s="318"/>
      <c r="C141" s="319"/>
      <c r="D141" s="211"/>
      <c r="E141" s="212"/>
      <c r="F141" s="213"/>
      <c r="M141" s="185"/>
      <c r="N141" s="185"/>
    </row>
    <row r="142" spans="1:6" ht="15.75">
      <c r="A142" s="320"/>
      <c r="B142" s="321" t="s">
        <v>1211</v>
      </c>
      <c r="C142" s="322" t="s">
        <v>1212</v>
      </c>
      <c r="D142" s="323"/>
      <c r="E142" s="324"/>
      <c r="F142" s="325">
        <f>F31</f>
        <v>0</v>
      </c>
    </row>
    <row r="143" spans="1:14" ht="15.75">
      <c r="A143" s="320"/>
      <c r="B143" s="321" t="s">
        <v>1213</v>
      </c>
      <c r="C143" s="322" t="s">
        <v>1214</v>
      </c>
      <c r="D143" s="323"/>
      <c r="E143" s="324"/>
      <c r="F143" s="325">
        <f>F44</f>
        <v>0</v>
      </c>
      <c r="M143" s="185"/>
      <c r="N143" s="185"/>
    </row>
    <row r="144" spans="1:6" ht="15.75">
      <c r="A144" s="320"/>
      <c r="B144" s="321" t="s">
        <v>1215</v>
      </c>
      <c r="C144" s="322" t="s">
        <v>1216</v>
      </c>
      <c r="D144" s="323"/>
      <c r="E144" s="324"/>
      <c r="F144" s="325">
        <f>F61</f>
        <v>0</v>
      </c>
    </row>
    <row r="145" spans="1:14" ht="15.75">
      <c r="A145" s="320"/>
      <c r="B145" s="321" t="s">
        <v>1217</v>
      </c>
      <c r="C145" s="322" t="s">
        <v>1218</v>
      </c>
      <c r="D145" s="323"/>
      <c r="E145" s="324"/>
      <c r="F145" s="325">
        <f>F88</f>
        <v>0</v>
      </c>
      <c r="M145" s="185"/>
      <c r="N145" s="185"/>
    </row>
    <row r="146" spans="1:6" ht="15.75">
      <c r="A146" s="320"/>
      <c r="B146" s="321" t="s">
        <v>1219</v>
      </c>
      <c r="C146" s="322" t="s">
        <v>1220</v>
      </c>
      <c r="D146" s="323"/>
      <c r="E146" s="324"/>
      <c r="F146" s="325">
        <f>F107</f>
        <v>0</v>
      </c>
    </row>
    <row r="147" spans="1:6" ht="15.75">
      <c r="A147" s="320"/>
      <c r="B147" s="321" t="s">
        <v>1221</v>
      </c>
      <c r="C147" s="322" t="s">
        <v>1222</v>
      </c>
      <c r="D147" s="323"/>
      <c r="E147" s="324"/>
      <c r="F147" s="325">
        <f>F131</f>
        <v>0</v>
      </c>
    </row>
    <row r="148" spans="1:14" ht="15" customHeight="1" thickBot="1">
      <c r="A148" s="326"/>
      <c r="B148" s="321" t="s">
        <v>1223</v>
      </c>
      <c r="C148" s="322" t="s">
        <v>97</v>
      </c>
      <c r="D148" s="327"/>
      <c r="E148" s="328"/>
      <c r="F148" s="325">
        <f>F138</f>
        <v>0</v>
      </c>
      <c r="M148" s="185"/>
      <c r="N148" s="185"/>
    </row>
    <row r="149" spans="1:6" ht="16.5" thickBot="1">
      <c r="A149" s="329"/>
      <c r="B149" s="330" t="s">
        <v>1224</v>
      </c>
      <c r="C149" s="316"/>
      <c r="D149" s="285"/>
      <c r="E149" s="317"/>
      <c r="F149" s="331">
        <f>SUM(F142:F148)</f>
        <v>0</v>
      </c>
    </row>
    <row r="150" spans="1:14" ht="16.5" thickBot="1">
      <c r="A150" s="332"/>
      <c r="B150" s="333" t="s">
        <v>1225</v>
      </c>
      <c r="C150" s="334"/>
      <c r="D150" s="335"/>
      <c r="E150" s="336"/>
      <c r="F150" s="337" t="str">
        <f>IF(0.2*F149,0.2*F149,"")</f>
        <v/>
      </c>
      <c r="M150" s="185"/>
      <c r="N150" s="185"/>
    </row>
    <row r="151" spans="1:6" ht="16.5" thickBot="1">
      <c r="A151" s="329"/>
      <c r="B151" s="330" t="s">
        <v>1226</v>
      </c>
      <c r="C151" s="316"/>
      <c r="D151" s="285"/>
      <c r="E151" s="317"/>
      <c r="F151" s="331">
        <f>SUM(F149:F150)</f>
        <v>0</v>
      </c>
    </row>
    <row r="152" spans="1:6" ht="15.75">
      <c r="A152" s="338"/>
      <c r="B152" s="339"/>
      <c r="C152" s="338"/>
      <c r="D152" s="340"/>
      <c r="E152" s="341"/>
      <c r="F152" s="342"/>
    </row>
  </sheetData>
  <mergeCells count="1">
    <mergeCell ref="A109:F109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307"/>
  <sheetViews>
    <sheetView showGridLines="0" tabSelected="1" workbookViewId="0" topLeftCell="A1">
      <pane ySplit="1" topLeftCell="A202" activePane="bottomLeft" state="frozen"/>
      <selection pane="bottomLeft" activeCell="N259" sqref="N259:Q25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3" max="43" width="9.33203125" style="0" hidden="1" customWidth="1"/>
    <col min="44" max="44" width="4.16015625" style="0" hidden="1" customWidth="1"/>
    <col min="45" max="45" width="9.33203125" style="0" hidden="1" customWidth="1"/>
    <col min="46" max="46" width="37.83203125" style="0" hidden="1" customWidth="1"/>
    <col min="47" max="47" width="2.83203125" style="0" hidden="1" customWidth="1"/>
    <col min="48" max="48" width="2.16015625" style="0" hidden="1" customWidth="1"/>
    <col min="49" max="49" width="5" style="0" hidden="1" customWidth="1"/>
    <col min="50" max="50" width="2.16015625" style="0" hidden="1" customWidth="1"/>
    <col min="51" max="51" width="10" style="0" hidden="1" customWidth="1"/>
    <col min="52" max="56" width="9.33203125" style="0" hidden="1" customWidth="1"/>
    <col min="57" max="61" width="4.83203125" style="0" hidden="1" customWidth="1"/>
    <col min="62" max="62" width="2.16015625" style="0" hidden="1" customWidth="1"/>
    <col min="63" max="63" width="4.83203125" style="0" hidden="1" customWidth="1"/>
    <col min="64" max="64" width="4.16015625" style="0" hidden="1" customWidth="1"/>
    <col min="65" max="65" width="11.83203125" style="0" hidden="1" customWidth="1"/>
    <col min="66" max="66" width="9.33203125" style="0" hidden="1" customWidth="1"/>
  </cols>
  <sheetData>
    <row r="1" spans="1:66" ht="21.75" customHeight="1">
      <c r="A1" s="102"/>
      <c r="B1" s="13"/>
      <c r="C1" s="13"/>
      <c r="D1" s="14" t="s">
        <v>1</v>
      </c>
      <c r="E1" s="13"/>
      <c r="F1" s="15" t="s">
        <v>89</v>
      </c>
      <c r="G1" s="15"/>
      <c r="H1" s="430" t="s">
        <v>90</v>
      </c>
      <c r="I1" s="430"/>
      <c r="J1" s="430"/>
      <c r="K1" s="430"/>
      <c r="L1" s="15" t="s">
        <v>91</v>
      </c>
      <c r="M1" s="13"/>
      <c r="N1" s="13"/>
      <c r="O1" s="14" t="s">
        <v>92</v>
      </c>
      <c r="P1" s="13"/>
      <c r="Q1" s="13"/>
      <c r="R1" s="13"/>
      <c r="S1" s="15" t="s">
        <v>93</v>
      </c>
      <c r="T1" s="15"/>
      <c r="U1" s="102"/>
      <c r="V1" s="102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390" t="s">
        <v>7</v>
      </c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S2" s="415" t="s">
        <v>8</v>
      </c>
      <c r="T2" s="416"/>
      <c r="U2" s="416"/>
      <c r="V2" s="416"/>
      <c r="W2" s="416"/>
      <c r="X2" s="416"/>
      <c r="Y2" s="416"/>
      <c r="Z2" s="416"/>
      <c r="AA2" s="416"/>
      <c r="AB2" s="416"/>
      <c r="AC2" s="416"/>
      <c r="AT2" s="19" t="s">
        <v>84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94</v>
      </c>
    </row>
    <row r="4" spans="2:46" ht="36.95" customHeight="1">
      <c r="B4" s="23"/>
      <c r="C4" s="392" t="s">
        <v>95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24"/>
      <c r="T4" s="25" t="s">
        <v>13</v>
      </c>
      <c r="AT4" s="19" t="s">
        <v>6</v>
      </c>
    </row>
    <row r="5" spans="2:18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17</v>
      </c>
      <c r="E6" s="26"/>
      <c r="F6" s="440" t="s">
        <v>1308</v>
      </c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26"/>
      <c r="R6" s="24"/>
    </row>
    <row r="7" spans="2:18" s="1" customFormat="1" ht="32.85" customHeight="1">
      <c r="B7" s="33"/>
      <c r="C7" s="34"/>
      <c r="D7" s="29" t="s">
        <v>118</v>
      </c>
      <c r="E7" s="34"/>
      <c r="F7" s="396" t="s">
        <v>1304</v>
      </c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34"/>
      <c r="R7" s="35"/>
    </row>
    <row r="8" spans="2:18" s="1" customFormat="1" ht="14.45" customHeight="1">
      <c r="B8" s="33"/>
      <c r="C8" s="34"/>
      <c r="D8" s="30" t="s">
        <v>19</v>
      </c>
      <c r="E8" s="34"/>
      <c r="F8" s="28"/>
      <c r="G8" s="34"/>
      <c r="H8" s="34"/>
      <c r="I8" s="34"/>
      <c r="J8" s="34"/>
      <c r="K8" s="34"/>
      <c r="L8" s="34"/>
      <c r="M8" s="30"/>
      <c r="N8" s="34"/>
      <c r="O8" s="28"/>
      <c r="P8" s="34"/>
      <c r="Q8" s="34"/>
      <c r="R8" s="35"/>
    </row>
    <row r="9" spans="2:18" s="1" customFormat="1" ht="14.45" customHeight="1">
      <c r="B9" s="33"/>
      <c r="C9" s="34"/>
      <c r="D9" s="30" t="s">
        <v>21</v>
      </c>
      <c r="E9" s="34"/>
      <c r="F9" s="28"/>
      <c r="G9" s="34"/>
      <c r="H9" s="34"/>
      <c r="I9" s="34"/>
      <c r="J9" s="34"/>
      <c r="K9" s="34"/>
      <c r="L9" s="34"/>
      <c r="M9" s="30"/>
      <c r="N9" s="34"/>
      <c r="O9" s="425"/>
      <c r="P9" s="425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30" t="s">
        <v>24</v>
      </c>
      <c r="E11" s="34"/>
      <c r="F11" s="34"/>
      <c r="G11" s="34"/>
      <c r="H11" s="34"/>
      <c r="I11" s="34"/>
      <c r="J11" s="34"/>
      <c r="K11" s="34"/>
      <c r="L11" s="34"/>
      <c r="M11" s="30"/>
      <c r="N11" s="34"/>
      <c r="O11" s="394"/>
      <c r="P11" s="394"/>
      <c r="Q11" s="34"/>
      <c r="R11" s="35"/>
    </row>
    <row r="12" spans="2:18" s="1" customFormat="1" ht="18" customHeight="1">
      <c r="B12" s="33"/>
      <c r="C12" s="34"/>
      <c r="D12" s="34"/>
      <c r="E12" s="384" t="s">
        <v>1306</v>
      </c>
      <c r="F12" s="34"/>
      <c r="G12" s="34"/>
      <c r="H12" s="34"/>
      <c r="I12" s="34"/>
      <c r="J12" s="34"/>
      <c r="K12" s="34"/>
      <c r="L12" s="34"/>
      <c r="M12" s="30"/>
      <c r="N12" s="34"/>
      <c r="O12" s="394"/>
      <c r="P12" s="394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30" t="s">
        <v>28</v>
      </c>
      <c r="E14" s="34"/>
      <c r="F14" s="34"/>
      <c r="G14" s="34"/>
      <c r="H14" s="34"/>
      <c r="I14" s="34"/>
      <c r="J14" s="34"/>
      <c r="K14" s="34"/>
      <c r="L14" s="34"/>
      <c r="M14" s="30" t="s">
        <v>25</v>
      </c>
      <c r="N14" s="34"/>
      <c r="O14" s="394" t="str">
        <f>IF('Rekapitulace stavby'!AN13="","",'Rekapitulace stavby'!AN13)</f>
        <v/>
      </c>
      <c r="P14" s="394"/>
      <c r="Q14" s="34"/>
      <c r="R14" s="35"/>
    </row>
    <row r="15" spans="2:18" s="1" customFormat="1" ht="18" customHeight="1">
      <c r="B15" s="33"/>
      <c r="C15" s="34"/>
      <c r="D15" s="34"/>
      <c r="E15" s="28"/>
      <c r="F15" s="34"/>
      <c r="G15" s="34"/>
      <c r="H15" s="34"/>
      <c r="I15" s="34"/>
      <c r="J15" s="34"/>
      <c r="K15" s="34"/>
      <c r="L15" s="34"/>
      <c r="M15" s="30" t="s">
        <v>27</v>
      </c>
      <c r="N15" s="34"/>
      <c r="O15" s="394" t="str">
        <f>IF('Rekapitulace stavby'!AN14="","",'Rekapitulace stavby'!AN14)</f>
        <v/>
      </c>
      <c r="P15" s="394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29</v>
      </c>
      <c r="E17" s="34"/>
      <c r="F17" s="34"/>
      <c r="G17" s="34"/>
      <c r="H17" s="34"/>
      <c r="I17" s="34"/>
      <c r="J17" s="34"/>
      <c r="K17" s="34"/>
      <c r="L17" s="34"/>
      <c r="M17" s="30" t="s">
        <v>25</v>
      </c>
      <c r="N17" s="34"/>
      <c r="O17" s="394" t="str">
        <f>IF('Rekapitulace stavby'!AN16="","",'Rekapitulace stavby'!AN16)</f>
        <v/>
      </c>
      <c r="P17" s="394"/>
      <c r="Q17" s="34"/>
      <c r="R17" s="35"/>
    </row>
    <row r="18" spans="2:18" s="1" customFormat="1" ht="18" customHeight="1">
      <c r="B18" s="33"/>
      <c r="C18" s="34"/>
      <c r="D18" s="34"/>
      <c r="E18" s="384" t="s">
        <v>1307</v>
      </c>
      <c r="F18" s="34"/>
      <c r="G18" s="34"/>
      <c r="H18" s="34"/>
      <c r="I18" s="34"/>
      <c r="J18" s="34"/>
      <c r="K18" s="34"/>
      <c r="L18" s="34"/>
      <c r="M18" s="30" t="s">
        <v>27</v>
      </c>
      <c r="N18" s="34"/>
      <c r="O18" s="394" t="str">
        <f>IF('Rekapitulace stavby'!AN17="","",'Rekapitulace stavby'!AN17)</f>
        <v/>
      </c>
      <c r="P18" s="394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31</v>
      </c>
      <c r="E20" s="34"/>
      <c r="F20" s="34"/>
      <c r="G20" s="34"/>
      <c r="H20" s="34"/>
      <c r="I20" s="34"/>
      <c r="J20" s="34"/>
      <c r="K20" s="34"/>
      <c r="L20" s="34"/>
      <c r="M20" s="30" t="s">
        <v>25</v>
      </c>
      <c r="N20" s="34"/>
      <c r="O20" s="394" t="str">
        <f>IF('Rekapitulace stavby'!AN19="","",'Rekapitulace stavby'!AN19)</f>
        <v/>
      </c>
      <c r="P20" s="394"/>
      <c r="Q20" s="34"/>
      <c r="R20" s="35"/>
    </row>
    <row r="21" spans="2:18" s="1" customFormat="1" ht="18" customHeight="1">
      <c r="B21" s="33"/>
      <c r="C21" s="34"/>
      <c r="D21" s="34"/>
      <c r="E21" s="384" t="s">
        <v>1307</v>
      </c>
      <c r="F21" s="34"/>
      <c r="G21" s="34"/>
      <c r="H21" s="34"/>
      <c r="I21" s="34"/>
      <c r="J21" s="34"/>
      <c r="K21" s="34"/>
      <c r="L21" s="34"/>
      <c r="M21" s="30" t="s">
        <v>27</v>
      </c>
      <c r="N21" s="34"/>
      <c r="O21" s="394" t="str">
        <f>IF('Rekapitulace stavby'!AN20="","",'Rekapitulace stavby'!AN20)</f>
        <v/>
      </c>
      <c r="P21" s="394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32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397" t="s">
        <v>5</v>
      </c>
      <c r="F24" s="397"/>
      <c r="G24" s="397"/>
      <c r="H24" s="397"/>
      <c r="I24" s="397"/>
      <c r="J24" s="397"/>
      <c r="K24" s="397"/>
      <c r="L24" s="397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03" t="s">
        <v>96</v>
      </c>
      <c r="E27" s="34"/>
      <c r="F27" s="34"/>
      <c r="G27" s="34"/>
      <c r="H27" s="34"/>
      <c r="I27" s="34"/>
      <c r="J27" s="34"/>
      <c r="K27" s="34"/>
      <c r="L27" s="34"/>
      <c r="M27" s="421">
        <f>N88</f>
        <v>0</v>
      </c>
      <c r="N27" s="421"/>
      <c r="O27" s="421"/>
      <c r="P27" s="421"/>
      <c r="Q27" s="34"/>
      <c r="R27" s="35"/>
    </row>
    <row r="28" spans="2:18" s="1" customFormat="1" ht="14.45" customHeight="1">
      <c r="B28" s="33"/>
      <c r="C28" s="34"/>
      <c r="D28" s="32" t="s">
        <v>97</v>
      </c>
      <c r="E28" s="34"/>
      <c r="F28" s="34"/>
      <c r="G28" s="34"/>
      <c r="H28" s="34"/>
      <c r="I28" s="34"/>
      <c r="J28" s="34"/>
      <c r="K28" s="34"/>
      <c r="L28" s="34"/>
      <c r="M28" s="421">
        <f>N106</f>
        <v>0</v>
      </c>
      <c r="N28" s="421"/>
      <c r="O28" s="421"/>
      <c r="P28" s="421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04" t="s">
        <v>35</v>
      </c>
      <c r="E30" s="34"/>
      <c r="F30" s="34"/>
      <c r="G30" s="34"/>
      <c r="H30" s="34"/>
      <c r="I30" s="34"/>
      <c r="J30" s="34"/>
      <c r="K30" s="34"/>
      <c r="L30" s="34"/>
      <c r="M30" s="426">
        <f>ROUND(M27+M28,2)</f>
        <v>0</v>
      </c>
      <c r="N30" s="424"/>
      <c r="O30" s="424"/>
      <c r="P30" s="424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36</v>
      </c>
      <c r="E32" s="40" t="s">
        <v>37</v>
      </c>
      <c r="F32" s="41">
        <v>0.21</v>
      </c>
      <c r="G32" s="105" t="s">
        <v>38</v>
      </c>
      <c r="H32" s="427">
        <f>ROUND((SUM(BE106:BE108)+SUM(BE126:BE306)),2)</f>
        <v>0</v>
      </c>
      <c r="I32" s="424"/>
      <c r="J32" s="424"/>
      <c r="K32" s="34"/>
      <c r="L32" s="34"/>
      <c r="M32" s="427">
        <f>ROUND(ROUND((SUM(BE106:BE108)+SUM(BE126:BE306)),2)*F32,2)</f>
        <v>0</v>
      </c>
      <c r="N32" s="424"/>
      <c r="O32" s="424"/>
      <c r="P32" s="424"/>
      <c r="Q32" s="34"/>
      <c r="R32" s="35"/>
    </row>
    <row r="33" spans="2:18" s="1" customFormat="1" ht="14.45" customHeight="1">
      <c r="B33" s="33"/>
      <c r="C33" s="34"/>
      <c r="D33" s="34"/>
      <c r="E33" s="40" t="s">
        <v>39</v>
      </c>
      <c r="F33" s="41">
        <v>0.15</v>
      </c>
      <c r="G33" s="105" t="s">
        <v>38</v>
      </c>
      <c r="H33" s="427">
        <f>ROUND((SUM(BF106:BF108)+SUM(BF126:BF306)),2)</f>
        <v>0</v>
      </c>
      <c r="I33" s="424"/>
      <c r="J33" s="424"/>
      <c r="K33" s="34"/>
      <c r="L33" s="34"/>
      <c r="M33" s="427">
        <f>ROUND(ROUND((SUM(BF106:BF108)+SUM(BF126:BF306)),2)*F33,2)</f>
        <v>0</v>
      </c>
      <c r="N33" s="424"/>
      <c r="O33" s="424"/>
      <c r="P33" s="424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40</v>
      </c>
      <c r="F34" s="41">
        <v>0.21</v>
      </c>
      <c r="G34" s="105" t="s">
        <v>38</v>
      </c>
      <c r="H34" s="427">
        <f>ROUND((SUM(BG106:BG108)+SUM(BG126:BG306)),2)</f>
        <v>0</v>
      </c>
      <c r="I34" s="424"/>
      <c r="J34" s="424"/>
      <c r="K34" s="34"/>
      <c r="L34" s="34"/>
      <c r="M34" s="427">
        <v>0</v>
      </c>
      <c r="N34" s="424"/>
      <c r="O34" s="424"/>
      <c r="P34" s="424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41</v>
      </c>
      <c r="F35" s="41">
        <v>0.15</v>
      </c>
      <c r="G35" s="105" t="s">
        <v>38</v>
      </c>
      <c r="H35" s="427">
        <f>ROUND((SUM(BH106:BH108)+SUM(BH126:BH306)),2)</f>
        <v>0</v>
      </c>
      <c r="I35" s="424"/>
      <c r="J35" s="424"/>
      <c r="K35" s="34"/>
      <c r="L35" s="34"/>
      <c r="M35" s="427">
        <v>0</v>
      </c>
      <c r="N35" s="424"/>
      <c r="O35" s="424"/>
      <c r="P35" s="424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42</v>
      </c>
      <c r="F36" s="41">
        <v>0</v>
      </c>
      <c r="G36" s="105" t="s">
        <v>38</v>
      </c>
      <c r="H36" s="427">
        <f>ROUND((SUM(BI106:BI108)+SUM(BI126:BI306)),2)</f>
        <v>0</v>
      </c>
      <c r="I36" s="424"/>
      <c r="J36" s="424"/>
      <c r="K36" s="34"/>
      <c r="L36" s="34"/>
      <c r="M36" s="427">
        <v>0</v>
      </c>
      <c r="N36" s="424"/>
      <c r="O36" s="424"/>
      <c r="P36" s="424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1"/>
      <c r="D38" s="106" t="s">
        <v>43</v>
      </c>
      <c r="E38" s="73"/>
      <c r="F38" s="73"/>
      <c r="G38" s="107" t="s">
        <v>44</v>
      </c>
      <c r="H38" s="108" t="s">
        <v>45</v>
      </c>
      <c r="I38" s="73"/>
      <c r="J38" s="73"/>
      <c r="K38" s="73"/>
      <c r="L38" s="438">
        <f>SUM(M30:M36)</f>
        <v>0</v>
      </c>
      <c r="M38" s="438"/>
      <c r="N38" s="438"/>
      <c r="O38" s="438"/>
      <c r="P38" s="439"/>
      <c r="Q38" s="101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3.5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5">
      <c r="B50" s="33"/>
      <c r="C50" s="34"/>
      <c r="D50" s="48" t="s">
        <v>46</v>
      </c>
      <c r="E50" s="49"/>
      <c r="F50" s="49"/>
      <c r="G50" s="49"/>
      <c r="H50" s="50"/>
      <c r="I50" s="34"/>
      <c r="J50" s="48" t="s">
        <v>47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3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4"/>
    </row>
    <row r="52" spans="2:18" ht="13.5">
      <c r="B52" s="23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4"/>
    </row>
    <row r="53" spans="2:18" ht="13.5">
      <c r="B53" s="23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4"/>
    </row>
    <row r="54" spans="2:18" ht="13.5">
      <c r="B54" s="23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4"/>
    </row>
    <row r="55" spans="2:18" ht="13.5">
      <c r="B55" s="23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4"/>
    </row>
    <row r="56" spans="2:18" ht="13.5">
      <c r="B56" s="23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4"/>
    </row>
    <row r="57" spans="2:18" ht="13.5">
      <c r="B57" s="23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4"/>
    </row>
    <row r="58" spans="2:18" ht="13.5">
      <c r="B58" s="23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4"/>
    </row>
    <row r="59" spans="2:18" s="1" customFormat="1" ht="15">
      <c r="B59" s="33"/>
      <c r="C59" s="34"/>
      <c r="D59" s="53" t="s">
        <v>48</v>
      </c>
      <c r="E59" s="54"/>
      <c r="F59" s="54"/>
      <c r="G59" s="55" t="s">
        <v>49</v>
      </c>
      <c r="H59" s="56"/>
      <c r="I59" s="34"/>
      <c r="J59" s="53" t="s">
        <v>48</v>
      </c>
      <c r="K59" s="54"/>
      <c r="L59" s="54"/>
      <c r="M59" s="54"/>
      <c r="N59" s="55" t="s">
        <v>49</v>
      </c>
      <c r="O59" s="54"/>
      <c r="P59" s="56"/>
      <c r="Q59" s="34"/>
      <c r="R59" s="35"/>
    </row>
    <row r="60" spans="2:18" ht="13.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5">
      <c r="B61" s="33"/>
      <c r="C61" s="34"/>
      <c r="D61" s="48" t="s">
        <v>50</v>
      </c>
      <c r="E61" s="49"/>
      <c r="F61" s="49"/>
      <c r="G61" s="49"/>
      <c r="H61" s="50"/>
      <c r="I61" s="34"/>
      <c r="J61" s="48" t="s">
        <v>51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3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4"/>
    </row>
    <row r="63" spans="2:18" ht="13.5">
      <c r="B63" s="23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4"/>
    </row>
    <row r="64" spans="2:18" ht="13.5">
      <c r="B64" s="23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4"/>
    </row>
    <row r="65" spans="2:18" ht="13.5">
      <c r="B65" s="23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4"/>
    </row>
    <row r="66" spans="2:18" ht="13.5">
      <c r="B66" s="23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4"/>
    </row>
    <row r="67" spans="2:18" ht="13.5">
      <c r="B67" s="23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4"/>
    </row>
    <row r="68" spans="2:18" ht="13.5">
      <c r="B68" s="23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4"/>
    </row>
    <row r="69" spans="2:18" ht="13.5">
      <c r="B69" s="23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4"/>
    </row>
    <row r="70" spans="2:18" s="1" customFormat="1" ht="15">
      <c r="B70" s="33"/>
      <c r="C70" s="34"/>
      <c r="D70" s="53" t="s">
        <v>48</v>
      </c>
      <c r="E70" s="54"/>
      <c r="F70" s="54"/>
      <c r="G70" s="55" t="s">
        <v>49</v>
      </c>
      <c r="H70" s="56"/>
      <c r="I70" s="34"/>
      <c r="J70" s="53" t="s">
        <v>48</v>
      </c>
      <c r="K70" s="54"/>
      <c r="L70" s="54"/>
      <c r="M70" s="54"/>
      <c r="N70" s="55" t="s">
        <v>49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" customHeight="1">
      <c r="B76" s="33"/>
      <c r="C76" s="392" t="s">
        <v>98</v>
      </c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393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17</v>
      </c>
      <c r="D78" s="34"/>
      <c r="E78" s="34"/>
      <c r="F78" s="440" t="str">
        <f>F6</f>
        <v>Stavební úpravy a rozšíření krytého bazénu Šumperk</v>
      </c>
      <c r="G78" s="441"/>
      <c r="H78" s="441"/>
      <c r="I78" s="441"/>
      <c r="J78" s="441"/>
      <c r="K78" s="441"/>
      <c r="L78" s="441"/>
      <c r="M78" s="441"/>
      <c r="N78" s="441"/>
      <c r="O78" s="441"/>
      <c r="P78" s="441"/>
      <c r="Q78" s="34"/>
      <c r="R78" s="35"/>
    </row>
    <row r="79" spans="2:18" s="1" customFormat="1" ht="36.95" customHeight="1">
      <c r="B79" s="33"/>
      <c r="C79" s="67" t="s">
        <v>118</v>
      </c>
      <c r="D79" s="34"/>
      <c r="E79" s="34"/>
      <c r="F79" s="406" t="str">
        <f>F7</f>
        <v>F.1.4.a; F.1.4.b - Zdravotechnika</v>
      </c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30" t="s">
        <v>21</v>
      </c>
      <c r="D81" s="34"/>
      <c r="E81" s="34"/>
      <c r="F81" s="28">
        <f>F9</f>
        <v>0</v>
      </c>
      <c r="G81" s="34"/>
      <c r="H81" s="34"/>
      <c r="I81" s="34"/>
      <c r="J81" s="34"/>
      <c r="K81" s="30" t="s">
        <v>23</v>
      </c>
      <c r="L81" s="34"/>
      <c r="M81" s="425" t="str">
        <f>IF(O9="","",O9)</f>
        <v/>
      </c>
      <c r="N81" s="425"/>
      <c r="O81" s="425"/>
      <c r="P81" s="425"/>
      <c r="Q81" s="34"/>
      <c r="R81" s="35"/>
    </row>
    <row r="82" spans="2:18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30" t="s">
        <v>24</v>
      </c>
      <c r="D83" s="34"/>
      <c r="E83" s="34"/>
      <c r="F83" s="28" t="str">
        <f>E12</f>
        <v>Podniky města Šumperk a.s., Slovanská 21, 787 01 Šumperk</v>
      </c>
      <c r="G83" s="34"/>
      <c r="H83" s="34"/>
      <c r="I83" s="34"/>
      <c r="J83" s="34"/>
      <c r="K83" s="30" t="s">
        <v>29</v>
      </c>
      <c r="L83" s="34"/>
      <c r="M83" s="394" t="str">
        <f>E18</f>
        <v>Ing. Jan Valenta</v>
      </c>
      <c r="N83" s="394"/>
      <c r="O83" s="394"/>
      <c r="P83" s="394"/>
      <c r="Q83" s="394"/>
      <c r="R83" s="35"/>
    </row>
    <row r="84" spans="2:18" s="1" customFormat="1" ht="14.45" customHeight="1">
      <c r="B84" s="33"/>
      <c r="C84" s="30" t="s">
        <v>28</v>
      </c>
      <c r="D84" s="34"/>
      <c r="E84" s="34"/>
      <c r="F84" s="28" t="str">
        <f>IF(E15="","",E15)</f>
        <v/>
      </c>
      <c r="G84" s="34"/>
      <c r="H84" s="34"/>
      <c r="I84" s="34"/>
      <c r="J84" s="34"/>
      <c r="K84" s="30" t="s">
        <v>31</v>
      </c>
      <c r="L84" s="34"/>
      <c r="M84" s="394" t="str">
        <f>E21</f>
        <v>Ing. Jan Valenta</v>
      </c>
      <c r="N84" s="394"/>
      <c r="O84" s="394"/>
      <c r="P84" s="394"/>
      <c r="Q84" s="394"/>
      <c r="R84" s="35"/>
    </row>
    <row r="85" spans="2:18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434" t="s">
        <v>99</v>
      </c>
      <c r="D86" s="435"/>
      <c r="E86" s="435"/>
      <c r="F86" s="435"/>
      <c r="G86" s="435"/>
      <c r="H86" s="101"/>
      <c r="I86" s="101"/>
      <c r="J86" s="101"/>
      <c r="K86" s="101"/>
      <c r="L86" s="101"/>
      <c r="M86" s="101"/>
      <c r="N86" s="434" t="s">
        <v>100</v>
      </c>
      <c r="O86" s="435"/>
      <c r="P86" s="435"/>
      <c r="Q86" s="435"/>
      <c r="R86" s="35"/>
    </row>
    <row r="87" spans="2:18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09" t="s">
        <v>101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411">
        <f>N126</f>
        <v>0</v>
      </c>
      <c r="O88" s="436"/>
      <c r="P88" s="436"/>
      <c r="Q88" s="436"/>
      <c r="R88" s="35"/>
      <c r="AU88" s="19" t="s">
        <v>102</v>
      </c>
    </row>
    <row r="89" spans="2:18" s="7" customFormat="1" ht="24.95" customHeight="1">
      <c r="B89" s="121"/>
      <c r="C89" s="122"/>
      <c r="D89" s="123" t="s">
        <v>119</v>
      </c>
      <c r="E89" s="122"/>
      <c r="F89" s="122"/>
      <c r="G89" s="122"/>
      <c r="H89" s="122"/>
      <c r="I89" s="122"/>
      <c r="J89" s="122"/>
      <c r="K89" s="122"/>
      <c r="L89" s="122"/>
      <c r="M89" s="122"/>
      <c r="N89" s="442">
        <f>N127</f>
        <v>0</v>
      </c>
      <c r="O89" s="443"/>
      <c r="P89" s="443"/>
      <c r="Q89" s="443"/>
      <c r="R89" s="124"/>
    </row>
    <row r="90" spans="2:18" s="8" customFormat="1" ht="19.9" customHeight="1">
      <c r="B90" s="125"/>
      <c r="C90" s="126"/>
      <c r="D90" s="127" t="s">
        <v>124</v>
      </c>
      <c r="E90" s="126"/>
      <c r="F90" s="126"/>
      <c r="G90" s="126"/>
      <c r="H90" s="126"/>
      <c r="I90" s="126"/>
      <c r="J90" s="126"/>
      <c r="K90" s="126"/>
      <c r="L90" s="126"/>
      <c r="M90" s="126"/>
      <c r="N90" s="444">
        <f>N128</f>
        <v>0</v>
      </c>
      <c r="O90" s="445"/>
      <c r="P90" s="445"/>
      <c r="Q90" s="445"/>
      <c r="R90" s="128"/>
    </row>
    <row r="91" spans="2:18" s="8" customFormat="1" ht="19.9" customHeight="1">
      <c r="B91" s="125"/>
      <c r="C91" s="126"/>
      <c r="D91" s="127" t="s">
        <v>125</v>
      </c>
      <c r="E91" s="126"/>
      <c r="F91" s="126"/>
      <c r="G91" s="126"/>
      <c r="H91" s="126"/>
      <c r="I91" s="126"/>
      <c r="J91" s="126"/>
      <c r="K91" s="126"/>
      <c r="L91" s="126"/>
      <c r="M91" s="126"/>
      <c r="N91" s="444">
        <f>N130</f>
        <v>0</v>
      </c>
      <c r="O91" s="445"/>
      <c r="P91" s="445"/>
      <c r="Q91" s="445"/>
      <c r="R91" s="128"/>
    </row>
    <row r="92" spans="2:18" s="7" customFormat="1" ht="24.95" customHeight="1">
      <c r="B92" s="121"/>
      <c r="C92" s="122"/>
      <c r="D92" s="123" t="s">
        <v>127</v>
      </c>
      <c r="E92" s="122"/>
      <c r="F92" s="122"/>
      <c r="G92" s="122"/>
      <c r="H92" s="122"/>
      <c r="I92" s="122"/>
      <c r="J92" s="122"/>
      <c r="K92" s="122"/>
      <c r="L92" s="122"/>
      <c r="M92" s="122"/>
      <c r="N92" s="442">
        <f>N135</f>
        <v>0</v>
      </c>
      <c r="O92" s="443"/>
      <c r="P92" s="443"/>
      <c r="Q92" s="443"/>
      <c r="R92" s="124"/>
    </row>
    <row r="93" spans="2:18" s="8" customFormat="1" ht="19.9" customHeight="1">
      <c r="B93" s="125"/>
      <c r="C93" s="126"/>
      <c r="D93" s="127" t="s">
        <v>761</v>
      </c>
      <c r="E93" s="126"/>
      <c r="F93" s="126"/>
      <c r="G93" s="126"/>
      <c r="H93" s="126"/>
      <c r="I93" s="126"/>
      <c r="J93" s="126"/>
      <c r="K93" s="126"/>
      <c r="L93" s="126"/>
      <c r="M93" s="126"/>
      <c r="N93" s="444">
        <f>N136</f>
        <v>0</v>
      </c>
      <c r="O93" s="445"/>
      <c r="P93" s="445"/>
      <c r="Q93" s="445"/>
      <c r="R93" s="128"/>
    </row>
    <row r="94" spans="2:18" s="8" customFormat="1" ht="19.9" customHeight="1">
      <c r="B94" s="125"/>
      <c r="C94" s="126"/>
      <c r="D94" s="127" t="s">
        <v>133</v>
      </c>
      <c r="E94" s="126"/>
      <c r="F94" s="126"/>
      <c r="G94" s="126"/>
      <c r="H94" s="126"/>
      <c r="I94" s="126"/>
      <c r="J94" s="126"/>
      <c r="K94" s="126"/>
      <c r="L94" s="126"/>
      <c r="M94" s="126"/>
      <c r="N94" s="444">
        <f>N156</f>
        <v>0</v>
      </c>
      <c r="O94" s="445"/>
      <c r="P94" s="445"/>
      <c r="Q94" s="445"/>
      <c r="R94" s="128"/>
    </row>
    <row r="95" spans="2:18" s="8" customFormat="1" ht="19.9" customHeight="1">
      <c r="B95" s="125"/>
      <c r="C95" s="126"/>
      <c r="D95" s="127" t="s">
        <v>134</v>
      </c>
      <c r="E95" s="126"/>
      <c r="F95" s="126"/>
      <c r="G95" s="126"/>
      <c r="H95" s="126"/>
      <c r="I95" s="126"/>
      <c r="J95" s="126"/>
      <c r="K95" s="126"/>
      <c r="L95" s="126"/>
      <c r="M95" s="126"/>
      <c r="N95" s="444">
        <f>N158</f>
        <v>0</v>
      </c>
      <c r="O95" s="445"/>
      <c r="P95" s="445"/>
      <c r="Q95" s="445"/>
      <c r="R95" s="128"/>
    </row>
    <row r="96" spans="2:18" s="8" customFormat="1" ht="19.9" customHeight="1">
      <c r="B96" s="125"/>
      <c r="C96" s="126"/>
      <c r="D96" s="127" t="s">
        <v>762</v>
      </c>
      <c r="E96" s="126"/>
      <c r="F96" s="126"/>
      <c r="G96" s="126"/>
      <c r="H96" s="126"/>
      <c r="I96" s="126"/>
      <c r="J96" s="126"/>
      <c r="K96" s="126"/>
      <c r="L96" s="126"/>
      <c r="M96" s="126"/>
      <c r="N96" s="444">
        <f>N183</f>
        <v>0</v>
      </c>
      <c r="O96" s="445"/>
      <c r="P96" s="445"/>
      <c r="Q96" s="445"/>
      <c r="R96" s="128"/>
    </row>
    <row r="97" spans="2:18" s="8" customFormat="1" ht="19.9" customHeight="1">
      <c r="B97" s="125"/>
      <c r="C97" s="126"/>
      <c r="D97" s="127" t="s">
        <v>135</v>
      </c>
      <c r="E97" s="126"/>
      <c r="F97" s="126"/>
      <c r="G97" s="126"/>
      <c r="H97" s="126"/>
      <c r="I97" s="126"/>
      <c r="J97" s="126"/>
      <c r="K97" s="126"/>
      <c r="L97" s="126"/>
      <c r="M97" s="126"/>
      <c r="N97" s="444">
        <f>N209</f>
        <v>0</v>
      </c>
      <c r="O97" s="445"/>
      <c r="P97" s="445"/>
      <c r="Q97" s="445"/>
      <c r="R97" s="128"/>
    </row>
    <row r="98" spans="2:18" s="8" customFormat="1" ht="19.9" customHeight="1">
      <c r="B98" s="125"/>
      <c r="C98" s="126"/>
      <c r="D98" s="127" t="s">
        <v>763</v>
      </c>
      <c r="E98" s="126"/>
      <c r="F98" s="126"/>
      <c r="G98" s="126"/>
      <c r="H98" s="126"/>
      <c r="I98" s="126"/>
      <c r="J98" s="126"/>
      <c r="K98" s="126"/>
      <c r="L98" s="126"/>
      <c r="M98" s="126"/>
      <c r="N98" s="444">
        <f>N263</f>
        <v>0</v>
      </c>
      <c r="O98" s="445"/>
      <c r="P98" s="445"/>
      <c r="Q98" s="445"/>
      <c r="R98" s="128"/>
    </row>
    <row r="99" spans="2:18" s="8" customFormat="1" ht="19.9" customHeight="1">
      <c r="B99" s="125"/>
      <c r="C99" s="126"/>
      <c r="D99" s="127" t="s">
        <v>764</v>
      </c>
      <c r="E99" s="126"/>
      <c r="F99" s="126"/>
      <c r="G99" s="126"/>
      <c r="H99" s="126"/>
      <c r="I99" s="126"/>
      <c r="J99" s="126"/>
      <c r="K99" s="126"/>
      <c r="L99" s="126"/>
      <c r="M99" s="126"/>
      <c r="N99" s="444">
        <f>N290</f>
        <v>0</v>
      </c>
      <c r="O99" s="445"/>
      <c r="P99" s="445"/>
      <c r="Q99" s="445"/>
      <c r="R99" s="128"/>
    </row>
    <row r="100" spans="2:18" s="8" customFormat="1" ht="19.9" customHeight="1">
      <c r="B100" s="125"/>
      <c r="C100" s="126"/>
      <c r="D100" s="127" t="s">
        <v>136</v>
      </c>
      <c r="E100" s="126"/>
      <c r="F100" s="126"/>
      <c r="G100" s="126"/>
      <c r="H100" s="126"/>
      <c r="I100" s="126"/>
      <c r="J100" s="126"/>
      <c r="K100" s="126"/>
      <c r="L100" s="126"/>
      <c r="M100" s="126"/>
      <c r="N100" s="444">
        <f>N295</f>
        <v>0</v>
      </c>
      <c r="O100" s="445"/>
      <c r="P100" s="445"/>
      <c r="Q100" s="445"/>
      <c r="R100" s="128"/>
    </row>
    <row r="101" spans="2:18" s="7" customFormat="1" ht="24.95" customHeight="1">
      <c r="B101" s="121"/>
      <c r="C101" s="122"/>
      <c r="D101" s="123" t="s">
        <v>765</v>
      </c>
      <c r="E101" s="122"/>
      <c r="F101" s="122"/>
      <c r="G101" s="122"/>
      <c r="H101" s="122"/>
      <c r="I101" s="122"/>
      <c r="J101" s="122"/>
      <c r="K101" s="122"/>
      <c r="L101" s="122"/>
      <c r="M101" s="122"/>
      <c r="N101" s="442">
        <f>N298</f>
        <v>0</v>
      </c>
      <c r="O101" s="443"/>
      <c r="P101" s="443"/>
      <c r="Q101" s="443"/>
      <c r="R101" s="124"/>
    </row>
    <row r="102" spans="2:18" s="8" customFormat="1" ht="19.9" customHeight="1">
      <c r="B102" s="125"/>
      <c r="C102" s="126"/>
      <c r="D102" s="127" t="s">
        <v>766</v>
      </c>
      <c r="E102" s="126"/>
      <c r="F102" s="126"/>
      <c r="G102" s="126"/>
      <c r="H102" s="126"/>
      <c r="I102" s="126"/>
      <c r="J102" s="126"/>
      <c r="K102" s="126"/>
      <c r="L102" s="126"/>
      <c r="M102" s="126"/>
      <c r="N102" s="444">
        <f>N299</f>
        <v>0</v>
      </c>
      <c r="O102" s="445"/>
      <c r="P102" s="445"/>
      <c r="Q102" s="445"/>
      <c r="R102" s="128"/>
    </row>
    <row r="103" spans="2:18" s="7" customFormat="1" ht="24.95" customHeight="1">
      <c r="B103" s="121"/>
      <c r="C103" s="122"/>
      <c r="D103" s="123" t="s">
        <v>767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442">
        <f>N301</f>
        <v>0</v>
      </c>
      <c r="O103" s="443"/>
      <c r="P103" s="443"/>
      <c r="Q103" s="443"/>
      <c r="R103" s="124"/>
    </row>
    <row r="104" spans="2:18" s="7" customFormat="1" ht="24.95" customHeight="1">
      <c r="B104" s="121"/>
      <c r="C104" s="122"/>
      <c r="D104" s="123" t="s">
        <v>137</v>
      </c>
      <c r="E104" s="122"/>
      <c r="F104" s="122"/>
      <c r="G104" s="122"/>
      <c r="H104" s="122"/>
      <c r="I104" s="122"/>
      <c r="J104" s="122"/>
      <c r="K104" s="122"/>
      <c r="L104" s="122"/>
      <c r="M104" s="122"/>
      <c r="N104" s="442">
        <f>N305</f>
        <v>0</v>
      </c>
      <c r="O104" s="443"/>
      <c r="P104" s="443"/>
      <c r="Q104" s="443"/>
      <c r="R104" s="124"/>
    </row>
    <row r="105" spans="2:18" s="1" customFormat="1" ht="21.75" customHeight="1"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5"/>
    </row>
    <row r="106" spans="2:21" s="1" customFormat="1" ht="29.25" customHeight="1">
      <c r="B106" s="33"/>
      <c r="C106" s="109" t="s">
        <v>103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436">
        <f>ROUND(N107,2)</f>
        <v>0</v>
      </c>
      <c r="O106" s="437"/>
      <c r="P106" s="437"/>
      <c r="Q106" s="437"/>
      <c r="R106" s="35"/>
      <c r="T106" s="110"/>
      <c r="U106" s="111" t="s">
        <v>36</v>
      </c>
    </row>
    <row r="107" spans="2:65" s="1" customFormat="1" ht="18" customHeight="1">
      <c r="B107" s="129"/>
      <c r="C107" s="130"/>
      <c r="D107" s="446" t="s">
        <v>138</v>
      </c>
      <c r="E107" s="446"/>
      <c r="F107" s="446"/>
      <c r="G107" s="446"/>
      <c r="H107" s="446"/>
      <c r="I107" s="130"/>
      <c r="J107" s="130"/>
      <c r="K107" s="130"/>
      <c r="L107" s="130"/>
      <c r="M107" s="130"/>
      <c r="N107" s="447">
        <v>0</v>
      </c>
      <c r="O107" s="447"/>
      <c r="P107" s="447"/>
      <c r="Q107" s="447"/>
      <c r="R107" s="131"/>
      <c r="S107" s="130"/>
      <c r="T107" s="132"/>
      <c r="U107" s="133" t="s">
        <v>37</v>
      </c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5" t="s">
        <v>139</v>
      </c>
      <c r="AZ107" s="134"/>
      <c r="BA107" s="134"/>
      <c r="BB107" s="134"/>
      <c r="BC107" s="134"/>
      <c r="BD107" s="134"/>
      <c r="BE107" s="136">
        <f>IF(U107="základní",N107,0)</f>
        <v>0</v>
      </c>
      <c r="BF107" s="136">
        <f>IF(U107="snížená",N107,0)</f>
        <v>0</v>
      </c>
      <c r="BG107" s="136">
        <f>IF(U107="zákl. přenesená",N107,0)</f>
        <v>0</v>
      </c>
      <c r="BH107" s="136">
        <f>IF(U107="sníž. přenesená",N107,0)</f>
        <v>0</v>
      </c>
      <c r="BI107" s="136">
        <f>IF(U107="nulová",N107,0)</f>
        <v>0</v>
      </c>
      <c r="BJ107" s="135" t="s">
        <v>77</v>
      </c>
      <c r="BK107" s="134"/>
      <c r="BL107" s="134"/>
      <c r="BM107" s="134"/>
    </row>
    <row r="108" spans="2:18" s="1" customFormat="1" ht="18" customHeight="1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</row>
    <row r="109" spans="2:18" s="1" customFormat="1" ht="29.25" customHeight="1">
      <c r="B109" s="33"/>
      <c r="C109" s="100" t="s">
        <v>88</v>
      </c>
      <c r="D109" s="101"/>
      <c r="E109" s="101"/>
      <c r="F109" s="101"/>
      <c r="G109" s="101"/>
      <c r="H109" s="101"/>
      <c r="I109" s="101"/>
      <c r="J109" s="101"/>
      <c r="K109" s="101"/>
      <c r="L109" s="414">
        <f>ROUND(SUM(N88+N106),2)</f>
        <v>0</v>
      </c>
      <c r="M109" s="414"/>
      <c r="N109" s="414"/>
      <c r="O109" s="414"/>
      <c r="P109" s="414"/>
      <c r="Q109" s="414"/>
      <c r="R109" s="35"/>
    </row>
    <row r="110" spans="2:18" s="1" customFormat="1" ht="6.95" customHeight="1"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9"/>
    </row>
    <row r="114" spans="2:18" s="1" customFormat="1" ht="6.95" customHeight="1">
      <c r="B114" s="60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2"/>
    </row>
    <row r="115" spans="2:18" s="1" customFormat="1" ht="36.95" customHeight="1">
      <c r="B115" s="33"/>
      <c r="C115" s="392" t="s">
        <v>104</v>
      </c>
      <c r="D115" s="424"/>
      <c r="E115" s="424"/>
      <c r="F115" s="424"/>
      <c r="G115" s="424"/>
      <c r="H115" s="424"/>
      <c r="I115" s="424"/>
      <c r="J115" s="424"/>
      <c r="K115" s="424"/>
      <c r="L115" s="424"/>
      <c r="M115" s="424"/>
      <c r="N115" s="424"/>
      <c r="O115" s="424"/>
      <c r="P115" s="424"/>
      <c r="Q115" s="424"/>
      <c r="R115" s="35"/>
    </row>
    <row r="116" spans="2:18" s="1" customFormat="1" ht="6.9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18" s="1" customFormat="1" ht="30" customHeight="1">
      <c r="B117" s="33"/>
      <c r="C117" s="30" t="s">
        <v>17</v>
      </c>
      <c r="D117" s="34"/>
      <c r="E117" s="34"/>
      <c r="F117" s="440" t="str">
        <f>F6</f>
        <v>Stavební úpravy a rozšíření krytého bazénu Šumperk</v>
      </c>
      <c r="G117" s="441"/>
      <c r="H117" s="441"/>
      <c r="I117" s="441"/>
      <c r="J117" s="441"/>
      <c r="K117" s="441"/>
      <c r="L117" s="441"/>
      <c r="M117" s="441"/>
      <c r="N117" s="441"/>
      <c r="O117" s="441"/>
      <c r="P117" s="441"/>
      <c r="Q117" s="34"/>
      <c r="R117" s="35"/>
    </row>
    <row r="118" spans="2:18" s="1" customFormat="1" ht="36.95" customHeight="1">
      <c r="B118" s="33"/>
      <c r="C118" s="67" t="s">
        <v>118</v>
      </c>
      <c r="D118" s="34"/>
      <c r="E118" s="34"/>
      <c r="F118" s="406" t="str">
        <f>F7</f>
        <v>F.1.4.a; F.1.4.b - Zdravotechnika</v>
      </c>
      <c r="G118" s="424"/>
      <c r="H118" s="424"/>
      <c r="I118" s="424"/>
      <c r="J118" s="424"/>
      <c r="K118" s="424"/>
      <c r="L118" s="424"/>
      <c r="M118" s="424"/>
      <c r="N118" s="424"/>
      <c r="O118" s="424"/>
      <c r="P118" s="424"/>
      <c r="Q118" s="34"/>
      <c r="R118" s="35"/>
    </row>
    <row r="119" spans="2:18" s="1" customFormat="1" ht="6.95" customHeight="1"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5"/>
    </row>
    <row r="120" spans="2:18" s="1" customFormat="1" ht="18" customHeight="1">
      <c r="B120" s="33"/>
      <c r="C120" s="30" t="s">
        <v>21</v>
      </c>
      <c r="D120" s="34"/>
      <c r="E120" s="34"/>
      <c r="F120" s="28">
        <f>F9</f>
        <v>0</v>
      </c>
      <c r="G120" s="34"/>
      <c r="H120" s="34"/>
      <c r="I120" s="34"/>
      <c r="J120" s="34"/>
      <c r="K120" s="30" t="s">
        <v>23</v>
      </c>
      <c r="L120" s="34"/>
      <c r="M120" s="425" t="str">
        <f>IF(O9="","",O9)</f>
        <v/>
      </c>
      <c r="N120" s="425"/>
      <c r="O120" s="425"/>
      <c r="P120" s="425"/>
      <c r="Q120" s="34"/>
      <c r="R120" s="35"/>
    </row>
    <row r="121" spans="2:18" s="1" customFormat="1" ht="6.95" customHeight="1"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5"/>
    </row>
    <row r="122" spans="2:18" s="1" customFormat="1" ht="15">
      <c r="B122" s="33"/>
      <c r="C122" s="30" t="s">
        <v>24</v>
      </c>
      <c r="D122" s="34"/>
      <c r="E122" s="34"/>
      <c r="F122" s="28" t="str">
        <f>E12</f>
        <v>Podniky města Šumperk a.s., Slovanská 21, 787 01 Šumperk</v>
      </c>
      <c r="G122" s="34"/>
      <c r="H122" s="34"/>
      <c r="I122" s="34"/>
      <c r="J122" s="34"/>
      <c r="K122" s="30" t="s">
        <v>29</v>
      </c>
      <c r="L122" s="34"/>
      <c r="M122" s="394" t="str">
        <f>E18</f>
        <v>Ing. Jan Valenta</v>
      </c>
      <c r="N122" s="394"/>
      <c r="O122" s="394"/>
      <c r="P122" s="394"/>
      <c r="Q122" s="394"/>
      <c r="R122" s="35"/>
    </row>
    <row r="123" spans="2:18" s="1" customFormat="1" ht="14.45" customHeight="1">
      <c r="B123" s="33"/>
      <c r="C123" s="30" t="s">
        <v>28</v>
      </c>
      <c r="D123" s="34"/>
      <c r="E123" s="34"/>
      <c r="F123" s="28" t="str">
        <f>IF(E15="","",E15)</f>
        <v/>
      </c>
      <c r="G123" s="34"/>
      <c r="H123" s="34"/>
      <c r="I123" s="34"/>
      <c r="J123" s="34"/>
      <c r="K123" s="30" t="s">
        <v>31</v>
      </c>
      <c r="L123" s="34"/>
      <c r="M123" s="394" t="str">
        <f>E21</f>
        <v>Ing. Jan Valenta</v>
      </c>
      <c r="N123" s="394"/>
      <c r="O123" s="394"/>
      <c r="P123" s="394"/>
      <c r="Q123" s="394"/>
      <c r="R123" s="35"/>
    </row>
    <row r="124" spans="2:18" s="1" customFormat="1" ht="10.35" customHeight="1"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5"/>
    </row>
    <row r="125" spans="2:27" s="6" customFormat="1" ht="29.25" customHeight="1">
      <c r="B125" s="112"/>
      <c r="C125" s="113" t="s">
        <v>105</v>
      </c>
      <c r="D125" s="114" t="s">
        <v>106</v>
      </c>
      <c r="E125" s="114" t="s">
        <v>54</v>
      </c>
      <c r="F125" s="431" t="s">
        <v>107</v>
      </c>
      <c r="G125" s="431"/>
      <c r="H125" s="431"/>
      <c r="I125" s="431"/>
      <c r="J125" s="114" t="s">
        <v>108</v>
      </c>
      <c r="K125" s="114" t="s">
        <v>109</v>
      </c>
      <c r="L125" s="432" t="s">
        <v>110</v>
      </c>
      <c r="M125" s="432"/>
      <c r="N125" s="431" t="s">
        <v>100</v>
      </c>
      <c r="O125" s="431"/>
      <c r="P125" s="431"/>
      <c r="Q125" s="433"/>
      <c r="R125" s="115"/>
      <c r="T125" s="74" t="s">
        <v>111</v>
      </c>
      <c r="U125" s="75" t="s">
        <v>36</v>
      </c>
      <c r="V125" s="75" t="s">
        <v>112</v>
      </c>
      <c r="W125" s="75" t="s">
        <v>113</v>
      </c>
      <c r="X125" s="75" t="s">
        <v>114</v>
      </c>
      <c r="Y125" s="75" t="s">
        <v>115</v>
      </c>
      <c r="Z125" s="75" t="s">
        <v>116</v>
      </c>
      <c r="AA125" s="76" t="s">
        <v>117</v>
      </c>
    </row>
    <row r="126" spans="2:63" s="1" customFormat="1" ht="29.25" customHeight="1">
      <c r="B126" s="33"/>
      <c r="C126" s="78" t="s">
        <v>96</v>
      </c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428">
        <f>BK126</f>
        <v>0</v>
      </c>
      <c r="O126" s="429"/>
      <c r="P126" s="429"/>
      <c r="Q126" s="429"/>
      <c r="R126" s="35"/>
      <c r="T126" s="77"/>
      <c r="U126" s="49"/>
      <c r="V126" s="49"/>
      <c r="W126" s="137">
        <f>W127+W135+W298+W301+W305</f>
        <v>3446.9174529999996</v>
      </c>
      <c r="X126" s="49"/>
      <c r="Y126" s="137">
        <f>Y127+Y135+Y298+Y301+Y305</f>
        <v>14.279606999999999</v>
      </c>
      <c r="Z126" s="49"/>
      <c r="AA126" s="138">
        <f>AA127+AA135+AA298+AA301+AA305</f>
        <v>1.776588</v>
      </c>
      <c r="AT126" s="19" t="s">
        <v>71</v>
      </c>
      <c r="AU126" s="19" t="s">
        <v>102</v>
      </c>
      <c r="BK126" s="120">
        <f>BK127+BK135+BK298+BK301+BK305</f>
        <v>0</v>
      </c>
    </row>
    <row r="127" spans="2:63" s="9" customFormat="1" ht="37.35" customHeight="1">
      <c r="B127" s="139"/>
      <c r="C127" s="140"/>
      <c r="D127" s="141" t="s">
        <v>119</v>
      </c>
      <c r="E127" s="141"/>
      <c r="F127" s="141"/>
      <c r="G127" s="141"/>
      <c r="H127" s="141"/>
      <c r="I127" s="141"/>
      <c r="J127" s="141"/>
      <c r="K127" s="141"/>
      <c r="L127" s="141"/>
      <c r="M127" s="141"/>
      <c r="N127" s="466">
        <f>BK127</f>
        <v>0</v>
      </c>
      <c r="O127" s="442"/>
      <c r="P127" s="442"/>
      <c r="Q127" s="442"/>
      <c r="R127" s="142"/>
      <c r="T127" s="143"/>
      <c r="U127" s="140"/>
      <c r="V127" s="140"/>
      <c r="W127" s="144">
        <f>W128+W130</f>
        <v>73.074668</v>
      </c>
      <c r="X127" s="140"/>
      <c r="Y127" s="144">
        <f>Y128+Y130</f>
        <v>0</v>
      </c>
      <c r="Z127" s="140"/>
      <c r="AA127" s="145">
        <f>AA128+AA130</f>
        <v>0</v>
      </c>
      <c r="AR127" s="146" t="s">
        <v>77</v>
      </c>
      <c r="AT127" s="147" t="s">
        <v>71</v>
      </c>
      <c r="AU127" s="147" t="s">
        <v>72</v>
      </c>
      <c r="AY127" s="146" t="s">
        <v>140</v>
      </c>
      <c r="BK127" s="148">
        <f>BK128+BK130</f>
        <v>0</v>
      </c>
    </row>
    <row r="128" spans="2:63" s="9" customFormat="1" ht="19.9" customHeight="1">
      <c r="B128" s="139"/>
      <c r="C128" s="140"/>
      <c r="D128" s="149" t="s">
        <v>124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467">
        <f>BK128</f>
        <v>0</v>
      </c>
      <c r="O128" s="468"/>
      <c r="P128" s="468"/>
      <c r="Q128" s="468"/>
      <c r="R128" s="142"/>
      <c r="T128" s="143"/>
      <c r="U128" s="140"/>
      <c r="V128" s="140"/>
      <c r="W128" s="144">
        <f>W129</f>
        <v>20</v>
      </c>
      <c r="X128" s="140"/>
      <c r="Y128" s="144">
        <f>Y129</f>
        <v>0</v>
      </c>
      <c r="Z128" s="140"/>
      <c r="AA128" s="145">
        <f>AA129</f>
        <v>0</v>
      </c>
      <c r="AR128" s="146" t="s">
        <v>77</v>
      </c>
      <c r="AT128" s="147" t="s">
        <v>71</v>
      </c>
      <c r="AU128" s="147" t="s">
        <v>77</v>
      </c>
      <c r="AY128" s="146" t="s">
        <v>140</v>
      </c>
      <c r="BK128" s="148">
        <f>BK129</f>
        <v>0</v>
      </c>
    </row>
    <row r="129" spans="2:65" s="1" customFormat="1" ht="22.5" customHeight="1">
      <c r="B129" s="129"/>
      <c r="C129" s="150" t="s">
        <v>77</v>
      </c>
      <c r="D129" s="150" t="s">
        <v>141</v>
      </c>
      <c r="E129" s="151" t="s">
        <v>219</v>
      </c>
      <c r="F129" s="448" t="s">
        <v>220</v>
      </c>
      <c r="G129" s="448"/>
      <c r="H129" s="448"/>
      <c r="I129" s="448"/>
      <c r="J129" s="152" t="s">
        <v>221</v>
      </c>
      <c r="K129" s="153">
        <v>10</v>
      </c>
      <c r="L129" s="449"/>
      <c r="M129" s="449"/>
      <c r="N129" s="449">
        <f>ROUND(L129*K129,2)</f>
        <v>0</v>
      </c>
      <c r="O129" s="449"/>
      <c r="P129" s="449"/>
      <c r="Q129" s="449"/>
      <c r="R129" s="131"/>
      <c r="T129" s="154" t="s">
        <v>5</v>
      </c>
      <c r="U129" s="42" t="s">
        <v>37</v>
      </c>
      <c r="V129" s="155">
        <v>2</v>
      </c>
      <c r="W129" s="155">
        <f>V129*K129</f>
        <v>20</v>
      </c>
      <c r="X129" s="155">
        <v>0</v>
      </c>
      <c r="Y129" s="155">
        <f>X129*K129</f>
        <v>0</v>
      </c>
      <c r="Z129" s="155">
        <v>0</v>
      </c>
      <c r="AA129" s="156">
        <f>Z129*K129</f>
        <v>0</v>
      </c>
      <c r="AR129" s="19" t="s">
        <v>145</v>
      </c>
      <c r="AT129" s="19" t="s">
        <v>141</v>
      </c>
      <c r="AU129" s="19" t="s">
        <v>94</v>
      </c>
      <c r="AY129" s="19" t="s">
        <v>140</v>
      </c>
      <c r="BE129" s="157">
        <f>IF(U129="základní",N129,0)</f>
        <v>0</v>
      </c>
      <c r="BF129" s="157">
        <f>IF(U129="snížená",N129,0)</f>
        <v>0</v>
      </c>
      <c r="BG129" s="157">
        <f>IF(U129="zákl. přenesená",N129,0)</f>
        <v>0</v>
      </c>
      <c r="BH129" s="157">
        <f>IF(U129="sníž. přenesená",N129,0)</f>
        <v>0</v>
      </c>
      <c r="BI129" s="157">
        <f>IF(U129="nulová",N129,0)</f>
        <v>0</v>
      </c>
      <c r="BJ129" s="19" t="s">
        <v>77</v>
      </c>
      <c r="BK129" s="157">
        <f>ROUND(L129*K129,2)</f>
        <v>0</v>
      </c>
      <c r="BL129" s="19" t="s">
        <v>145</v>
      </c>
      <c r="BM129" s="19" t="s">
        <v>768</v>
      </c>
    </row>
    <row r="130" spans="2:63" s="9" customFormat="1" ht="29.85" customHeight="1">
      <c r="B130" s="139"/>
      <c r="C130" s="140"/>
      <c r="D130" s="149" t="s">
        <v>125</v>
      </c>
      <c r="E130" s="149"/>
      <c r="F130" s="149"/>
      <c r="G130" s="149"/>
      <c r="H130" s="149"/>
      <c r="I130" s="149"/>
      <c r="J130" s="149"/>
      <c r="K130" s="149"/>
      <c r="L130" s="149"/>
      <c r="M130" s="149"/>
      <c r="N130" s="469">
        <f>BK130</f>
        <v>0</v>
      </c>
      <c r="O130" s="470"/>
      <c r="P130" s="470"/>
      <c r="Q130" s="470"/>
      <c r="R130" s="142"/>
      <c r="T130" s="143"/>
      <c r="U130" s="140"/>
      <c r="V130" s="140"/>
      <c r="W130" s="144">
        <f>SUM(W131:W134)</f>
        <v>53.074667999999996</v>
      </c>
      <c r="X130" s="140"/>
      <c r="Y130" s="144">
        <f>SUM(Y131:Y134)</f>
        <v>0</v>
      </c>
      <c r="Z130" s="140"/>
      <c r="AA130" s="145">
        <f>SUM(AA131:AA134)</f>
        <v>0</v>
      </c>
      <c r="AR130" s="146" t="s">
        <v>77</v>
      </c>
      <c r="AT130" s="147" t="s">
        <v>71</v>
      </c>
      <c r="AU130" s="147" t="s">
        <v>77</v>
      </c>
      <c r="AY130" s="146" t="s">
        <v>140</v>
      </c>
      <c r="BK130" s="148">
        <f>SUM(BK131:BK134)</f>
        <v>0</v>
      </c>
    </row>
    <row r="131" spans="2:65" s="1" customFormat="1" ht="44.25" customHeight="1">
      <c r="B131" s="129"/>
      <c r="C131" s="150" t="s">
        <v>94</v>
      </c>
      <c r="D131" s="150" t="s">
        <v>141</v>
      </c>
      <c r="E131" s="151" t="s">
        <v>227</v>
      </c>
      <c r="F131" s="448" t="s">
        <v>228</v>
      </c>
      <c r="G131" s="448"/>
      <c r="H131" s="448"/>
      <c r="I131" s="448"/>
      <c r="J131" s="152" t="s">
        <v>177</v>
      </c>
      <c r="K131" s="153">
        <v>15.212</v>
      </c>
      <c r="L131" s="449"/>
      <c r="M131" s="449"/>
      <c r="N131" s="449">
        <f>ROUND(L131*K131,2)</f>
        <v>0</v>
      </c>
      <c r="O131" s="449"/>
      <c r="P131" s="449"/>
      <c r="Q131" s="449"/>
      <c r="R131" s="131"/>
      <c r="T131" s="154" t="s">
        <v>5</v>
      </c>
      <c r="U131" s="42" t="s">
        <v>37</v>
      </c>
      <c r="V131" s="155">
        <v>3.31</v>
      </c>
      <c r="W131" s="155">
        <f>V131*K131</f>
        <v>50.35172</v>
      </c>
      <c r="X131" s="155">
        <v>0</v>
      </c>
      <c r="Y131" s="155">
        <f>X131*K131</f>
        <v>0</v>
      </c>
      <c r="Z131" s="155">
        <v>0</v>
      </c>
      <c r="AA131" s="156">
        <f>Z131*K131</f>
        <v>0</v>
      </c>
      <c r="AR131" s="19" t="s">
        <v>145</v>
      </c>
      <c r="AT131" s="19" t="s">
        <v>141</v>
      </c>
      <c r="AU131" s="19" t="s">
        <v>94</v>
      </c>
      <c r="AY131" s="19" t="s">
        <v>140</v>
      </c>
      <c r="BE131" s="157">
        <f>IF(U131="základní",N131,0)</f>
        <v>0</v>
      </c>
      <c r="BF131" s="157">
        <f>IF(U131="snížená",N131,0)</f>
        <v>0</v>
      </c>
      <c r="BG131" s="157">
        <f>IF(U131="zákl. přenesená",N131,0)</f>
        <v>0</v>
      </c>
      <c r="BH131" s="157">
        <f>IF(U131="sníž. přenesená",N131,0)</f>
        <v>0</v>
      </c>
      <c r="BI131" s="157">
        <f>IF(U131="nulová",N131,0)</f>
        <v>0</v>
      </c>
      <c r="BJ131" s="19" t="s">
        <v>77</v>
      </c>
      <c r="BK131" s="157">
        <f>ROUND(L131*K131,2)</f>
        <v>0</v>
      </c>
      <c r="BL131" s="19" t="s">
        <v>145</v>
      </c>
      <c r="BM131" s="19" t="s">
        <v>769</v>
      </c>
    </row>
    <row r="132" spans="2:65" s="1" customFormat="1" ht="31.5" customHeight="1">
      <c r="B132" s="129"/>
      <c r="C132" s="150" t="s">
        <v>152</v>
      </c>
      <c r="D132" s="150" t="s">
        <v>141</v>
      </c>
      <c r="E132" s="151" t="s">
        <v>231</v>
      </c>
      <c r="F132" s="448" t="s">
        <v>232</v>
      </c>
      <c r="G132" s="448"/>
      <c r="H132" s="448"/>
      <c r="I132" s="448"/>
      <c r="J132" s="152" t="s">
        <v>177</v>
      </c>
      <c r="K132" s="153">
        <v>15.212</v>
      </c>
      <c r="L132" s="449"/>
      <c r="M132" s="449"/>
      <c r="N132" s="449">
        <f>ROUND(L132*K132,2)</f>
        <v>0</v>
      </c>
      <c r="O132" s="449"/>
      <c r="P132" s="449"/>
      <c r="Q132" s="449"/>
      <c r="R132" s="131"/>
      <c r="T132" s="154" t="s">
        <v>5</v>
      </c>
      <c r="U132" s="42" t="s">
        <v>37</v>
      </c>
      <c r="V132" s="155">
        <v>0.125</v>
      </c>
      <c r="W132" s="155">
        <f>V132*K132</f>
        <v>1.9015</v>
      </c>
      <c r="X132" s="155">
        <v>0</v>
      </c>
      <c r="Y132" s="155">
        <f>X132*K132</f>
        <v>0</v>
      </c>
      <c r="Z132" s="155">
        <v>0</v>
      </c>
      <c r="AA132" s="156">
        <f>Z132*K132</f>
        <v>0</v>
      </c>
      <c r="AR132" s="19" t="s">
        <v>145</v>
      </c>
      <c r="AT132" s="19" t="s">
        <v>141</v>
      </c>
      <c r="AU132" s="19" t="s">
        <v>94</v>
      </c>
      <c r="AY132" s="19" t="s">
        <v>140</v>
      </c>
      <c r="BE132" s="157">
        <f>IF(U132="základní",N132,0)</f>
        <v>0</v>
      </c>
      <c r="BF132" s="157">
        <f>IF(U132="snížená",N132,0)</f>
        <v>0</v>
      </c>
      <c r="BG132" s="157">
        <f>IF(U132="zákl. přenesená",N132,0)</f>
        <v>0</v>
      </c>
      <c r="BH132" s="157">
        <f>IF(U132="sníž. přenesená",N132,0)</f>
        <v>0</v>
      </c>
      <c r="BI132" s="157">
        <f>IF(U132="nulová",N132,0)</f>
        <v>0</v>
      </c>
      <c r="BJ132" s="19" t="s">
        <v>77</v>
      </c>
      <c r="BK132" s="157">
        <f>ROUND(L132*K132,2)</f>
        <v>0</v>
      </c>
      <c r="BL132" s="19" t="s">
        <v>145</v>
      </c>
      <c r="BM132" s="19" t="s">
        <v>770</v>
      </c>
    </row>
    <row r="133" spans="2:65" s="1" customFormat="1" ht="31.5" customHeight="1">
      <c r="B133" s="129"/>
      <c r="C133" s="150" t="s">
        <v>145</v>
      </c>
      <c r="D133" s="150" t="s">
        <v>141</v>
      </c>
      <c r="E133" s="151" t="s">
        <v>235</v>
      </c>
      <c r="F133" s="448" t="s">
        <v>236</v>
      </c>
      <c r="G133" s="448"/>
      <c r="H133" s="448"/>
      <c r="I133" s="448"/>
      <c r="J133" s="152" t="s">
        <v>177</v>
      </c>
      <c r="K133" s="153">
        <v>136.908</v>
      </c>
      <c r="L133" s="449"/>
      <c r="M133" s="449"/>
      <c r="N133" s="449">
        <f>ROUND(L133*K133,2)</f>
        <v>0</v>
      </c>
      <c r="O133" s="449"/>
      <c r="P133" s="449"/>
      <c r="Q133" s="449"/>
      <c r="R133" s="131"/>
      <c r="T133" s="154" t="s">
        <v>5</v>
      </c>
      <c r="U133" s="42" t="s">
        <v>37</v>
      </c>
      <c r="V133" s="155">
        <v>0.006</v>
      </c>
      <c r="W133" s="155">
        <f>V133*K133</f>
        <v>0.821448</v>
      </c>
      <c r="X133" s="155">
        <v>0</v>
      </c>
      <c r="Y133" s="155">
        <f>X133*K133</f>
        <v>0</v>
      </c>
      <c r="Z133" s="155">
        <v>0</v>
      </c>
      <c r="AA133" s="156">
        <f>Z133*K133</f>
        <v>0</v>
      </c>
      <c r="AR133" s="19" t="s">
        <v>145</v>
      </c>
      <c r="AT133" s="19" t="s">
        <v>141</v>
      </c>
      <c r="AU133" s="19" t="s">
        <v>94</v>
      </c>
      <c r="AY133" s="19" t="s">
        <v>140</v>
      </c>
      <c r="BE133" s="157">
        <f>IF(U133="základní",N133,0)</f>
        <v>0</v>
      </c>
      <c r="BF133" s="157">
        <f>IF(U133="snížená",N133,0)</f>
        <v>0</v>
      </c>
      <c r="BG133" s="157">
        <f>IF(U133="zákl. přenesená",N133,0)</f>
        <v>0</v>
      </c>
      <c r="BH133" s="157">
        <f>IF(U133="sníž. přenesená",N133,0)</f>
        <v>0</v>
      </c>
      <c r="BI133" s="157">
        <f>IF(U133="nulová",N133,0)</f>
        <v>0</v>
      </c>
      <c r="BJ133" s="19" t="s">
        <v>77</v>
      </c>
      <c r="BK133" s="157">
        <f>ROUND(L133*K133,2)</f>
        <v>0</v>
      </c>
      <c r="BL133" s="19" t="s">
        <v>145</v>
      </c>
      <c r="BM133" s="19" t="s">
        <v>771</v>
      </c>
    </row>
    <row r="134" spans="2:65" s="1" customFormat="1" ht="31.5" customHeight="1">
      <c r="B134" s="129"/>
      <c r="C134" s="150" t="s">
        <v>161</v>
      </c>
      <c r="D134" s="150" t="s">
        <v>141</v>
      </c>
      <c r="E134" s="151" t="s">
        <v>772</v>
      </c>
      <c r="F134" s="448" t="s">
        <v>773</v>
      </c>
      <c r="G134" s="448"/>
      <c r="H134" s="448"/>
      <c r="I134" s="448"/>
      <c r="J134" s="152" t="s">
        <v>177</v>
      </c>
      <c r="K134" s="153">
        <v>5.797</v>
      </c>
      <c r="L134" s="449"/>
      <c r="M134" s="449"/>
      <c r="N134" s="449">
        <f>ROUND(L134*K134,2)</f>
        <v>0</v>
      </c>
      <c r="O134" s="449"/>
      <c r="P134" s="449"/>
      <c r="Q134" s="449"/>
      <c r="R134" s="131"/>
      <c r="T134" s="154" t="s">
        <v>5</v>
      </c>
      <c r="U134" s="42" t="s">
        <v>37</v>
      </c>
      <c r="V134" s="155">
        <v>0</v>
      </c>
      <c r="W134" s="155">
        <f>V134*K134</f>
        <v>0</v>
      </c>
      <c r="X134" s="155">
        <v>0</v>
      </c>
      <c r="Y134" s="155">
        <f>X134*K134</f>
        <v>0</v>
      </c>
      <c r="Z134" s="155">
        <v>0</v>
      </c>
      <c r="AA134" s="156">
        <f>Z134*K134</f>
        <v>0</v>
      </c>
      <c r="AR134" s="19" t="s">
        <v>145</v>
      </c>
      <c r="AT134" s="19" t="s">
        <v>141</v>
      </c>
      <c r="AU134" s="19" t="s">
        <v>94</v>
      </c>
      <c r="AY134" s="19" t="s">
        <v>140</v>
      </c>
      <c r="BE134" s="157">
        <f>IF(U134="základní",N134,0)</f>
        <v>0</v>
      </c>
      <c r="BF134" s="157">
        <f>IF(U134="snížená",N134,0)</f>
        <v>0</v>
      </c>
      <c r="BG134" s="157">
        <f>IF(U134="zákl. přenesená",N134,0)</f>
        <v>0</v>
      </c>
      <c r="BH134" s="157">
        <f>IF(U134="sníž. přenesená",N134,0)</f>
        <v>0</v>
      </c>
      <c r="BI134" s="157">
        <f>IF(U134="nulová",N134,0)</f>
        <v>0</v>
      </c>
      <c r="BJ134" s="19" t="s">
        <v>77</v>
      </c>
      <c r="BK134" s="157">
        <f>ROUND(L134*K134,2)</f>
        <v>0</v>
      </c>
      <c r="BL134" s="19" t="s">
        <v>145</v>
      </c>
      <c r="BM134" s="19" t="s">
        <v>774</v>
      </c>
    </row>
    <row r="135" spans="2:63" s="9" customFormat="1" ht="37.35" customHeight="1">
      <c r="B135" s="139"/>
      <c r="C135" s="140"/>
      <c r="D135" s="141" t="s">
        <v>127</v>
      </c>
      <c r="E135" s="141"/>
      <c r="F135" s="141"/>
      <c r="G135" s="141"/>
      <c r="H135" s="141"/>
      <c r="I135" s="141"/>
      <c r="J135" s="141"/>
      <c r="K135" s="141"/>
      <c r="L135" s="141"/>
      <c r="M135" s="141"/>
      <c r="N135" s="471">
        <f>BK135</f>
        <v>0</v>
      </c>
      <c r="O135" s="472"/>
      <c r="P135" s="472"/>
      <c r="Q135" s="472"/>
      <c r="R135" s="142"/>
      <c r="T135" s="143"/>
      <c r="U135" s="140"/>
      <c r="V135" s="140"/>
      <c r="W135" s="144">
        <f>W136+W156+W158+W183+W209+W263+W290+W295</f>
        <v>3373.6807849999996</v>
      </c>
      <c r="X135" s="140"/>
      <c r="Y135" s="144">
        <f>Y136+Y156+Y158+Y183+Y209+Y263+Y290+Y295</f>
        <v>14.279606999999999</v>
      </c>
      <c r="Z135" s="140"/>
      <c r="AA135" s="145">
        <f>AA136+AA156+AA158+AA183+AA209+AA263+AA290+AA295</f>
        <v>1.776588</v>
      </c>
      <c r="AR135" s="146" t="s">
        <v>94</v>
      </c>
      <c r="AT135" s="147" t="s">
        <v>71</v>
      </c>
      <c r="AU135" s="147" t="s">
        <v>72</v>
      </c>
      <c r="AY135" s="146" t="s">
        <v>140</v>
      </c>
      <c r="BK135" s="148">
        <f>BK136+BK156+BK158+BK183+BK209+BK263+BK290+BK295</f>
        <v>0</v>
      </c>
    </row>
    <row r="136" spans="2:63" s="9" customFormat="1" ht="19.9" customHeight="1">
      <c r="B136" s="139"/>
      <c r="C136" s="140"/>
      <c r="D136" s="149" t="s">
        <v>761</v>
      </c>
      <c r="E136" s="149"/>
      <c r="F136" s="149"/>
      <c r="G136" s="149"/>
      <c r="H136" s="149"/>
      <c r="I136" s="149"/>
      <c r="J136" s="149"/>
      <c r="K136" s="149"/>
      <c r="L136" s="149"/>
      <c r="M136" s="149"/>
      <c r="N136" s="467">
        <f>BK136</f>
        <v>0</v>
      </c>
      <c r="O136" s="468"/>
      <c r="P136" s="468"/>
      <c r="Q136" s="468"/>
      <c r="R136" s="142"/>
      <c r="T136" s="143"/>
      <c r="U136" s="140"/>
      <c r="V136" s="140"/>
      <c r="W136" s="144">
        <f>SUM(W137:W155)</f>
        <v>292.832</v>
      </c>
      <c r="X136" s="140"/>
      <c r="Y136" s="144">
        <f>SUM(Y137:Y155)</f>
        <v>2.757927</v>
      </c>
      <c r="Z136" s="140"/>
      <c r="AA136" s="145">
        <f>SUM(AA137:AA155)</f>
        <v>0</v>
      </c>
      <c r="AR136" s="146" t="s">
        <v>94</v>
      </c>
      <c r="AT136" s="147" t="s">
        <v>71</v>
      </c>
      <c r="AU136" s="147" t="s">
        <v>77</v>
      </c>
      <c r="AY136" s="146" t="s">
        <v>140</v>
      </c>
      <c r="BK136" s="148">
        <f>SUM(BK137:BK155)</f>
        <v>0</v>
      </c>
    </row>
    <row r="137" spans="2:65" s="1" customFormat="1" ht="44.25" customHeight="1">
      <c r="B137" s="129"/>
      <c r="C137" s="150" t="s">
        <v>180</v>
      </c>
      <c r="D137" s="150" t="s">
        <v>141</v>
      </c>
      <c r="E137" s="151" t="s">
        <v>775</v>
      </c>
      <c r="F137" s="448" t="s">
        <v>776</v>
      </c>
      <c r="G137" s="448"/>
      <c r="H137" s="448"/>
      <c r="I137" s="448"/>
      <c r="J137" s="152" t="s">
        <v>198</v>
      </c>
      <c r="K137" s="153">
        <v>1811</v>
      </c>
      <c r="L137" s="449"/>
      <c r="M137" s="449"/>
      <c r="N137" s="449">
        <f>ROUND(L137*K137,2)</f>
        <v>0</v>
      </c>
      <c r="O137" s="449"/>
      <c r="P137" s="449"/>
      <c r="Q137" s="449"/>
      <c r="R137" s="131"/>
      <c r="T137" s="154" t="s">
        <v>5</v>
      </c>
      <c r="U137" s="42" t="s">
        <v>37</v>
      </c>
      <c r="V137" s="155">
        <v>0.13</v>
      </c>
      <c r="W137" s="155">
        <f>V137*K137</f>
        <v>235.43</v>
      </c>
      <c r="X137" s="155">
        <v>0.0002</v>
      </c>
      <c r="Y137" s="155">
        <f>X137*K137</f>
        <v>0.3622</v>
      </c>
      <c r="Z137" s="155">
        <v>0</v>
      </c>
      <c r="AA137" s="156">
        <f>Z137*K137</f>
        <v>0</v>
      </c>
      <c r="AR137" s="19" t="s">
        <v>214</v>
      </c>
      <c r="AT137" s="19" t="s">
        <v>141</v>
      </c>
      <c r="AU137" s="19" t="s">
        <v>94</v>
      </c>
      <c r="AY137" s="19" t="s">
        <v>140</v>
      </c>
      <c r="BE137" s="157">
        <f>IF(U137="základní",N137,0)</f>
        <v>0</v>
      </c>
      <c r="BF137" s="157">
        <f>IF(U137="snížená",N137,0)</f>
        <v>0</v>
      </c>
      <c r="BG137" s="157">
        <f>IF(U137="zákl. přenesená",N137,0)</f>
        <v>0</v>
      </c>
      <c r="BH137" s="157">
        <f>IF(U137="sníž. přenesená",N137,0)</f>
        <v>0</v>
      </c>
      <c r="BI137" s="157">
        <f>IF(U137="nulová",N137,0)</f>
        <v>0</v>
      </c>
      <c r="BJ137" s="19" t="s">
        <v>77</v>
      </c>
      <c r="BK137" s="157">
        <f>ROUND(L137*K137,2)</f>
        <v>0</v>
      </c>
      <c r="BL137" s="19" t="s">
        <v>214</v>
      </c>
      <c r="BM137" s="19" t="s">
        <v>777</v>
      </c>
    </row>
    <row r="138" spans="2:51" s="10" customFormat="1" ht="22.5" customHeight="1">
      <c r="B138" s="158"/>
      <c r="C138" s="159"/>
      <c r="D138" s="159"/>
      <c r="E138" s="160" t="s">
        <v>5</v>
      </c>
      <c r="F138" s="450" t="s">
        <v>778</v>
      </c>
      <c r="G138" s="451"/>
      <c r="H138" s="451"/>
      <c r="I138" s="451"/>
      <c r="J138" s="159"/>
      <c r="K138" s="161">
        <v>1811</v>
      </c>
      <c r="L138" s="159"/>
      <c r="M138" s="159"/>
      <c r="N138" s="159"/>
      <c r="O138" s="159"/>
      <c r="P138" s="159"/>
      <c r="Q138" s="159"/>
      <c r="R138" s="162"/>
      <c r="T138" s="163"/>
      <c r="U138" s="159"/>
      <c r="V138" s="159"/>
      <c r="W138" s="159"/>
      <c r="X138" s="159"/>
      <c r="Y138" s="159"/>
      <c r="Z138" s="159"/>
      <c r="AA138" s="164"/>
      <c r="AT138" s="165" t="s">
        <v>148</v>
      </c>
      <c r="AU138" s="165" t="s">
        <v>94</v>
      </c>
      <c r="AV138" s="10" t="s">
        <v>94</v>
      </c>
      <c r="AW138" s="10" t="s">
        <v>30</v>
      </c>
      <c r="AX138" s="10" t="s">
        <v>77</v>
      </c>
      <c r="AY138" s="165" t="s">
        <v>140</v>
      </c>
    </row>
    <row r="139" spans="2:65" s="1" customFormat="1" ht="44.25" customHeight="1">
      <c r="B139" s="129"/>
      <c r="C139" s="150" t="s">
        <v>185</v>
      </c>
      <c r="D139" s="150" t="s">
        <v>141</v>
      </c>
      <c r="E139" s="151" t="s">
        <v>779</v>
      </c>
      <c r="F139" s="448" t="s">
        <v>780</v>
      </c>
      <c r="G139" s="448"/>
      <c r="H139" s="448"/>
      <c r="I139" s="448"/>
      <c r="J139" s="152" t="s">
        <v>198</v>
      </c>
      <c r="K139" s="153">
        <v>302</v>
      </c>
      <c r="L139" s="449"/>
      <c r="M139" s="449"/>
      <c r="N139" s="449">
        <f>ROUND(L139*K139,2)</f>
        <v>0</v>
      </c>
      <c r="O139" s="449"/>
      <c r="P139" s="449"/>
      <c r="Q139" s="449"/>
      <c r="R139" s="131"/>
      <c r="T139" s="154" t="s">
        <v>5</v>
      </c>
      <c r="U139" s="42" t="s">
        <v>37</v>
      </c>
      <c r="V139" s="155">
        <v>0.136</v>
      </c>
      <c r="W139" s="155">
        <f>V139*K139</f>
        <v>41.072</v>
      </c>
      <c r="X139" s="155">
        <v>0.00028</v>
      </c>
      <c r="Y139" s="155">
        <f>X139*K139</f>
        <v>0.08456</v>
      </c>
      <c r="Z139" s="155">
        <v>0</v>
      </c>
      <c r="AA139" s="156">
        <f>Z139*K139</f>
        <v>0</v>
      </c>
      <c r="AR139" s="19" t="s">
        <v>214</v>
      </c>
      <c r="AT139" s="19" t="s">
        <v>141</v>
      </c>
      <c r="AU139" s="19" t="s">
        <v>94</v>
      </c>
      <c r="AY139" s="19" t="s">
        <v>140</v>
      </c>
      <c r="BE139" s="157">
        <f>IF(U139="základní",N139,0)</f>
        <v>0</v>
      </c>
      <c r="BF139" s="157">
        <f>IF(U139="snížená",N139,0)</f>
        <v>0</v>
      </c>
      <c r="BG139" s="157">
        <f>IF(U139="zákl. přenesená",N139,0)</f>
        <v>0</v>
      </c>
      <c r="BH139" s="157">
        <f>IF(U139="sníž. přenesená",N139,0)</f>
        <v>0</v>
      </c>
      <c r="BI139" s="157">
        <f>IF(U139="nulová",N139,0)</f>
        <v>0</v>
      </c>
      <c r="BJ139" s="19" t="s">
        <v>77</v>
      </c>
      <c r="BK139" s="157">
        <f>ROUND(L139*K139,2)</f>
        <v>0</v>
      </c>
      <c r="BL139" s="19" t="s">
        <v>214</v>
      </c>
      <c r="BM139" s="19" t="s">
        <v>781</v>
      </c>
    </row>
    <row r="140" spans="2:51" s="10" customFormat="1" ht="22.5" customHeight="1">
      <c r="B140" s="158"/>
      <c r="C140" s="159"/>
      <c r="D140" s="159"/>
      <c r="E140" s="160" t="s">
        <v>5</v>
      </c>
      <c r="F140" s="450" t="s">
        <v>782</v>
      </c>
      <c r="G140" s="451"/>
      <c r="H140" s="451"/>
      <c r="I140" s="451"/>
      <c r="J140" s="159"/>
      <c r="K140" s="161">
        <v>302</v>
      </c>
      <c r="L140" s="159"/>
      <c r="M140" s="159"/>
      <c r="N140" s="159"/>
      <c r="O140" s="159"/>
      <c r="P140" s="159"/>
      <c r="Q140" s="159"/>
      <c r="R140" s="162"/>
      <c r="T140" s="163"/>
      <c r="U140" s="159"/>
      <c r="V140" s="159"/>
      <c r="W140" s="159"/>
      <c r="X140" s="159"/>
      <c r="Y140" s="159"/>
      <c r="Z140" s="159"/>
      <c r="AA140" s="164"/>
      <c r="AT140" s="165" t="s">
        <v>148</v>
      </c>
      <c r="AU140" s="165" t="s">
        <v>94</v>
      </c>
      <c r="AV140" s="10" t="s">
        <v>94</v>
      </c>
      <c r="AW140" s="10" t="s">
        <v>30</v>
      </c>
      <c r="AX140" s="10" t="s">
        <v>77</v>
      </c>
      <c r="AY140" s="165" t="s">
        <v>140</v>
      </c>
    </row>
    <row r="141" spans="2:65" s="1" customFormat="1" ht="44.25" customHeight="1">
      <c r="B141" s="129"/>
      <c r="C141" s="150" t="s">
        <v>190</v>
      </c>
      <c r="D141" s="150" t="s">
        <v>141</v>
      </c>
      <c r="E141" s="151" t="s">
        <v>783</v>
      </c>
      <c r="F141" s="448" t="s">
        <v>784</v>
      </c>
      <c r="G141" s="448"/>
      <c r="H141" s="448"/>
      <c r="I141" s="448"/>
      <c r="J141" s="152" t="s">
        <v>198</v>
      </c>
      <c r="K141" s="153">
        <v>115</v>
      </c>
      <c r="L141" s="449"/>
      <c r="M141" s="449"/>
      <c r="N141" s="449">
        <f>ROUND(L141*K141,2)</f>
        <v>0</v>
      </c>
      <c r="O141" s="449"/>
      <c r="P141" s="449"/>
      <c r="Q141" s="449"/>
      <c r="R141" s="131"/>
      <c r="T141" s="154" t="s">
        <v>5</v>
      </c>
      <c r="U141" s="42" t="s">
        <v>37</v>
      </c>
      <c r="V141" s="155">
        <v>0.142</v>
      </c>
      <c r="W141" s="155">
        <f>V141*K141</f>
        <v>16.33</v>
      </c>
      <c r="X141" s="155">
        <v>0.00042</v>
      </c>
      <c r="Y141" s="155">
        <f>X141*K141</f>
        <v>0.0483</v>
      </c>
      <c r="Z141" s="155">
        <v>0</v>
      </c>
      <c r="AA141" s="156">
        <f>Z141*K141</f>
        <v>0</v>
      </c>
      <c r="AR141" s="19" t="s">
        <v>214</v>
      </c>
      <c r="AT141" s="19" t="s">
        <v>141</v>
      </c>
      <c r="AU141" s="19" t="s">
        <v>94</v>
      </c>
      <c r="AY141" s="19" t="s">
        <v>140</v>
      </c>
      <c r="BE141" s="157">
        <f>IF(U141="základní",N141,0)</f>
        <v>0</v>
      </c>
      <c r="BF141" s="157">
        <f>IF(U141="snížená",N141,0)</f>
        <v>0</v>
      </c>
      <c r="BG141" s="157">
        <f>IF(U141="zákl. přenesená",N141,0)</f>
        <v>0</v>
      </c>
      <c r="BH141" s="157">
        <f>IF(U141="sníž. přenesená",N141,0)</f>
        <v>0</v>
      </c>
      <c r="BI141" s="157">
        <f>IF(U141="nulová",N141,0)</f>
        <v>0</v>
      </c>
      <c r="BJ141" s="19" t="s">
        <v>77</v>
      </c>
      <c r="BK141" s="157">
        <f>ROUND(L141*K141,2)</f>
        <v>0</v>
      </c>
      <c r="BL141" s="19" t="s">
        <v>214</v>
      </c>
      <c r="BM141" s="19" t="s">
        <v>785</v>
      </c>
    </row>
    <row r="142" spans="2:51" s="10" customFormat="1" ht="22.5" customHeight="1">
      <c r="B142" s="158"/>
      <c r="C142" s="159"/>
      <c r="D142" s="159"/>
      <c r="E142" s="160" t="s">
        <v>5</v>
      </c>
      <c r="F142" s="450" t="s">
        <v>786</v>
      </c>
      <c r="G142" s="451"/>
      <c r="H142" s="451"/>
      <c r="I142" s="451"/>
      <c r="J142" s="159"/>
      <c r="K142" s="161">
        <v>115</v>
      </c>
      <c r="L142" s="159"/>
      <c r="M142" s="159"/>
      <c r="N142" s="159"/>
      <c r="O142" s="159"/>
      <c r="P142" s="159"/>
      <c r="Q142" s="159"/>
      <c r="R142" s="162"/>
      <c r="T142" s="163"/>
      <c r="U142" s="159"/>
      <c r="V142" s="159"/>
      <c r="W142" s="159"/>
      <c r="X142" s="159"/>
      <c r="Y142" s="159"/>
      <c r="Z142" s="159"/>
      <c r="AA142" s="164"/>
      <c r="AT142" s="165" t="s">
        <v>148</v>
      </c>
      <c r="AU142" s="165" t="s">
        <v>94</v>
      </c>
      <c r="AV142" s="10" t="s">
        <v>94</v>
      </c>
      <c r="AW142" s="10" t="s">
        <v>30</v>
      </c>
      <c r="AX142" s="10" t="s">
        <v>77</v>
      </c>
      <c r="AY142" s="165" t="s">
        <v>140</v>
      </c>
    </row>
    <row r="143" spans="2:65" s="1" customFormat="1" ht="22.5" customHeight="1">
      <c r="B143" s="129"/>
      <c r="C143" s="166" t="s">
        <v>195</v>
      </c>
      <c r="D143" s="166" t="s">
        <v>191</v>
      </c>
      <c r="E143" s="167" t="s">
        <v>787</v>
      </c>
      <c r="F143" s="452" t="s">
        <v>788</v>
      </c>
      <c r="G143" s="452"/>
      <c r="H143" s="452"/>
      <c r="I143" s="452"/>
      <c r="J143" s="168" t="s">
        <v>198</v>
      </c>
      <c r="K143" s="169">
        <v>605</v>
      </c>
      <c r="L143" s="453"/>
      <c r="M143" s="453"/>
      <c r="N143" s="453">
        <f aca="true" t="shared" si="0" ref="N143:N155">ROUND(L143*K143,2)</f>
        <v>0</v>
      </c>
      <c r="O143" s="449"/>
      <c r="P143" s="449"/>
      <c r="Q143" s="449"/>
      <c r="R143" s="131"/>
      <c r="T143" s="154" t="s">
        <v>5</v>
      </c>
      <c r="U143" s="42" t="s">
        <v>37</v>
      </c>
      <c r="V143" s="155">
        <v>0</v>
      </c>
      <c r="W143" s="155">
        <f aca="true" t="shared" si="1" ref="W143:W155">V143*K143</f>
        <v>0</v>
      </c>
      <c r="X143" s="155">
        <v>0.00027</v>
      </c>
      <c r="Y143" s="155">
        <f aca="true" t="shared" si="2" ref="Y143:Y155">X143*K143</f>
        <v>0.16335</v>
      </c>
      <c r="Z143" s="155">
        <v>0</v>
      </c>
      <c r="AA143" s="156">
        <f aca="true" t="shared" si="3" ref="AA143:AA155">Z143*K143</f>
        <v>0</v>
      </c>
      <c r="AR143" s="19" t="s">
        <v>280</v>
      </c>
      <c r="AT143" s="19" t="s">
        <v>191</v>
      </c>
      <c r="AU143" s="19" t="s">
        <v>94</v>
      </c>
      <c r="AY143" s="19" t="s">
        <v>140</v>
      </c>
      <c r="BE143" s="157">
        <f aca="true" t="shared" si="4" ref="BE143:BE155">IF(U143="základní",N143,0)</f>
        <v>0</v>
      </c>
      <c r="BF143" s="157">
        <f aca="true" t="shared" si="5" ref="BF143:BF155">IF(U143="snížená",N143,0)</f>
        <v>0</v>
      </c>
      <c r="BG143" s="157">
        <f aca="true" t="shared" si="6" ref="BG143:BG155">IF(U143="zákl. přenesená",N143,0)</f>
        <v>0</v>
      </c>
      <c r="BH143" s="157">
        <f aca="true" t="shared" si="7" ref="BH143:BH155">IF(U143="sníž. přenesená",N143,0)</f>
        <v>0</v>
      </c>
      <c r="BI143" s="157">
        <f aca="true" t="shared" si="8" ref="BI143:BI155">IF(U143="nulová",N143,0)</f>
        <v>0</v>
      </c>
      <c r="BJ143" s="19" t="s">
        <v>77</v>
      </c>
      <c r="BK143" s="157">
        <f aca="true" t="shared" si="9" ref="BK143:BK155">ROUND(L143*K143,2)</f>
        <v>0</v>
      </c>
      <c r="BL143" s="19" t="s">
        <v>214</v>
      </c>
      <c r="BM143" s="19" t="s">
        <v>789</v>
      </c>
    </row>
    <row r="144" spans="2:65" s="1" customFormat="1" ht="22.5" customHeight="1">
      <c r="B144" s="129"/>
      <c r="C144" s="166" t="s">
        <v>200</v>
      </c>
      <c r="D144" s="166" t="s">
        <v>191</v>
      </c>
      <c r="E144" s="167" t="s">
        <v>790</v>
      </c>
      <c r="F144" s="452" t="s">
        <v>791</v>
      </c>
      <c r="G144" s="452"/>
      <c r="H144" s="452"/>
      <c r="I144" s="452"/>
      <c r="J144" s="168" t="s">
        <v>198</v>
      </c>
      <c r="K144" s="169">
        <v>387.2</v>
      </c>
      <c r="L144" s="453"/>
      <c r="M144" s="453"/>
      <c r="N144" s="453">
        <f t="shared" si="0"/>
        <v>0</v>
      </c>
      <c r="O144" s="449"/>
      <c r="P144" s="449"/>
      <c r="Q144" s="449"/>
      <c r="R144" s="131"/>
      <c r="T144" s="154" t="s">
        <v>5</v>
      </c>
      <c r="U144" s="42" t="s">
        <v>37</v>
      </c>
      <c r="V144" s="155">
        <v>0</v>
      </c>
      <c r="W144" s="155">
        <f t="shared" si="1"/>
        <v>0</v>
      </c>
      <c r="X144" s="155">
        <v>0.00027</v>
      </c>
      <c r="Y144" s="155">
        <f t="shared" si="2"/>
        <v>0.104544</v>
      </c>
      <c r="Z144" s="155">
        <v>0</v>
      </c>
      <c r="AA144" s="156">
        <f t="shared" si="3"/>
        <v>0</v>
      </c>
      <c r="AR144" s="19" t="s">
        <v>280</v>
      </c>
      <c r="AT144" s="19" t="s">
        <v>191</v>
      </c>
      <c r="AU144" s="19" t="s">
        <v>94</v>
      </c>
      <c r="AY144" s="19" t="s">
        <v>140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9" t="s">
        <v>77</v>
      </c>
      <c r="BK144" s="157">
        <f t="shared" si="9"/>
        <v>0</v>
      </c>
      <c r="BL144" s="19" t="s">
        <v>214</v>
      </c>
      <c r="BM144" s="19" t="s">
        <v>792</v>
      </c>
    </row>
    <row r="145" spans="2:65" s="1" customFormat="1" ht="22.5" customHeight="1">
      <c r="B145" s="129"/>
      <c r="C145" s="166" t="s">
        <v>205</v>
      </c>
      <c r="D145" s="166" t="s">
        <v>191</v>
      </c>
      <c r="E145" s="167" t="s">
        <v>793</v>
      </c>
      <c r="F145" s="452" t="s">
        <v>794</v>
      </c>
      <c r="G145" s="452"/>
      <c r="H145" s="452"/>
      <c r="I145" s="452"/>
      <c r="J145" s="168" t="s">
        <v>198</v>
      </c>
      <c r="K145" s="169">
        <v>178</v>
      </c>
      <c r="L145" s="453"/>
      <c r="M145" s="453"/>
      <c r="N145" s="453">
        <f t="shared" si="0"/>
        <v>0</v>
      </c>
      <c r="O145" s="449"/>
      <c r="P145" s="449"/>
      <c r="Q145" s="449"/>
      <c r="R145" s="131"/>
      <c r="T145" s="154" t="s">
        <v>5</v>
      </c>
      <c r="U145" s="42" t="s">
        <v>37</v>
      </c>
      <c r="V145" s="155">
        <v>0</v>
      </c>
      <c r="W145" s="155">
        <f t="shared" si="1"/>
        <v>0</v>
      </c>
      <c r="X145" s="155">
        <v>0.00027</v>
      </c>
      <c r="Y145" s="155">
        <f t="shared" si="2"/>
        <v>0.04806</v>
      </c>
      <c r="Z145" s="155">
        <v>0</v>
      </c>
      <c r="AA145" s="156">
        <f t="shared" si="3"/>
        <v>0</v>
      </c>
      <c r="AR145" s="19" t="s">
        <v>280</v>
      </c>
      <c r="AT145" s="19" t="s">
        <v>191</v>
      </c>
      <c r="AU145" s="19" t="s">
        <v>94</v>
      </c>
      <c r="AY145" s="19" t="s">
        <v>140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9" t="s">
        <v>77</v>
      </c>
      <c r="BK145" s="157">
        <f t="shared" si="9"/>
        <v>0</v>
      </c>
      <c r="BL145" s="19" t="s">
        <v>214</v>
      </c>
      <c r="BM145" s="19" t="s">
        <v>795</v>
      </c>
    </row>
    <row r="146" spans="2:65" s="1" customFormat="1" ht="22.5" customHeight="1">
      <c r="B146" s="129"/>
      <c r="C146" s="166" t="s">
        <v>11</v>
      </c>
      <c r="D146" s="166" t="s">
        <v>191</v>
      </c>
      <c r="E146" s="167" t="s">
        <v>796</v>
      </c>
      <c r="F146" s="452" t="s">
        <v>797</v>
      </c>
      <c r="G146" s="452"/>
      <c r="H146" s="452"/>
      <c r="I146" s="452"/>
      <c r="J146" s="168" t="s">
        <v>198</v>
      </c>
      <c r="K146" s="169">
        <v>543.4</v>
      </c>
      <c r="L146" s="453"/>
      <c r="M146" s="453"/>
      <c r="N146" s="453">
        <f t="shared" si="0"/>
        <v>0</v>
      </c>
      <c r="O146" s="449"/>
      <c r="P146" s="449"/>
      <c r="Q146" s="449"/>
      <c r="R146" s="131"/>
      <c r="T146" s="154" t="s">
        <v>5</v>
      </c>
      <c r="U146" s="42" t="s">
        <v>37</v>
      </c>
      <c r="V146" s="155">
        <v>0</v>
      </c>
      <c r="W146" s="155">
        <f t="shared" si="1"/>
        <v>0</v>
      </c>
      <c r="X146" s="155">
        <v>0.00059</v>
      </c>
      <c r="Y146" s="155">
        <f t="shared" si="2"/>
        <v>0.320606</v>
      </c>
      <c r="Z146" s="155">
        <v>0</v>
      </c>
      <c r="AA146" s="156">
        <f t="shared" si="3"/>
        <v>0</v>
      </c>
      <c r="AR146" s="19" t="s">
        <v>280</v>
      </c>
      <c r="AT146" s="19" t="s">
        <v>191</v>
      </c>
      <c r="AU146" s="19" t="s">
        <v>94</v>
      </c>
      <c r="AY146" s="19" t="s">
        <v>140</v>
      </c>
      <c r="BE146" s="157">
        <f t="shared" si="4"/>
        <v>0</v>
      </c>
      <c r="BF146" s="157">
        <f t="shared" si="5"/>
        <v>0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9" t="s">
        <v>77</v>
      </c>
      <c r="BK146" s="157">
        <f t="shared" si="9"/>
        <v>0</v>
      </c>
      <c r="BL146" s="19" t="s">
        <v>214</v>
      </c>
      <c r="BM146" s="19" t="s">
        <v>798</v>
      </c>
    </row>
    <row r="147" spans="2:65" s="1" customFormat="1" ht="22.5" customHeight="1">
      <c r="B147" s="129"/>
      <c r="C147" s="166" t="s">
        <v>214</v>
      </c>
      <c r="D147" s="166" t="s">
        <v>191</v>
      </c>
      <c r="E147" s="167" t="s">
        <v>799</v>
      </c>
      <c r="F147" s="452" t="s">
        <v>800</v>
      </c>
      <c r="G147" s="452"/>
      <c r="H147" s="452"/>
      <c r="I147" s="452"/>
      <c r="J147" s="168" t="s">
        <v>198</v>
      </c>
      <c r="K147" s="169">
        <v>289</v>
      </c>
      <c r="L147" s="453"/>
      <c r="M147" s="453"/>
      <c r="N147" s="453">
        <f t="shared" si="0"/>
        <v>0</v>
      </c>
      <c r="O147" s="449"/>
      <c r="P147" s="449"/>
      <c r="Q147" s="449"/>
      <c r="R147" s="131"/>
      <c r="T147" s="154" t="s">
        <v>5</v>
      </c>
      <c r="U147" s="42" t="s">
        <v>37</v>
      </c>
      <c r="V147" s="155">
        <v>0</v>
      </c>
      <c r="W147" s="155">
        <f t="shared" si="1"/>
        <v>0</v>
      </c>
      <c r="X147" s="155">
        <v>0.00092</v>
      </c>
      <c r="Y147" s="155">
        <f t="shared" si="2"/>
        <v>0.26588</v>
      </c>
      <c r="Z147" s="155">
        <v>0</v>
      </c>
      <c r="AA147" s="156">
        <f t="shared" si="3"/>
        <v>0</v>
      </c>
      <c r="AR147" s="19" t="s">
        <v>280</v>
      </c>
      <c r="AT147" s="19" t="s">
        <v>191</v>
      </c>
      <c r="AU147" s="19" t="s">
        <v>94</v>
      </c>
      <c r="AY147" s="19" t="s">
        <v>140</v>
      </c>
      <c r="BE147" s="157">
        <f t="shared" si="4"/>
        <v>0</v>
      </c>
      <c r="BF147" s="157">
        <f t="shared" si="5"/>
        <v>0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9" t="s">
        <v>77</v>
      </c>
      <c r="BK147" s="157">
        <f t="shared" si="9"/>
        <v>0</v>
      </c>
      <c r="BL147" s="19" t="s">
        <v>214</v>
      </c>
      <c r="BM147" s="19" t="s">
        <v>801</v>
      </c>
    </row>
    <row r="148" spans="2:65" s="1" customFormat="1" ht="22.5" customHeight="1">
      <c r="B148" s="129"/>
      <c r="C148" s="166" t="s">
        <v>218</v>
      </c>
      <c r="D148" s="166" t="s">
        <v>191</v>
      </c>
      <c r="E148" s="167" t="s">
        <v>802</v>
      </c>
      <c r="F148" s="452" t="s">
        <v>803</v>
      </c>
      <c r="G148" s="452"/>
      <c r="H148" s="452"/>
      <c r="I148" s="452"/>
      <c r="J148" s="168" t="s">
        <v>198</v>
      </c>
      <c r="K148" s="169">
        <v>338</v>
      </c>
      <c r="L148" s="453"/>
      <c r="M148" s="453"/>
      <c r="N148" s="453">
        <f t="shared" si="0"/>
        <v>0</v>
      </c>
      <c r="O148" s="449"/>
      <c r="P148" s="449"/>
      <c r="Q148" s="449"/>
      <c r="R148" s="131"/>
      <c r="T148" s="154" t="s">
        <v>5</v>
      </c>
      <c r="U148" s="42" t="s">
        <v>37</v>
      </c>
      <c r="V148" s="155">
        <v>0</v>
      </c>
      <c r="W148" s="155">
        <f t="shared" si="1"/>
        <v>0</v>
      </c>
      <c r="X148" s="155">
        <v>0.00101</v>
      </c>
      <c r="Y148" s="155">
        <f t="shared" si="2"/>
        <v>0.34138</v>
      </c>
      <c r="Z148" s="155">
        <v>0</v>
      </c>
      <c r="AA148" s="156">
        <f t="shared" si="3"/>
        <v>0</v>
      </c>
      <c r="AR148" s="19" t="s">
        <v>280</v>
      </c>
      <c r="AT148" s="19" t="s">
        <v>191</v>
      </c>
      <c r="AU148" s="19" t="s">
        <v>94</v>
      </c>
      <c r="AY148" s="19" t="s">
        <v>140</v>
      </c>
      <c r="BE148" s="157">
        <f t="shared" si="4"/>
        <v>0</v>
      </c>
      <c r="BF148" s="157">
        <f t="shared" si="5"/>
        <v>0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9" t="s">
        <v>77</v>
      </c>
      <c r="BK148" s="157">
        <f t="shared" si="9"/>
        <v>0</v>
      </c>
      <c r="BL148" s="19" t="s">
        <v>214</v>
      </c>
      <c r="BM148" s="19" t="s">
        <v>804</v>
      </c>
    </row>
    <row r="149" spans="2:65" s="1" customFormat="1" ht="22.5" customHeight="1">
      <c r="B149" s="129"/>
      <c r="C149" s="166" t="s">
        <v>226</v>
      </c>
      <c r="D149" s="166" t="s">
        <v>191</v>
      </c>
      <c r="E149" s="167" t="s">
        <v>805</v>
      </c>
      <c r="F149" s="452" t="s">
        <v>806</v>
      </c>
      <c r="G149" s="452"/>
      <c r="H149" s="452"/>
      <c r="I149" s="452"/>
      <c r="J149" s="168" t="s">
        <v>198</v>
      </c>
      <c r="K149" s="169">
        <v>89</v>
      </c>
      <c r="L149" s="453"/>
      <c r="M149" s="453"/>
      <c r="N149" s="453">
        <f t="shared" si="0"/>
        <v>0</v>
      </c>
      <c r="O149" s="449"/>
      <c r="P149" s="449"/>
      <c r="Q149" s="449"/>
      <c r="R149" s="131"/>
      <c r="T149" s="154" t="s">
        <v>5</v>
      </c>
      <c r="U149" s="42" t="s">
        <v>37</v>
      </c>
      <c r="V149" s="155">
        <v>0</v>
      </c>
      <c r="W149" s="155">
        <f t="shared" si="1"/>
        <v>0</v>
      </c>
      <c r="X149" s="155">
        <v>0.00121</v>
      </c>
      <c r="Y149" s="155">
        <f t="shared" si="2"/>
        <v>0.10769</v>
      </c>
      <c r="Z149" s="155">
        <v>0</v>
      </c>
      <c r="AA149" s="156">
        <f t="shared" si="3"/>
        <v>0</v>
      </c>
      <c r="AR149" s="19" t="s">
        <v>280</v>
      </c>
      <c r="AT149" s="19" t="s">
        <v>191</v>
      </c>
      <c r="AU149" s="19" t="s">
        <v>94</v>
      </c>
      <c r="AY149" s="19" t="s">
        <v>140</v>
      </c>
      <c r="BE149" s="157">
        <f t="shared" si="4"/>
        <v>0</v>
      </c>
      <c r="BF149" s="157">
        <f t="shared" si="5"/>
        <v>0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9" t="s">
        <v>77</v>
      </c>
      <c r="BK149" s="157">
        <f t="shared" si="9"/>
        <v>0</v>
      </c>
      <c r="BL149" s="19" t="s">
        <v>214</v>
      </c>
      <c r="BM149" s="19" t="s">
        <v>807</v>
      </c>
    </row>
    <row r="150" spans="2:65" s="1" customFormat="1" ht="22.5" customHeight="1">
      <c r="B150" s="129"/>
      <c r="C150" s="166" t="s">
        <v>230</v>
      </c>
      <c r="D150" s="166" t="s">
        <v>191</v>
      </c>
      <c r="E150" s="167" t="s">
        <v>808</v>
      </c>
      <c r="F150" s="452" t="s">
        <v>809</v>
      </c>
      <c r="G150" s="452"/>
      <c r="H150" s="452"/>
      <c r="I150" s="452"/>
      <c r="J150" s="168" t="s">
        <v>198</v>
      </c>
      <c r="K150" s="169">
        <v>148</v>
      </c>
      <c r="L150" s="453"/>
      <c r="M150" s="453"/>
      <c r="N150" s="453">
        <f t="shared" si="0"/>
        <v>0</v>
      </c>
      <c r="O150" s="449"/>
      <c r="P150" s="449"/>
      <c r="Q150" s="449"/>
      <c r="R150" s="131"/>
      <c r="T150" s="154" t="s">
        <v>5</v>
      </c>
      <c r="U150" s="42" t="s">
        <v>37</v>
      </c>
      <c r="V150" s="155">
        <v>0</v>
      </c>
      <c r="W150" s="155">
        <f t="shared" si="1"/>
        <v>0</v>
      </c>
      <c r="X150" s="155">
        <v>0.00121</v>
      </c>
      <c r="Y150" s="155">
        <f t="shared" si="2"/>
        <v>0.17908</v>
      </c>
      <c r="Z150" s="155">
        <v>0</v>
      </c>
      <c r="AA150" s="156">
        <f t="shared" si="3"/>
        <v>0</v>
      </c>
      <c r="AR150" s="19" t="s">
        <v>280</v>
      </c>
      <c r="AT150" s="19" t="s">
        <v>191</v>
      </c>
      <c r="AU150" s="19" t="s">
        <v>94</v>
      </c>
      <c r="AY150" s="19" t="s">
        <v>140</v>
      </c>
      <c r="BE150" s="157">
        <f t="shared" si="4"/>
        <v>0</v>
      </c>
      <c r="BF150" s="157">
        <f t="shared" si="5"/>
        <v>0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19" t="s">
        <v>77</v>
      </c>
      <c r="BK150" s="157">
        <f t="shared" si="9"/>
        <v>0</v>
      </c>
      <c r="BL150" s="19" t="s">
        <v>214</v>
      </c>
      <c r="BM150" s="19" t="s">
        <v>810</v>
      </c>
    </row>
    <row r="151" spans="2:65" s="1" customFormat="1" ht="22.5" customHeight="1">
      <c r="B151" s="129"/>
      <c r="C151" s="166" t="s">
        <v>234</v>
      </c>
      <c r="D151" s="166" t="s">
        <v>191</v>
      </c>
      <c r="E151" s="167" t="s">
        <v>811</v>
      </c>
      <c r="F151" s="452" t="s">
        <v>812</v>
      </c>
      <c r="G151" s="452"/>
      <c r="H151" s="452"/>
      <c r="I151" s="452"/>
      <c r="J151" s="168" t="s">
        <v>198</v>
      </c>
      <c r="K151" s="169">
        <v>278</v>
      </c>
      <c r="L151" s="453"/>
      <c r="M151" s="453"/>
      <c r="N151" s="453">
        <f t="shared" si="0"/>
        <v>0</v>
      </c>
      <c r="O151" s="449"/>
      <c r="P151" s="449"/>
      <c r="Q151" s="449"/>
      <c r="R151" s="131"/>
      <c r="T151" s="154" t="s">
        <v>5</v>
      </c>
      <c r="U151" s="42" t="s">
        <v>37</v>
      </c>
      <c r="V151" s="155">
        <v>0</v>
      </c>
      <c r="W151" s="155">
        <f t="shared" si="1"/>
        <v>0</v>
      </c>
      <c r="X151" s="155">
        <v>0.00139</v>
      </c>
      <c r="Y151" s="155">
        <f t="shared" si="2"/>
        <v>0.38642</v>
      </c>
      <c r="Z151" s="155">
        <v>0</v>
      </c>
      <c r="AA151" s="156">
        <f t="shared" si="3"/>
        <v>0</v>
      </c>
      <c r="AR151" s="19" t="s">
        <v>280</v>
      </c>
      <c r="AT151" s="19" t="s">
        <v>191</v>
      </c>
      <c r="AU151" s="19" t="s">
        <v>94</v>
      </c>
      <c r="AY151" s="19" t="s">
        <v>140</v>
      </c>
      <c r="BE151" s="157">
        <f t="shared" si="4"/>
        <v>0</v>
      </c>
      <c r="BF151" s="157">
        <f t="shared" si="5"/>
        <v>0</v>
      </c>
      <c r="BG151" s="157">
        <f t="shared" si="6"/>
        <v>0</v>
      </c>
      <c r="BH151" s="157">
        <f t="shared" si="7"/>
        <v>0</v>
      </c>
      <c r="BI151" s="157">
        <f t="shared" si="8"/>
        <v>0</v>
      </c>
      <c r="BJ151" s="19" t="s">
        <v>77</v>
      </c>
      <c r="BK151" s="157">
        <f t="shared" si="9"/>
        <v>0</v>
      </c>
      <c r="BL151" s="19" t="s">
        <v>214</v>
      </c>
      <c r="BM151" s="19" t="s">
        <v>813</v>
      </c>
    </row>
    <row r="152" spans="2:65" s="1" customFormat="1" ht="22.5" customHeight="1">
      <c r="B152" s="129"/>
      <c r="C152" s="166" t="s">
        <v>10</v>
      </c>
      <c r="D152" s="166" t="s">
        <v>191</v>
      </c>
      <c r="E152" s="167" t="s">
        <v>814</v>
      </c>
      <c r="F152" s="452" t="s">
        <v>815</v>
      </c>
      <c r="G152" s="452"/>
      <c r="H152" s="452"/>
      <c r="I152" s="452"/>
      <c r="J152" s="168" t="s">
        <v>198</v>
      </c>
      <c r="K152" s="169">
        <v>36.3</v>
      </c>
      <c r="L152" s="453"/>
      <c r="M152" s="453"/>
      <c r="N152" s="453">
        <f t="shared" si="0"/>
        <v>0</v>
      </c>
      <c r="O152" s="449"/>
      <c r="P152" s="449"/>
      <c r="Q152" s="449"/>
      <c r="R152" s="131"/>
      <c r="T152" s="154" t="s">
        <v>5</v>
      </c>
      <c r="U152" s="42" t="s">
        <v>37</v>
      </c>
      <c r="V152" s="155">
        <v>0</v>
      </c>
      <c r="W152" s="155">
        <f t="shared" si="1"/>
        <v>0</v>
      </c>
      <c r="X152" s="155">
        <v>0.00174</v>
      </c>
      <c r="Y152" s="155">
        <f t="shared" si="2"/>
        <v>0.063162</v>
      </c>
      <c r="Z152" s="155">
        <v>0</v>
      </c>
      <c r="AA152" s="156">
        <f t="shared" si="3"/>
        <v>0</v>
      </c>
      <c r="AR152" s="19" t="s">
        <v>280</v>
      </c>
      <c r="AT152" s="19" t="s">
        <v>191</v>
      </c>
      <c r="AU152" s="19" t="s">
        <v>94</v>
      </c>
      <c r="AY152" s="19" t="s">
        <v>140</v>
      </c>
      <c r="BE152" s="157">
        <f t="shared" si="4"/>
        <v>0</v>
      </c>
      <c r="BF152" s="157">
        <f t="shared" si="5"/>
        <v>0</v>
      </c>
      <c r="BG152" s="157">
        <f t="shared" si="6"/>
        <v>0</v>
      </c>
      <c r="BH152" s="157">
        <f t="shared" si="7"/>
        <v>0</v>
      </c>
      <c r="BI152" s="157">
        <f t="shared" si="8"/>
        <v>0</v>
      </c>
      <c r="BJ152" s="19" t="s">
        <v>77</v>
      </c>
      <c r="BK152" s="157">
        <f t="shared" si="9"/>
        <v>0</v>
      </c>
      <c r="BL152" s="19" t="s">
        <v>214</v>
      </c>
      <c r="BM152" s="19" t="s">
        <v>816</v>
      </c>
    </row>
    <row r="153" spans="2:65" s="1" customFormat="1" ht="22.5" customHeight="1">
      <c r="B153" s="129"/>
      <c r="C153" s="166" t="s">
        <v>241</v>
      </c>
      <c r="D153" s="166" t="s">
        <v>191</v>
      </c>
      <c r="E153" s="167" t="s">
        <v>817</v>
      </c>
      <c r="F153" s="452" t="s">
        <v>818</v>
      </c>
      <c r="G153" s="452"/>
      <c r="H153" s="452"/>
      <c r="I153" s="452"/>
      <c r="J153" s="168" t="s">
        <v>198</v>
      </c>
      <c r="K153" s="169">
        <v>108.5</v>
      </c>
      <c r="L153" s="453"/>
      <c r="M153" s="453"/>
      <c r="N153" s="453">
        <f t="shared" si="0"/>
        <v>0</v>
      </c>
      <c r="O153" s="449"/>
      <c r="P153" s="449"/>
      <c r="Q153" s="449"/>
      <c r="R153" s="131"/>
      <c r="T153" s="154" t="s">
        <v>5</v>
      </c>
      <c r="U153" s="42" t="s">
        <v>37</v>
      </c>
      <c r="V153" s="155">
        <v>0</v>
      </c>
      <c r="W153" s="155">
        <f t="shared" si="1"/>
        <v>0</v>
      </c>
      <c r="X153" s="155">
        <v>0.00202</v>
      </c>
      <c r="Y153" s="155">
        <f t="shared" si="2"/>
        <v>0.21917</v>
      </c>
      <c r="Z153" s="155">
        <v>0</v>
      </c>
      <c r="AA153" s="156">
        <f t="shared" si="3"/>
        <v>0</v>
      </c>
      <c r="AR153" s="19" t="s">
        <v>280</v>
      </c>
      <c r="AT153" s="19" t="s">
        <v>191</v>
      </c>
      <c r="AU153" s="19" t="s">
        <v>94</v>
      </c>
      <c r="AY153" s="19" t="s">
        <v>140</v>
      </c>
      <c r="BE153" s="157">
        <f t="shared" si="4"/>
        <v>0</v>
      </c>
      <c r="BF153" s="157">
        <f t="shared" si="5"/>
        <v>0</v>
      </c>
      <c r="BG153" s="157">
        <f t="shared" si="6"/>
        <v>0</v>
      </c>
      <c r="BH153" s="157">
        <f t="shared" si="7"/>
        <v>0</v>
      </c>
      <c r="BI153" s="157">
        <f t="shared" si="8"/>
        <v>0</v>
      </c>
      <c r="BJ153" s="19" t="s">
        <v>77</v>
      </c>
      <c r="BK153" s="157">
        <f t="shared" si="9"/>
        <v>0</v>
      </c>
      <c r="BL153" s="19" t="s">
        <v>214</v>
      </c>
      <c r="BM153" s="19" t="s">
        <v>819</v>
      </c>
    </row>
    <row r="154" spans="2:65" s="1" customFormat="1" ht="22.5" customHeight="1">
      <c r="B154" s="129"/>
      <c r="C154" s="166" t="s">
        <v>245</v>
      </c>
      <c r="D154" s="166" t="s">
        <v>191</v>
      </c>
      <c r="E154" s="167" t="s">
        <v>820</v>
      </c>
      <c r="F154" s="452" t="s">
        <v>821</v>
      </c>
      <c r="G154" s="452"/>
      <c r="H154" s="452"/>
      <c r="I154" s="452"/>
      <c r="J154" s="168" t="s">
        <v>198</v>
      </c>
      <c r="K154" s="169">
        <v>27.5</v>
      </c>
      <c r="L154" s="453"/>
      <c r="M154" s="453"/>
      <c r="N154" s="453">
        <f t="shared" si="0"/>
        <v>0</v>
      </c>
      <c r="O154" s="449"/>
      <c r="P154" s="449"/>
      <c r="Q154" s="449"/>
      <c r="R154" s="131"/>
      <c r="T154" s="154" t="s">
        <v>5</v>
      </c>
      <c r="U154" s="42" t="s">
        <v>37</v>
      </c>
      <c r="V154" s="155">
        <v>0</v>
      </c>
      <c r="W154" s="155">
        <f t="shared" si="1"/>
        <v>0</v>
      </c>
      <c r="X154" s="155">
        <v>0.00231</v>
      </c>
      <c r="Y154" s="155">
        <f t="shared" si="2"/>
        <v>0.063525</v>
      </c>
      <c r="Z154" s="155">
        <v>0</v>
      </c>
      <c r="AA154" s="156">
        <f t="shared" si="3"/>
        <v>0</v>
      </c>
      <c r="AR154" s="19" t="s">
        <v>280</v>
      </c>
      <c r="AT154" s="19" t="s">
        <v>191</v>
      </c>
      <c r="AU154" s="19" t="s">
        <v>94</v>
      </c>
      <c r="AY154" s="19" t="s">
        <v>140</v>
      </c>
      <c r="BE154" s="157">
        <f t="shared" si="4"/>
        <v>0</v>
      </c>
      <c r="BF154" s="157">
        <f t="shared" si="5"/>
        <v>0</v>
      </c>
      <c r="BG154" s="157">
        <f t="shared" si="6"/>
        <v>0</v>
      </c>
      <c r="BH154" s="157">
        <f t="shared" si="7"/>
        <v>0</v>
      </c>
      <c r="BI154" s="157">
        <f t="shared" si="8"/>
        <v>0</v>
      </c>
      <c r="BJ154" s="19" t="s">
        <v>77</v>
      </c>
      <c r="BK154" s="157">
        <f t="shared" si="9"/>
        <v>0</v>
      </c>
      <c r="BL154" s="19" t="s">
        <v>214</v>
      </c>
      <c r="BM154" s="19" t="s">
        <v>822</v>
      </c>
    </row>
    <row r="155" spans="2:65" s="1" customFormat="1" ht="31.5" customHeight="1">
      <c r="B155" s="129"/>
      <c r="C155" s="150" t="s">
        <v>249</v>
      </c>
      <c r="D155" s="150" t="s">
        <v>141</v>
      </c>
      <c r="E155" s="151" t="s">
        <v>823</v>
      </c>
      <c r="F155" s="448" t="s">
        <v>824</v>
      </c>
      <c r="G155" s="448"/>
      <c r="H155" s="448"/>
      <c r="I155" s="448"/>
      <c r="J155" s="152" t="s">
        <v>406</v>
      </c>
      <c r="K155" s="153">
        <v>4459.574</v>
      </c>
      <c r="L155" s="449"/>
      <c r="M155" s="449"/>
      <c r="N155" s="449">
        <f t="shared" si="0"/>
        <v>0</v>
      </c>
      <c r="O155" s="449"/>
      <c r="P155" s="449"/>
      <c r="Q155" s="449"/>
      <c r="R155" s="131"/>
      <c r="T155" s="154" t="s">
        <v>5</v>
      </c>
      <c r="U155" s="42" t="s">
        <v>37</v>
      </c>
      <c r="V155" s="155">
        <v>0</v>
      </c>
      <c r="W155" s="155">
        <f t="shared" si="1"/>
        <v>0</v>
      </c>
      <c r="X155" s="155">
        <v>0</v>
      </c>
      <c r="Y155" s="155">
        <f t="shared" si="2"/>
        <v>0</v>
      </c>
      <c r="Z155" s="155">
        <v>0</v>
      </c>
      <c r="AA155" s="156">
        <f t="shared" si="3"/>
        <v>0</v>
      </c>
      <c r="AR155" s="19" t="s">
        <v>214</v>
      </c>
      <c r="AT155" s="19" t="s">
        <v>141</v>
      </c>
      <c r="AU155" s="19" t="s">
        <v>94</v>
      </c>
      <c r="AY155" s="19" t="s">
        <v>140</v>
      </c>
      <c r="BE155" s="157">
        <f t="shared" si="4"/>
        <v>0</v>
      </c>
      <c r="BF155" s="157">
        <f t="shared" si="5"/>
        <v>0</v>
      </c>
      <c r="BG155" s="157">
        <f t="shared" si="6"/>
        <v>0</v>
      </c>
      <c r="BH155" s="157">
        <f t="shared" si="7"/>
        <v>0</v>
      </c>
      <c r="BI155" s="157">
        <f t="shared" si="8"/>
        <v>0</v>
      </c>
      <c r="BJ155" s="19" t="s">
        <v>77</v>
      </c>
      <c r="BK155" s="157">
        <f t="shared" si="9"/>
        <v>0</v>
      </c>
      <c r="BL155" s="19" t="s">
        <v>214</v>
      </c>
      <c r="BM155" s="19" t="s">
        <v>825</v>
      </c>
    </row>
    <row r="156" spans="2:63" s="9" customFormat="1" ht="29.85" customHeight="1">
      <c r="B156" s="139"/>
      <c r="C156" s="140"/>
      <c r="D156" s="149" t="s">
        <v>133</v>
      </c>
      <c r="E156" s="149"/>
      <c r="F156" s="149"/>
      <c r="G156" s="149"/>
      <c r="H156" s="149"/>
      <c r="I156" s="149"/>
      <c r="J156" s="149"/>
      <c r="K156" s="149"/>
      <c r="L156" s="149"/>
      <c r="M156" s="149"/>
      <c r="N156" s="469">
        <f>BK156</f>
        <v>0</v>
      </c>
      <c r="O156" s="470"/>
      <c r="P156" s="470"/>
      <c r="Q156" s="470"/>
      <c r="R156" s="142"/>
      <c r="T156" s="143"/>
      <c r="U156" s="140"/>
      <c r="V156" s="140"/>
      <c r="W156" s="144">
        <f>W157</f>
        <v>1.125</v>
      </c>
      <c r="X156" s="140"/>
      <c r="Y156" s="144">
        <f>Y157</f>
        <v>0.00176</v>
      </c>
      <c r="Z156" s="140"/>
      <c r="AA156" s="145">
        <f>AA157</f>
        <v>0</v>
      </c>
      <c r="AR156" s="146" t="s">
        <v>94</v>
      </c>
      <c r="AT156" s="147" t="s">
        <v>71</v>
      </c>
      <c r="AU156" s="147" t="s">
        <v>77</v>
      </c>
      <c r="AY156" s="146" t="s">
        <v>140</v>
      </c>
      <c r="BK156" s="148">
        <f>BK157</f>
        <v>0</v>
      </c>
    </row>
    <row r="157" spans="2:65" s="1" customFormat="1" ht="22.5" customHeight="1">
      <c r="B157" s="129"/>
      <c r="C157" s="150" t="s">
        <v>253</v>
      </c>
      <c r="D157" s="150" t="s">
        <v>141</v>
      </c>
      <c r="E157" s="151" t="s">
        <v>728</v>
      </c>
      <c r="F157" s="448" t="s">
        <v>729</v>
      </c>
      <c r="G157" s="448"/>
      <c r="H157" s="448"/>
      <c r="I157" s="448"/>
      <c r="J157" s="152" t="s">
        <v>208</v>
      </c>
      <c r="K157" s="153">
        <v>1</v>
      </c>
      <c r="L157" s="449"/>
      <c r="M157" s="449"/>
      <c r="N157" s="449">
        <f>ROUND(L157*K157,2)</f>
        <v>0</v>
      </c>
      <c r="O157" s="449"/>
      <c r="P157" s="449"/>
      <c r="Q157" s="449"/>
      <c r="R157" s="131"/>
      <c r="T157" s="154" t="s">
        <v>5</v>
      </c>
      <c r="U157" s="42" t="s">
        <v>37</v>
      </c>
      <c r="V157" s="155">
        <v>1.125</v>
      </c>
      <c r="W157" s="155">
        <f>V157*K157</f>
        <v>1.125</v>
      </c>
      <c r="X157" s="155">
        <v>0.00176</v>
      </c>
      <c r="Y157" s="155">
        <f>X157*K157</f>
        <v>0.00176</v>
      </c>
      <c r="Z157" s="155">
        <v>0</v>
      </c>
      <c r="AA157" s="156">
        <f>Z157*K157</f>
        <v>0</v>
      </c>
      <c r="AR157" s="19" t="s">
        <v>214</v>
      </c>
      <c r="AT157" s="19" t="s">
        <v>141</v>
      </c>
      <c r="AU157" s="19" t="s">
        <v>94</v>
      </c>
      <c r="AY157" s="19" t="s">
        <v>140</v>
      </c>
      <c r="BE157" s="157">
        <f>IF(U157="základní",N157,0)</f>
        <v>0</v>
      </c>
      <c r="BF157" s="157">
        <f>IF(U157="snížená",N157,0)</f>
        <v>0</v>
      </c>
      <c r="BG157" s="157">
        <f>IF(U157="zákl. přenesená",N157,0)</f>
        <v>0</v>
      </c>
      <c r="BH157" s="157">
        <f>IF(U157="sníž. přenesená",N157,0)</f>
        <v>0</v>
      </c>
      <c r="BI157" s="157">
        <f>IF(U157="nulová",N157,0)</f>
        <v>0</v>
      </c>
      <c r="BJ157" s="19" t="s">
        <v>77</v>
      </c>
      <c r="BK157" s="157">
        <f>ROUND(L157*K157,2)</f>
        <v>0</v>
      </c>
      <c r="BL157" s="19" t="s">
        <v>214</v>
      </c>
      <c r="BM157" s="19" t="s">
        <v>826</v>
      </c>
    </row>
    <row r="158" spans="2:63" s="9" customFormat="1" ht="29.85" customHeight="1">
      <c r="B158" s="139"/>
      <c r="C158" s="140"/>
      <c r="D158" s="149" t="s">
        <v>134</v>
      </c>
      <c r="E158" s="149"/>
      <c r="F158" s="149"/>
      <c r="G158" s="149"/>
      <c r="H158" s="149"/>
      <c r="I158" s="149"/>
      <c r="J158" s="149"/>
      <c r="K158" s="149"/>
      <c r="L158" s="149"/>
      <c r="M158" s="149"/>
      <c r="N158" s="469">
        <f>BK158</f>
        <v>0</v>
      </c>
      <c r="O158" s="470"/>
      <c r="P158" s="470"/>
      <c r="Q158" s="470"/>
      <c r="R158" s="142"/>
      <c r="T158" s="143"/>
      <c r="U158" s="140"/>
      <c r="V158" s="140"/>
      <c r="W158" s="144">
        <f>SUM(W159:W182)</f>
        <v>22.900785</v>
      </c>
      <c r="X158" s="140"/>
      <c r="Y158" s="144">
        <f>SUM(Y159:Y182)</f>
        <v>0.31857</v>
      </c>
      <c r="Z158" s="140"/>
      <c r="AA158" s="145">
        <f>SUM(AA159:AA182)</f>
        <v>1.680588</v>
      </c>
      <c r="AR158" s="146" t="s">
        <v>94</v>
      </c>
      <c r="AT158" s="147" t="s">
        <v>71</v>
      </c>
      <c r="AU158" s="147" t="s">
        <v>77</v>
      </c>
      <c r="AY158" s="146" t="s">
        <v>140</v>
      </c>
      <c r="BK158" s="148">
        <f>SUM(BK159:BK182)</f>
        <v>0</v>
      </c>
    </row>
    <row r="159" spans="2:65" s="1" customFormat="1" ht="22.5" customHeight="1">
      <c r="B159" s="129"/>
      <c r="C159" s="150" t="s">
        <v>257</v>
      </c>
      <c r="D159" s="150" t="s">
        <v>141</v>
      </c>
      <c r="E159" s="151" t="s">
        <v>827</v>
      </c>
      <c r="F159" s="448" t="s">
        <v>828</v>
      </c>
      <c r="G159" s="448"/>
      <c r="H159" s="448"/>
      <c r="I159" s="448"/>
      <c r="J159" s="152" t="s">
        <v>198</v>
      </c>
      <c r="K159" s="153">
        <v>8.1</v>
      </c>
      <c r="L159" s="449"/>
      <c r="M159" s="449"/>
      <c r="N159" s="449">
        <f aca="true" t="shared" si="10" ref="N159:N165">ROUND(L159*K159,2)</f>
        <v>0</v>
      </c>
      <c r="O159" s="449"/>
      <c r="P159" s="449"/>
      <c r="Q159" s="449"/>
      <c r="R159" s="131"/>
      <c r="T159" s="154" t="s">
        <v>5</v>
      </c>
      <c r="U159" s="42" t="s">
        <v>37</v>
      </c>
      <c r="V159" s="155">
        <v>0.57</v>
      </c>
      <c r="W159" s="155">
        <f aca="true" t="shared" si="11" ref="W159:W165">V159*K159</f>
        <v>4.616999999999999</v>
      </c>
      <c r="X159" s="155">
        <v>0</v>
      </c>
      <c r="Y159" s="155">
        <f aca="true" t="shared" si="12" ref="Y159:Y165">X159*K159</f>
        <v>0</v>
      </c>
      <c r="Z159" s="155">
        <v>0.20748</v>
      </c>
      <c r="AA159" s="156">
        <f aca="true" t="shared" si="13" ref="AA159:AA165">Z159*K159</f>
        <v>1.680588</v>
      </c>
      <c r="AR159" s="19" t="s">
        <v>214</v>
      </c>
      <c r="AT159" s="19" t="s">
        <v>141</v>
      </c>
      <c r="AU159" s="19" t="s">
        <v>94</v>
      </c>
      <c r="AY159" s="19" t="s">
        <v>140</v>
      </c>
      <c r="BE159" s="157">
        <f aca="true" t="shared" si="14" ref="BE159:BE165">IF(U159="základní",N159,0)</f>
        <v>0</v>
      </c>
      <c r="BF159" s="157">
        <f aca="true" t="shared" si="15" ref="BF159:BF165">IF(U159="snížená",N159,0)</f>
        <v>0</v>
      </c>
      <c r="BG159" s="157">
        <f aca="true" t="shared" si="16" ref="BG159:BG165">IF(U159="zákl. přenesená",N159,0)</f>
        <v>0</v>
      </c>
      <c r="BH159" s="157">
        <f aca="true" t="shared" si="17" ref="BH159:BH165">IF(U159="sníž. přenesená",N159,0)</f>
        <v>0</v>
      </c>
      <c r="BI159" s="157">
        <f aca="true" t="shared" si="18" ref="BI159:BI165">IF(U159="nulová",N159,0)</f>
        <v>0</v>
      </c>
      <c r="BJ159" s="19" t="s">
        <v>77</v>
      </c>
      <c r="BK159" s="157">
        <f aca="true" t="shared" si="19" ref="BK159:BK165">ROUND(L159*K159,2)</f>
        <v>0</v>
      </c>
      <c r="BL159" s="19" t="s">
        <v>214</v>
      </c>
      <c r="BM159" s="19" t="s">
        <v>829</v>
      </c>
    </row>
    <row r="160" spans="2:65" s="1" customFormat="1" ht="57" customHeight="1">
      <c r="B160" s="129"/>
      <c r="C160" s="150" t="s">
        <v>261</v>
      </c>
      <c r="D160" s="150" t="s">
        <v>141</v>
      </c>
      <c r="E160" s="151" t="s">
        <v>830</v>
      </c>
      <c r="F160" s="448" t="s">
        <v>831</v>
      </c>
      <c r="G160" s="448"/>
      <c r="H160" s="448"/>
      <c r="I160" s="448"/>
      <c r="J160" s="152" t="s">
        <v>212</v>
      </c>
      <c r="K160" s="153">
        <v>1</v>
      </c>
      <c r="L160" s="449"/>
      <c r="M160" s="449"/>
      <c r="N160" s="449">
        <f t="shared" si="10"/>
        <v>0</v>
      </c>
      <c r="O160" s="449"/>
      <c r="P160" s="449"/>
      <c r="Q160" s="449"/>
      <c r="R160" s="131"/>
      <c r="T160" s="154" t="s">
        <v>5</v>
      </c>
      <c r="U160" s="42" t="s">
        <v>37</v>
      </c>
      <c r="V160" s="155">
        <v>2.402</v>
      </c>
      <c r="W160" s="155">
        <f t="shared" si="11"/>
        <v>2.402</v>
      </c>
      <c r="X160" s="155">
        <v>0.14429</v>
      </c>
      <c r="Y160" s="155">
        <f t="shared" si="12"/>
        <v>0.14429</v>
      </c>
      <c r="Z160" s="155">
        <v>0</v>
      </c>
      <c r="AA160" s="156">
        <f t="shared" si="13"/>
        <v>0</v>
      </c>
      <c r="AR160" s="19" t="s">
        <v>214</v>
      </c>
      <c r="AT160" s="19" t="s">
        <v>141</v>
      </c>
      <c r="AU160" s="19" t="s">
        <v>94</v>
      </c>
      <c r="AY160" s="19" t="s">
        <v>140</v>
      </c>
      <c r="BE160" s="157">
        <f t="shared" si="14"/>
        <v>0</v>
      </c>
      <c r="BF160" s="157">
        <f t="shared" si="15"/>
        <v>0</v>
      </c>
      <c r="BG160" s="157">
        <f t="shared" si="16"/>
        <v>0</v>
      </c>
      <c r="BH160" s="157">
        <f t="shared" si="17"/>
        <v>0</v>
      </c>
      <c r="BI160" s="157">
        <f t="shared" si="18"/>
        <v>0</v>
      </c>
      <c r="BJ160" s="19" t="s">
        <v>77</v>
      </c>
      <c r="BK160" s="157">
        <f t="shared" si="19"/>
        <v>0</v>
      </c>
      <c r="BL160" s="19" t="s">
        <v>214</v>
      </c>
      <c r="BM160" s="19" t="s">
        <v>832</v>
      </c>
    </row>
    <row r="161" spans="2:65" s="1" customFormat="1" ht="57" customHeight="1">
      <c r="B161" s="129"/>
      <c r="C161" s="150" t="s">
        <v>265</v>
      </c>
      <c r="D161" s="150" t="s">
        <v>141</v>
      </c>
      <c r="E161" s="151" t="s">
        <v>833</v>
      </c>
      <c r="F161" s="448" t="s">
        <v>834</v>
      </c>
      <c r="G161" s="448"/>
      <c r="H161" s="448"/>
      <c r="I161" s="448"/>
      <c r="J161" s="152" t="s">
        <v>212</v>
      </c>
      <c r="K161" s="153">
        <v>1</v>
      </c>
      <c r="L161" s="449"/>
      <c r="M161" s="449"/>
      <c r="N161" s="449">
        <f t="shared" si="10"/>
        <v>0</v>
      </c>
      <c r="O161" s="449"/>
      <c r="P161" s="449"/>
      <c r="Q161" s="449"/>
      <c r="R161" s="131"/>
      <c r="T161" s="154" t="s">
        <v>5</v>
      </c>
      <c r="U161" s="42" t="s">
        <v>37</v>
      </c>
      <c r="V161" s="155">
        <v>2.402</v>
      </c>
      <c r="W161" s="155">
        <f t="shared" si="11"/>
        <v>2.402</v>
      </c>
      <c r="X161" s="155">
        <v>0.14429</v>
      </c>
      <c r="Y161" s="155">
        <f t="shared" si="12"/>
        <v>0.14429</v>
      </c>
      <c r="Z161" s="155">
        <v>0</v>
      </c>
      <c r="AA161" s="156">
        <f t="shared" si="13"/>
        <v>0</v>
      </c>
      <c r="AR161" s="19" t="s">
        <v>214</v>
      </c>
      <c r="AT161" s="19" t="s">
        <v>141</v>
      </c>
      <c r="AU161" s="19" t="s">
        <v>94</v>
      </c>
      <c r="AY161" s="19" t="s">
        <v>140</v>
      </c>
      <c r="BE161" s="157">
        <f t="shared" si="14"/>
        <v>0</v>
      </c>
      <c r="BF161" s="157">
        <f t="shared" si="15"/>
        <v>0</v>
      </c>
      <c r="BG161" s="157">
        <f t="shared" si="16"/>
        <v>0</v>
      </c>
      <c r="BH161" s="157">
        <f t="shared" si="17"/>
        <v>0</v>
      </c>
      <c r="BI161" s="157">
        <f t="shared" si="18"/>
        <v>0</v>
      </c>
      <c r="BJ161" s="19" t="s">
        <v>77</v>
      </c>
      <c r="BK161" s="157">
        <f t="shared" si="19"/>
        <v>0</v>
      </c>
      <c r="BL161" s="19" t="s">
        <v>214</v>
      </c>
      <c r="BM161" s="19" t="s">
        <v>835</v>
      </c>
    </row>
    <row r="162" spans="2:65" s="1" customFormat="1" ht="31.5" customHeight="1">
      <c r="B162" s="129"/>
      <c r="C162" s="150" t="s">
        <v>269</v>
      </c>
      <c r="D162" s="150" t="s">
        <v>141</v>
      </c>
      <c r="E162" s="151" t="s">
        <v>836</v>
      </c>
      <c r="F162" s="448" t="s">
        <v>837</v>
      </c>
      <c r="G162" s="448"/>
      <c r="H162" s="448"/>
      <c r="I162" s="448"/>
      <c r="J162" s="152" t="s">
        <v>414</v>
      </c>
      <c r="K162" s="153">
        <v>5</v>
      </c>
      <c r="L162" s="449"/>
      <c r="M162" s="449"/>
      <c r="N162" s="449">
        <f t="shared" si="10"/>
        <v>0</v>
      </c>
      <c r="O162" s="449"/>
      <c r="P162" s="449"/>
      <c r="Q162" s="449"/>
      <c r="R162" s="131"/>
      <c r="T162" s="154" t="s">
        <v>5</v>
      </c>
      <c r="U162" s="42" t="s">
        <v>37</v>
      </c>
      <c r="V162" s="155">
        <v>0.978</v>
      </c>
      <c r="W162" s="155">
        <f t="shared" si="11"/>
        <v>4.89</v>
      </c>
      <c r="X162" s="155">
        <v>0.00354</v>
      </c>
      <c r="Y162" s="155">
        <f t="shared" si="12"/>
        <v>0.0177</v>
      </c>
      <c r="Z162" s="155">
        <v>0</v>
      </c>
      <c r="AA162" s="156">
        <f t="shared" si="13"/>
        <v>0</v>
      </c>
      <c r="AR162" s="19" t="s">
        <v>214</v>
      </c>
      <c r="AT162" s="19" t="s">
        <v>141</v>
      </c>
      <c r="AU162" s="19" t="s">
        <v>94</v>
      </c>
      <c r="AY162" s="19" t="s">
        <v>140</v>
      </c>
      <c r="BE162" s="157">
        <f t="shared" si="14"/>
        <v>0</v>
      </c>
      <c r="BF162" s="157">
        <f t="shared" si="15"/>
        <v>0</v>
      </c>
      <c r="BG162" s="157">
        <f t="shared" si="16"/>
        <v>0</v>
      </c>
      <c r="BH162" s="157">
        <f t="shared" si="17"/>
        <v>0</v>
      </c>
      <c r="BI162" s="157">
        <f t="shared" si="18"/>
        <v>0</v>
      </c>
      <c r="BJ162" s="19" t="s">
        <v>77</v>
      </c>
      <c r="BK162" s="157">
        <f t="shared" si="19"/>
        <v>0</v>
      </c>
      <c r="BL162" s="19" t="s">
        <v>214</v>
      </c>
      <c r="BM162" s="19" t="s">
        <v>838</v>
      </c>
    </row>
    <row r="163" spans="2:65" s="1" customFormat="1" ht="31.5" customHeight="1">
      <c r="B163" s="129"/>
      <c r="C163" s="150" t="s">
        <v>273</v>
      </c>
      <c r="D163" s="150" t="s">
        <v>141</v>
      </c>
      <c r="E163" s="151" t="s">
        <v>839</v>
      </c>
      <c r="F163" s="448" t="s">
        <v>840</v>
      </c>
      <c r="G163" s="448"/>
      <c r="H163" s="448"/>
      <c r="I163" s="448"/>
      <c r="J163" s="152" t="s">
        <v>414</v>
      </c>
      <c r="K163" s="153">
        <v>2</v>
      </c>
      <c r="L163" s="449"/>
      <c r="M163" s="449"/>
      <c r="N163" s="449">
        <f t="shared" si="10"/>
        <v>0</v>
      </c>
      <c r="O163" s="449"/>
      <c r="P163" s="449"/>
      <c r="Q163" s="449"/>
      <c r="R163" s="131"/>
      <c r="T163" s="154" t="s">
        <v>5</v>
      </c>
      <c r="U163" s="42" t="s">
        <v>37</v>
      </c>
      <c r="V163" s="155">
        <v>1.102</v>
      </c>
      <c r="W163" s="155">
        <f t="shared" si="11"/>
        <v>2.204</v>
      </c>
      <c r="X163" s="155">
        <v>0.0037</v>
      </c>
      <c r="Y163" s="155">
        <f t="shared" si="12"/>
        <v>0.0074</v>
      </c>
      <c r="Z163" s="155">
        <v>0</v>
      </c>
      <c r="AA163" s="156">
        <f t="shared" si="13"/>
        <v>0</v>
      </c>
      <c r="AR163" s="19" t="s">
        <v>214</v>
      </c>
      <c r="AT163" s="19" t="s">
        <v>141</v>
      </c>
      <c r="AU163" s="19" t="s">
        <v>94</v>
      </c>
      <c r="AY163" s="19" t="s">
        <v>140</v>
      </c>
      <c r="BE163" s="157">
        <f t="shared" si="14"/>
        <v>0</v>
      </c>
      <c r="BF163" s="157">
        <f t="shared" si="15"/>
        <v>0</v>
      </c>
      <c r="BG163" s="157">
        <f t="shared" si="16"/>
        <v>0</v>
      </c>
      <c r="BH163" s="157">
        <f t="shared" si="17"/>
        <v>0</v>
      </c>
      <c r="BI163" s="157">
        <f t="shared" si="18"/>
        <v>0</v>
      </c>
      <c r="BJ163" s="19" t="s">
        <v>77</v>
      </c>
      <c r="BK163" s="157">
        <f t="shared" si="19"/>
        <v>0</v>
      </c>
      <c r="BL163" s="19" t="s">
        <v>214</v>
      </c>
      <c r="BM163" s="19" t="s">
        <v>841</v>
      </c>
    </row>
    <row r="164" spans="2:65" s="1" customFormat="1" ht="31.5" customHeight="1">
      <c r="B164" s="129"/>
      <c r="C164" s="150" t="s">
        <v>277</v>
      </c>
      <c r="D164" s="150" t="s">
        <v>141</v>
      </c>
      <c r="E164" s="151" t="s">
        <v>842</v>
      </c>
      <c r="F164" s="448" t="s">
        <v>843</v>
      </c>
      <c r="G164" s="448"/>
      <c r="H164" s="448"/>
      <c r="I164" s="448"/>
      <c r="J164" s="152" t="s">
        <v>414</v>
      </c>
      <c r="K164" s="153">
        <v>1</v>
      </c>
      <c r="L164" s="449"/>
      <c r="M164" s="449"/>
      <c r="N164" s="449">
        <f t="shared" si="10"/>
        <v>0</v>
      </c>
      <c r="O164" s="449"/>
      <c r="P164" s="449"/>
      <c r="Q164" s="449"/>
      <c r="R164" s="131"/>
      <c r="T164" s="154" t="s">
        <v>5</v>
      </c>
      <c r="U164" s="42" t="s">
        <v>37</v>
      </c>
      <c r="V164" s="155">
        <v>1.29</v>
      </c>
      <c r="W164" s="155">
        <f t="shared" si="11"/>
        <v>1.29</v>
      </c>
      <c r="X164" s="155">
        <v>0.00489</v>
      </c>
      <c r="Y164" s="155">
        <f t="shared" si="12"/>
        <v>0.00489</v>
      </c>
      <c r="Z164" s="155">
        <v>0</v>
      </c>
      <c r="AA164" s="156">
        <f t="shared" si="13"/>
        <v>0</v>
      </c>
      <c r="AR164" s="19" t="s">
        <v>214</v>
      </c>
      <c r="AT164" s="19" t="s">
        <v>141</v>
      </c>
      <c r="AU164" s="19" t="s">
        <v>94</v>
      </c>
      <c r="AY164" s="19" t="s">
        <v>140</v>
      </c>
      <c r="BE164" s="157">
        <f t="shared" si="14"/>
        <v>0</v>
      </c>
      <c r="BF164" s="157">
        <f t="shared" si="15"/>
        <v>0</v>
      </c>
      <c r="BG164" s="157">
        <f t="shared" si="16"/>
        <v>0</v>
      </c>
      <c r="BH164" s="157">
        <f t="shared" si="17"/>
        <v>0</v>
      </c>
      <c r="BI164" s="157">
        <f t="shared" si="18"/>
        <v>0</v>
      </c>
      <c r="BJ164" s="19" t="s">
        <v>77</v>
      </c>
      <c r="BK164" s="157">
        <f t="shared" si="19"/>
        <v>0</v>
      </c>
      <c r="BL164" s="19" t="s">
        <v>214</v>
      </c>
      <c r="BM164" s="19" t="s">
        <v>844</v>
      </c>
    </row>
    <row r="165" spans="2:65" s="1" customFormat="1" ht="44.25" customHeight="1">
      <c r="B165" s="129"/>
      <c r="C165" s="166" t="s">
        <v>280</v>
      </c>
      <c r="D165" s="166" t="s">
        <v>191</v>
      </c>
      <c r="E165" s="167" t="s">
        <v>845</v>
      </c>
      <c r="F165" s="452" t="s">
        <v>846</v>
      </c>
      <c r="G165" s="452"/>
      <c r="H165" s="452"/>
      <c r="I165" s="452"/>
      <c r="J165" s="168" t="s">
        <v>212</v>
      </c>
      <c r="K165" s="169">
        <v>1</v>
      </c>
      <c r="L165" s="453"/>
      <c r="M165" s="453"/>
      <c r="N165" s="453">
        <f t="shared" si="10"/>
        <v>0</v>
      </c>
      <c r="O165" s="449"/>
      <c r="P165" s="449"/>
      <c r="Q165" s="449"/>
      <c r="R165" s="131"/>
      <c r="T165" s="154" t="s">
        <v>5</v>
      </c>
      <c r="U165" s="42" t="s">
        <v>37</v>
      </c>
      <c r="V165" s="155">
        <v>0</v>
      </c>
      <c r="W165" s="155">
        <f t="shared" si="11"/>
        <v>0</v>
      </c>
      <c r="X165" s="155">
        <v>0</v>
      </c>
      <c r="Y165" s="155">
        <f t="shared" si="12"/>
        <v>0</v>
      </c>
      <c r="Z165" s="155">
        <v>0</v>
      </c>
      <c r="AA165" s="156">
        <f t="shared" si="13"/>
        <v>0</v>
      </c>
      <c r="AR165" s="19" t="s">
        <v>280</v>
      </c>
      <c r="AT165" s="19" t="s">
        <v>191</v>
      </c>
      <c r="AU165" s="19" t="s">
        <v>94</v>
      </c>
      <c r="AY165" s="19" t="s">
        <v>140</v>
      </c>
      <c r="BE165" s="157">
        <f t="shared" si="14"/>
        <v>0</v>
      </c>
      <c r="BF165" s="157">
        <f t="shared" si="15"/>
        <v>0</v>
      </c>
      <c r="BG165" s="157">
        <f t="shared" si="16"/>
        <v>0</v>
      </c>
      <c r="BH165" s="157">
        <f t="shared" si="17"/>
        <v>0</v>
      </c>
      <c r="BI165" s="157">
        <f t="shared" si="18"/>
        <v>0</v>
      </c>
      <c r="BJ165" s="19" t="s">
        <v>77</v>
      </c>
      <c r="BK165" s="157">
        <f t="shared" si="19"/>
        <v>0</v>
      </c>
      <c r="BL165" s="19" t="s">
        <v>214</v>
      </c>
      <c r="BM165" s="19" t="s">
        <v>847</v>
      </c>
    </row>
    <row r="166" spans="2:51" s="10" customFormat="1" ht="22.5" customHeight="1">
      <c r="B166" s="158"/>
      <c r="C166" s="159"/>
      <c r="D166" s="159"/>
      <c r="E166" s="160" t="s">
        <v>5</v>
      </c>
      <c r="F166" s="450" t="s">
        <v>848</v>
      </c>
      <c r="G166" s="451"/>
      <c r="H166" s="451"/>
      <c r="I166" s="451"/>
      <c r="J166" s="159"/>
      <c r="K166" s="161">
        <v>1</v>
      </c>
      <c r="L166" s="159"/>
      <c r="M166" s="159"/>
      <c r="N166" s="159"/>
      <c r="O166" s="159"/>
      <c r="P166" s="159"/>
      <c r="Q166" s="159"/>
      <c r="R166" s="162"/>
      <c r="T166" s="163"/>
      <c r="U166" s="159"/>
      <c r="V166" s="159"/>
      <c r="W166" s="159"/>
      <c r="X166" s="159"/>
      <c r="Y166" s="159"/>
      <c r="Z166" s="159"/>
      <c r="AA166" s="164"/>
      <c r="AT166" s="165" t="s">
        <v>148</v>
      </c>
      <c r="AU166" s="165" t="s">
        <v>94</v>
      </c>
      <c r="AV166" s="10" t="s">
        <v>94</v>
      </c>
      <c r="AW166" s="10" t="s">
        <v>30</v>
      </c>
      <c r="AX166" s="10" t="s">
        <v>77</v>
      </c>
      <c r="AY166" s="165" t="s">
        <v>140</v>
      </c>
    </row>
    <row r="167" spans="2:65" s="1" customFormat="1" ht="44.25" customHeight="1">
      <c r="B167" s="129"/>
      <c r="C167" s="166" t="s">
        <v>284</v>
      </c>
      <c r="D167" s="166" t="s">
        <v>191</v>
      </c>
      <c r="E167" s="167" t="s">
        <v>849</v>
      </c>
      <c r="F167" s="452" t="s">
        <v>850</v>
      </c>
      <c r="G167" s="452"/>
      <c r="H167" s="452"/>
      <c r="I167" s="452"/>
      <c r="J167" s="168" t="s">
        <v>212</v>
      </c>
      <c r="K167" s="169">
        <v>1</v>
      </c>
      <c r="L167" s="453"/>
      <c r="M167" s="453"/>
      <c r="N167" s="453">
        <f>ROUND(L167*K167,2)</f>
        <v>0</v>
      </c>
      <c r="O167" s="449"/>
      <c r="P167" s="449"/>
      <c r="Q167" s="449"/>
      <c r="R167" s="131"/>
      <c r="T167" s="154" t="s">
        <v>5</v>
      </c>
      <c r="U167" s="42" t="s">
        <v>37</v>
      </c>
      <c r="V167" s="155">
        <v>0</v>
      </c>
      <c r="W167" s="155">
        <f>V167*K167</f>
        <v>0</v>
      </c>
      <c r="X167" s="155">
        <v>0</v>
      </c>
      <c r="Y167" s="155">
        <f>X167*K167</f>
        <v>0</v>
      </c>
      <c r="Z167" s="155">
        <v>0</v>
      </c>
      <c r="AA167" s="156">
        <f>Z167*K167</f>
        <v>0</v>
      </c>
      <c r="AR167" s="19" t="s">
        <v>280</v>
      </c>
      <c r="AT167" s="19" t="s">
        <v>191</v>
      </c>
      <c r="AU167" s="19" t="s">
        <v>94</v>
      </c>
      <c r="AY167" s="19" t="s">
        <v>140</v>
      </c>
      <c r="BE167" s="157">
        <f>IF(U167="základní",N167,0)</f>
        <v>0</v>
      </c>
      <c r="BF167" s="157">
        <f>IF(U167="snížená",N167,0)</f>
        <v>0</v>
      </c>
      <c r="BG167" s="157">
        <f>IF(U167="zákl. přenesená",N167,0)</f>
        <v>0</v>
      </c>
      <c r="BH167" s="157">
        <f>IF(U167="sníž. přenesená",N167,0)</f>
        <v>0</v>
      </c>
      <c r="BI167" s="157">
        <f>IF(U167="nulová",N167,0)</f>
        <v>0</v>
      </c>
      <c r="BJ167" s="19" t="s">
        <v>77</v>
      </c>
      <c r="BK167" s="157">
        <f>ROUND(L167*K167,2)</f>
        <v>0</v>
      </c>
      <c r="BL167" s="19" t="s">
        <v>214</v>
      </c>
      <c r="BM167" s="19" t="s">
        <v>851</v>
      </c>
    </row>
    <row r="168" spans="2:51" s="10" customFormat="1" ht="22.5" customHeight="1">
      <c r="B168" s="158"/>
      <c r="C168" s="159"/>
      <c r="D168" s="159"/>
      <c r="E168" s="160" t="s">
        <v>5</v>
      </c>
      <c r="F168" s="450" t="s">
        <v>852</v>
      </c>
      <c r="G168" s="451"/>
      <c r="H168" s="451"/>
      <c r="I168" s="451"/>
      <c r="J168" s="159"/>
      <c r="K168" s="161">
        <v>1</v>
      </c>
      <c r="L168" s="159"/>
      <c r="M168" s="159"/>
      <c r="N168" s="159"/>
      <c r="O168" s="159"/>
      <c r="P168" s="159"/>
      <c r="Q168" s="159"/>
      <c r="R168" s="162"/>
      <c r="T168" s="163"/>
      <c r="U168" s="159"/>
      <c r="V168" s="159"/>
      <c r="W168" s="159"/>
      <c r="X168" s="159"/>
      <c r="Y168" s="159"/>
      <c r="Z168" s="159"/>
      <c r="AA168" s="164"/>
      <c r="AT168" s="165" t="s">
        <v>148</v>
      </c>
      <c r="AU168" s="165" t="s">
        <v>94</v>
      </c>
      <c r="AV168" s="10" t="s">
        <v>94</v>
      </c>
      <c r="AW168" s="10" t="s">
        <v>30</v>
      </c>
      <c r="AX168" s="10" t="s">
        <v>77</v>
      </c>
      <c r="AY168" s="165" t="s">
        <v>140</v>
      </c>
    </row>
    <row r="169" spans="2:65" s="1" customFormat="1" ht="44.25" customHeight="1">
      <c r="B169" s="129"/>
      <c r="C169" s="166" t="s">
        <v>288</v>
      </c>
      <c r="D169" s="166" t="s">
        <v>191</v>
      </c>
      <c r="E169" s="167" t="s">
        <v>853</v>
      </c>
      <c r="F169" s="452" t="s">
        <v>854</v>
      </c>
      <c r="G169" s="452"/>
      <c r="H169" s="452"/>
      <c r="I169" s="452"/>
      <c r="J169" s="168" t="s">
        <v>212</v>
      </c>
      <c r="K169" s="169">
        <v>1</v>
      </c>
      <c r="L169" s="453"/>
      <c r="M169" s="453"/>
      <c r="N169" s="453">
        <f>ROUND(L169*K169,2)</f>
        <v>0</v>
      </c>
      <c r="O169" s="449"/>
      <c r="P169" s="449"/>
      <c r="Q169" s="449"/>
      <c r="R169" s="131"/>
      <c r="T169" s="154" t="s">
        <v>5</v>
      </c>
      <c r="U169" s="42" t="s">
        <v>37</v>
      </c>
      <c r="V169" s="155">
        <v>0</v>
      </c>
      <c r="W169" s="155">
        <f>V169*K169</f>
        <v>0</v>
      </c>
      <c r="X169" s="155">
        <v>0</v>
      </c>
      <c r="Y169" s="155">
        <f>X169*K169</f>
        <v>0</v>
      </c>
      <c r="Z169" s="155">
        <v>0</v>
      </c>
      <c r="AA169" s="156">
        <f>Z169*K169</f>
        <v>0</v>
      </c>
      <c r="AR169" s="19" t="s">
        <v>280</v>
      </c>
      <c r="AT169" s="19" t="s">
        <v>191</v>
      </c>
      <c r="AU169" s="19" t="s">
        <v>94</v>
      </c>
      <c r="AY169" s="19" t="s">
        <v>140</v>
      </c>
      <c r="BE169" s="157">
        <f>IF(U169="základní",N169,0)</f>
        <v>0</v>
      </c>
      <c r="BF169" s="157">
        <f>IF(U169="snížená",N169,0)</f>
        <v>0</v>
      </c>
      <c r="BG169" s="157">
        <f>IF(U169="zákl. přenesená",N169,0)</f>
        <v>0</v>
      </c>
      <c r="BH169" s="157">
        <f>IF(U169="sníž. přenesená",N169,0)</f>
        <v>0</v>
      </c>
      <c r="BI169" s="157">
        <f>IF(U169="nulová",N169,0)</f>
        <v>0</v>
      </c>
      <c r="BJ169" s="19" t="s">
        <v>77</v>
      </c>
      <c r="BK169" s="157">
        <f>ROUND(L169*K169,2)</f>
        <v>0</v>
      </c>
      <c r="BL169" s="19" t="s">
        <v>214</v>
      </c>
      <c r="BM169" s="19" t="s">
        <v>855</v>
      </c>
    </row>
    <row r="170" spans="2:51" s="10" customFormat="1" ht="22.5" customHeight="1">
      <c r="B170" s="158"/>
      <c r="C170" s="159"/>
      <c r="D170" s="159"/>
      <c r="E170" s="160" t="s">
        <v>5</v>
      </c>
      <c r="F170" s="450" t="s">
        <v>856</v>
      </c>
      <c r="G170" s="451"/>
      <c r="H170" s="451"/>
      <c r="I170" s="451"/>
      <c r="J170" s="159"/>
      <c r="K170" s="161">
        <v>1</v>
      </c>
      <c r="L170" s="159"/>
      <c r="M170" s="159"/>
      <c r="N170" s="159"/>
      <c r="O170" s="159"/>
      <c r="P170" s="159"/>
      <c r="Q170" s="159"/>
      <c r="R170" s="162"/>
      <c r="T170" s="163"/>
      <c r="U170" s="159"/>
      <c r="V170" s="159"/>
      <c r="W170" s="159"/>
      <c r="X170" s="159"/>
      <c r="Y170" s="159"/>
      <c r="Z170" s="159"/>
      <c r="AA170" s="164"/>
      <c r="AT170" s="165" t="s">
        <v>148</v>
      </c>
      <c r="AU170" s="165" t="s">
        <v>94</v>
      </c>
      <c r="AV170" s="10" t="s">
        <v>94</v>
      </c>
      <c r="AW170" s="10" t="s">
        <v>30</v>
      </c>
      <c r="AX170" s="10" t="s">
        <v>77</v>
      </c>
      <c r="AY170" s="165" t="s">
        <v>140</v>
      </c>
    </row>
    <row r="171" spans="2:65" s="1" customFormat="1" ht="44.25" customHeight="1">
      <c r="B171" s="129"/>
      <c r="C171" s="166" t="s">
        <v>292</v>
      </c>
      <c r="D171" s="166" t="s">
        <v>191</v>
      </c>
      <c r="E171" s="167" t="s">
        <v>857</v>
      </c>
      <c r="F171" s="452" t="s">
        <v>858</v>
      </c>
      <c r="G171" s="452"/>
      <c r="H171" s="452"/>
      <c r="I171" s="452"/>
      <c r="J171" s="168" t="s">
        <v>212</v>
      </c>
      <c r="K171" s="169">
        <v>1</v>
      </c>
      <c r="L171" s="453"/>
      <c r="M171" s="453"/>
      <c r="N171" s="453">
        <f>ROUND(L171*K171,2)</f>
        <v>0</v>
      </c>
      <c r="O171" s="449"/>
      <c r="P171" s="449"/>
      <c r="Q171" s="449"/>
      <c r="R171" s="131"/>
      <c r="T171" s="154" t="s">
        <v>5</v>
      </c>
      <c r="U171" s="42" t="s">
        <v>37</v>
      </c>
      <c r="V171" s="155">
        <v>0</v>
      </c>
      <c r="W171" s="155">
        <f>V171*K171</f>
        <v>0</v>
      </c>
      <c r="X171" s="155">
        <v>0</v>
      </c>
      <c r="Y171" s="155">
        <f>X171*K171</f>
        <v>0</v>
      </c>
      <c r="Z171" s="155">
        <v>0</v>
      </c>
      <c r="AA171" s="156">
        <f>Z171*K171</f>
        <v>0</v>
      </c>
      <c r="AR171" s="19" t="s">
        <v>280</v>
      </c>
      <c r="AT171" s="19" t="s">
        <v>191</v>
      </c>
      <c r="AU171" s="19" t="s">
        <v>94</v>
      </c>
      <c r="AY171" s="19" t="s">
        <v>140</v>
      </c>
      <c r="BE171" s="157">
        <f>IF(U171="základní",N171,0)</f>
        <v>0</v>
      </c>
      <c r="BF171" s="157">
        <f>IF(U171="snížená",N171,0)</f>
        <v>0</v>
      </c>
      <c r="BG171" s="157">
        <f>IF(U171="zákl. přenesená",N171,0)</f>
        <v>0</v>
      </c>
      <c r="BH171" s="157">
        <f>IF(U171="sníž. přenesená",N171,0)</f>
        <v>0</v>
      </c>
      <c r="BI171" s="157">
        <f>IF(U171="nulová",N171,0)</f>
        <v>0</v>
      </c>
      <c r="BJ171" s="19" t="s">
        <v>77</v>
      </c>
      <c r="BK171" s="157">
        <f>ROUND(L171*K171,2)</f>
        <v>0</v>
      </c>
      <c r="BL171" s="19" t="s">
        <v>214</v>
      </c>
      <c r="BM171" s="19" t="s">
        <v>859</v>
      </c>
    </row>
    <row r="172" spans="2:51" s="10" customFormat="1" ht="22.5" customHeight="1">
      <c r="B172" s="158"/>
      <c r="C172" s="159"/>
      <c r="D172" s="159"/>
      <c r="E172" s="160" t="s">
        <v>5</v>
      </c>
      <c r="F172" s="450" t="s">
        <v>860</v>
      </c>
      <c r="G172" s="451"/>
      <c r="H172" s="451"/>
      <c r="I172" s="451"/>
      <c r="J172" s="159"/>
      <c r="K172" s="161">
        <v>1</v>
      </c>
      <c r="L172" s="159"/>
      <c r="M172" s="159"/>
      <c r="N172" s="159"/>
      <c r="O172" s="159"/>
      <c r="P172" s="159"/>
      <c r="Q172" s="159"/>
      <c r="R172" s="162"/>
      <c r="T172" s="163"/>
      <c r="U172" s="159"/>
      <c r="V172" s="159"/>
      <c r="W172" s="159"/>
      <c r="X172" s="159"/>
      <c r="Y172" s="159"/>
      <c r="Z172" s="159"/>
      <c r="AA172" s="164"/>
      <c r="AT172" s="165" t="s">
        <v>148</v>
      </c>
      <c r="AU172" s="165" t="s">
        <v>94</v>
      </c>
      <c r="AV172" s="10" t="s">
        <v>94</v>
      </c>
      <c r="AW172" s="10" t="s">
        <v>30</v>
      </c>
      <c r="AX172" s="10" t="s">
        <v>77</v>
      </c>
      <c r="AY172" s="165" t="s">
        <v>140</v>
      </c>
    </row>
    <row r="173" spans="2:65" s="1" customFormat="1" ht="44.25" customHeight="1">
      <c r="B173" s="129"/>
      <c r="C173" s="166" t="s">
        <v>296</v>
      </c>
      <c r="D173" s="166" t="s">
        <v>191</v>
      </c>
      <c r="E173" s="167" t="s">
        <v>861</v>
      </c>
      <c r="F173" s="452" t="s">
        <v>862</v>
      </c>
      <c r="G173" s="452"/>
      <c r="H173" s="452"/>
      <c r="I173" s="452"/>
      <c r="J173" s="168" t="s">
        <v>212</v>
      </c>
      <c r="K173" s="169">
        <v>1</v>
      </c>
      <c r="L173" s="453"/>
      <c r="M173" s="453"/>
      <c r="N173" s="453">
        <f>ROUND(L173*K173,2)</f>
        <v>0</v>
      </c>
      <c r="O173" s="449"/>
      <c r="P173" s="449"/>
      <c r="Q173" s="449"/>
      <c r="R173" s="131"/>
      <c r="T173" s="154" t="s">
        <v>5</v>
      </c>
      <c r="U173" s="42" t="s">
        <v>37</v>
      </c>
      <c r="V173" s="155">
        <v>0</v>
      </c>
      <c r="W173" s="155">
        <f>V173*K173</f>
        <v>0</v>
      </c>
      <c r="X173" s="155">
        <v>0</v>
      </c>
      <c r="Y173" s="155">
        <f>X173*K173</f>
        <v>0</v>
      </c>
      <c r="Z173" s="155">
        <v>0</v>
      </c>
      <c r="AA173" s="156">
        <f>Z173*K173</f>
        <v>0</v>
      </c>
      <c r="AR173" s="19" t="s">
        <v>280</v>
      </c>
      <c r="AT173" s="19" t="s">
        <v>191</v>
      </c>
      <c r="AU173" s="19" t="s">
        <v>94</v>
      </c>
      <c r="AY173" s="19" t="s">
        <v>140</v>
      </c>
      <c r="BE173" s="157">
        <f>IF(U173="základní",N173,0)</f>
        <v>0</v>
      </c>
      <c r="BF173" s="157">
        <f>IF(U173="snížená",N173,0)</f>
        <v>0</v>
      </c>
      <c r="BG173" s="157">
        <f>IF(U173="zákl. přenesená",N173,0)</f>
        <v>0</v>
      </c>
      <c r="BH173" s="157">
        <f>IF(U173="sníž. přenesená",N173,0)</f>
        <v>0</v>
      </c>
      <c r="BI173" s="157">
        <f>IF(U173="nulová",N173,0)</f>
        <v>0</v>
      </c>
      <c r="BJ173" s="19" t="s">
        <v>77</v>
      </c>
      <c r="BK173" s="157">
        <f>ROUND(L173*K173,2)</f>
        <v>0</v>
      </c>
      <c r="BL173" s="19" t="s">
        <v>214</v>
      </c>
      <c r="BM173" s="19" t="s">
        <v>863</v>
      </c>
    </row>
    <row r="174" spans="2:51" s="10" customFormat="1" ht="22.5" customHeight="1">
      <c r="B174" s="158"/>
      <c r="C174" s="159"/>
      <c r="D174" s="159"/>
      <c r="E174" s="160" t="s">
        <v>5</v>
      </c>
      <c r="F174" s="450" t="s">
        <v>864</v>
      </c>
      <c r="G174" s="451"/>
      <c r="H174" s="451"/>
      <c r="I174" s="451"/>
      <c r="J174" s="159"/>
      <c r="K174" s="161">
        <v>1</v>
      </c>
      <c r="L174" s="159"/>
      <c r="M174" s="159"/>
      <c r="N174" s="159"/>
      <c r="O174" s="159"/>
      <c r="P174" s="159"/>
      <c r="Q174" s="159"/>
      <c r="R174" s="162"/>
      <c r="T174" s="163"/>
      <c r="U174" s="159"/>
      <c r="V174" s="159"/>
      <c r="W174" s="159"/>
      <c r="X174" s="159"/>
      <c r="Y174" s="159"/>
      <c r="Z174" s="159"/>
      <c r="AA174" s="164"/>
      <c r="AT174" s="165" t="s">
        <v>148</v>
      </c>
      <c r="AU174" s="165" t="s">
        <v>94</v>
      </c>
      <c r="AV174" s="10" t="s">
        <v>94</v>
      </c>
      <c r="AW174" s="10" t="s">
        <v>30</v>
      </c>
      <c r="AX174" s="10" t="s">
        <v>77</v>
      </c>
      <c r="AY174" s="165" t="s">
        <v>140</v>
      </c>
    </row>
    <row r="175" spans="2:65" s="1" customFormat="1" ht="44.25" customHeight="1">
      <c r="B175" s="129"/>
      <c r="C175" s="166" t="s">
        <v>300</v>
      </c>
      <c r="D175" s="166" t="s">
        <v>191</v>
      </c>
      <c r="E175" s="167" t="s">
        <v>865</v>
      </c>
      <c r="F175" s="452" t="s">
        <v>866</v>
      </c>
      <c r="G175" s="452"/>
      <c r="H175" s="452"/>
      <c r="I175" s="452"/>
      <c r="J175" s="168" t="s">
        <v>212</v>
      </c>
      <c r="K175" s="169">
        <v>1</v>
      </c>
      <c r="L175" s="453"/>
      <c r="M175" s="453"/>
      <c r="N175" s="453">
        <f>ROUND(L175*K175,2)</f>
        <v>0</v>
      </c>
      <c r="O175" s="449"/>
      <c r="P175" s="449"/>
      <c r="Q175" s="449"/>
      <c r="R175" s="131"/>
      <c r="T175" s="154" t="s">
        <v>5</v>
      </c>
      <c r="U175" s="42" t="s">
        <v>37</v>
      </c>
      <c r="V175" s="155">
        <v>0</v>
      </c>
      <c r="W175" s="155">
        <f>V175*K175</f>
        <v>0</v>
      </c>
      <c r="X175" s="155">
        <v>0</v>
      </c>
      <c r="Y175" s="155">
        <f>X175*K175</f>
        <v>0</v>
      </c>
      <c r="Z175" s="155">
        <v>0</v>
      </c>
      <c r="AA175" s="156">
        <f>Z175*K175</f>
        <v>0</v>
      </c>
      <c r="AR175" s="19" t="s">
        <v>280</v>
      </c>
      <c r="AT175" s="19" t="s">
        <v>191</v>
      </c>
      <c r="AU175" s="19" t="s">
        <v>94</v>
      </c>
      <c r="AY175" s="19" t="s">
        <v>140</v>
      </c>
      <c r="BE175" s="157">
        <f>IF(U175="základní",N175,0)</f>
        <v>0</v>
      </c>
      <c r="BF175" s="157">
        <f>IF(U175="snížená",N175,0)</f>
        <v>0</v>
      </c>
      <c r="BG175" s="157">
        <f>IF(U175="zákl. přenesená",N175,0)</f>
        <v>0</v>
      </c>
      <c r="BH175" s="157">
        <f>IF(U175="sníž. přenesená",N175,0)</f>
        <v>0</v>
      </c>
      <c r="BI175" s="157">
        <f>IF(U175="nulová",N175,0)</f>
        <v>0</v>
      </c>
      <c r="BJ175" s="19" t="s">
        <v>77</v>
      </c>
      <c r="BK175" s="157">
        <f>ROUND(L175*K175,2)</f>
        <v>0</v>
      </c>
      <c r="BL175" s="19" t="s">
        <v>214</v>
      </c>
      <c r="BM175" s="19" t="s">
        <v>867</v>
      </c>
    </row>
    <row r="176" spans="2:51" s="10" customFormat="1" ht="22.5" customHeight="1">
      <c r="B176" s="158"/>
      <c r="C176" s="159"/>
      <c r="D176" s="159"/>
      <c r="E176" s="160" t="s">
        <v>5</v>
      </c>
      <c r="F176" s="450" t="s">
        <v>868</v>
      </c>
      <c r="G176" s="451"/>
      <c r="H176" s="451"/>
      <c r="I176" s="451"/>
      <c r="J176" s="159"/>
      <c r="K176" s="161">
        <v>1</v>
      </c>
      <c r="L176" s="159"/>
      <c r="M176" s="159"/>
      <c r="N176" s="159"/>
      <c r="O176" s="159"/>
      <c r="P176" s="159"/>
      <c r="Q176" s="159"/>
      <c r="R176" s="162"/>
      <c r="T176" s="163"/>
      <c r="U176" s="159"/>
      <c r="V176" s="159"/>
      <c r="W176" s="159"/>
      <c r="X176" s="159"/>
      <c r="Y176" s="159"/>
      <c r="Z176" s="159"/>
      <c r="AA176" s="164"/>
      <c r="AT176" s="165" t="s">
        <v>148</v>
      </c>
      <c r="AU176" s="165" t="s">
        <v>94</v>
      </c>
      <c r="AV176" s="10" t="s">
        <v>94</v>
      </c>
      <c r="AW176" s="10" t="s">
        <v>30</v>
      </c>
      <c r="AX176" s="10" t="s">
        <v>77</v>
      </c>
      <c r="AY176" s="165" t="s">
        <v>140</v>
      </c>
    </row>
    <row r="177" spans="2:65" s="1" customFormat="1" ht="44.25" customHeight="1">
      <c r="B177" s="129"/>
      <c r="C177" s="166" t="s">
        <v>304</v>
      </c>
      <c r="D177" s="166" t="s">
        <v>191</v>
      </c>
      <c r="E177" s="167" t="s">
        <v>869</v>
      </c>
      <c r="F177" s="452" t="s">
        <v>870</v>
      </c>
      <c r="G177" s="452"/>
      <c r="H177" s="452"/>
      <c r="I177" s="452"/>
      <c r="J177" s="168" t="s">
        <v>212</v>
      </c>
      <c r="K177" s="169">
        <v>1</v>
      </c>
      <c r="L177" s="453"/>
      <c r="M177" s="453"/>
      <c r="N177" s="453">
        <f>ROUND(L177*K177,2)</f>
        <v>0</v>
      </c>
      <c r="O177" s="449"/>
      <c r="P177" s="449"/>
      <c r="Q177" s="449"/>
      <c r="R177" s="131"/>
      <c r="T177" s="154" t="s">
        <v>5</v>
      </c>
      <c r="U177" s="42" t="s">
        <v>37</v>
      </c>
      <c r="V177" s="155">
        <v>0</v>
      </c>
      <c r="W177" s="155">
        <f>V177*K177</f>
        <v>0</v>
      </c>
      <c r="X177" s="155">
        <v>0</v>
      </c>
      <c r="Y177" s="155">
        <f>X177*K177</f>
        <v>0</v>
      </c>
      <c r="Z177" s="155">
        <v>0</v>
      </c>
      <c r="AA177" s="156">
        <f>Z177*K177</f>
        <v>0</v>
      </c>
      <c r="AR177" s="19" t="s">
        <v>280</v>
      </c>
      <c r="AT177" s="19" t="s">
        <v>191</v>
      </c>
      <c r="AU177" s="19" t="s">
        <v>94</v>
      </c>
      <c r="AY177" s="19" t="s">
        <v>140</v>
      </c>
      <c r="BE177" s="157">
        <f>IF(U177="základní",N177,0)</f>
        <v>0</v>
      </c>
      <c r="BF177" s="157">
        <f>IF(U177="snížená",N177,0)</f>
        <v>0</v>
      </c>
      <c r="BG177" s="157">
        <f>IF(U177="zákl. přenesená",N177,0)</f>
        <v>0</v>
      </c>
      <c r="BH177" s="157">
        <f>IF(U177="sníž. přenesená",N177,0)</f>
        <v>0</v>
      </c>
      <c r="BI177" s="157">
        <f>IF(U177="nulová",N177,0)</f>
        <v>0</v>
      </c>
      <c r="BJ177" s="19" t="s">
        <v>77</v>
      </c>
      <c r="BK177" s="157">
        <f>ROUND(L177*K177,2)</f>
        <v>0</v>
      </c>
      <c r="BL177" s="19" t="s">
        <v>214</v>
      </c>
      <c r="BM177" s="19" t="s">
        <v>871</v>
      </c>
    </row>
    <row r="178" spans="2:51" s="10" customFormat="1" ht="22.5" customHeight="1">
      <c r="B178" s="158"/>
      <c r="C178" s="159"/>
      <c r="D178" s="159"/>
      <c r="E178" s="160" t="s">
        <v>5</v>
      </c>
      <c r="F178" s="450" t="s">
        <v>872</v>
      </c>
      <c r="G178" s="451"/>
      <c r="H178" s="451"/>
      <c r="I178" s="451"/>
      <c r="J178" s="159"/>
      <c r="K178" s="161">
        <v>1</v>
      </c>
      <c r="L178" s="159"/>
      <c r="M178" s="159"/>
      <c r="N178" s="159"/>
      <c r="O178" s="159"/>
      <c r="P178" s="159"/>
      <c r="Q178" s="159"/>
      <c r="R178" s="162"/>
      <c r="T178" s="163"/>
      <c r="U178" s="159"/>
      <c r="V178" s="159"/>
      <c r="W178" s="159"/>
      <c r="X178" s="159"/>
      <c r="Y178" s="159"/>
      <c r="Z178" s="159"/>
      <c r="AA178" s="164"/>
      <c r="AT178" s="165" t="s">
        <v>148</v>
      </c>
      <c r="AU178" s="165" t="s">
        <v>94</v>
      </c>
      <c r="AV178" s="10" t="s">
        <v>94</v>
      </c>
      <c r="AW178" s="10" t="s">
        <v>30</v>
      </c>
      <c r="AX178" s="10" t="s">
        <v>77</v>
      </c>
      <c r="AY178" s="165" t="s">
        <v>140</v>
      </c>
    </row>
    <row r="179" spans="2:65" s="1" customFormat="1" ht="44.25" customHeight="1">
      <c r="B179" s="129"/>
      <c r="C179" s="166" t="s">
        <v>308</v>
      </c>
      <c r="D179" s="166" t="s">
        <v>191</v>
      </c>
      <c r="E179" s="167" t="s">
        <v>873</v>
      </c>
      <c r="F179" s="452" t="s">
        <v>874</v>
      </c>
      <c r="G179" s="452"/>
      <c r="H179" s="452"/>
      <c r="I179" s="452"/>
      <c r="J179" s="168" t="s">
        <v>212</v>
      </c>
      <c r="K179" s="169">
        <v>1</v>
      </c>
      <c r="L179" s="453"/>
      <c r="M179" s="453"/>
      <c r="N179" s="453">
        <f>ROUND(L179*K179,2)</f>
        <v>0</v>
      </c>
      <c r="O179" s="449"/>
      <c r="P179" s="449"/>
      <c r="Q179" s="449"/>
      <c r="R179" s="131"/>
      <c r="T179" s="154" t="s">
        <v>5</v>
      </c>
      <c r="U179" s="42" t="s">
        <v>37</v>
      </c>
      <c r="V179" s="155">
        <v>0</v>
      </c>
      <c r="W179" s="155">
        <f>V179*K179</f>
        <v>0</v>
      </c>
      <c r="X179" s="155">
        <v>0</v>
      </c>
      <c r="Y179" s="155">
        <f>X179*K179</f>
        <v>0</v>
      </c>
      <c r="Z179" s="155">
        <v>0</v>
      </c>
      <c r="AA179" s="156">
        <f>Z179*K179</f>
        <v>0</v>
      </c>
      <c r="AR179" s="19" t="s">
        <v>280</v>
      </c>
      <c r="AT179" s="19" t="s">
        <v>191</v>
      </c>
      <c r="AU179" s="19" t="s">
        <v>94</v>
      </c>
      <c r="AY179" s="19" t="s">
        <v>140</v>
      </c>
      <c r="BE179" s="157">
        <f>IF(U179="základní",N179,0)</f>
        <v>0</v>
      </c>
      <c r="BF179" s="157">
        <f>IF(U179="snížená",N179,0)</f>
        <v>0</v>
      </c>
      <c r="BG179" s="157">
        <f>IF(U179="zákl. přenesená",N179,0)</f>
        <v>0</v>
      </c>
      <c r="BH179" s="157">
        <f>IF(U179="sníž. přenesená",N179,0)</f>
        <v>0</v>
      </c>
      <c r="BI179" s="157">
        <f>IF(U179="nulová",N179,0)</f>
        <v>0</v>
      </c>
      <c r="BJ179" s="19" t="s">
        <v>77</v>
      </c>
      <c r="BK179" s="157">
        <f>ROUND(L179*K179,2)</f>
        <v>0</v>
      </c>
      <c r="BL179" s="19" t="s">
        <v>214</v>
      </c>
      <c r="BM179" s="19" t="s">
        <v>875</v>
      </c>
    </row>
    <row r="180" spans="2:51" s="10" customFormat="1" ht="22.5" customHeight="1">
      <c r="B180" s="158"/>
      <c r="C180" s="159"/>
      <c r="D180" s="159"/>
      <c r="E180" s="160" t="s">
        <v>5</v>
      </c>
      <c r="F180" s="450" t="s">
        <v>876</v>
      </c>
      <c r="G180" s="451"/>
      <c r="H180" s="451"/>
      <c r="I180" s="451"/>
      <c r="J180" s="159"/>
      <c r="K180" s="161">
        <v>1</v>
      </c>
      <c r="L180" s="159"/>
      <c r="M180" s="159"/>
      <c r="N180" s="159"/>
      <c r="O180" s="159"/>
      <c r="P180" s="159"/>
      <c r="Q180" s="159"/>
      <c r="R180" s="162"/>
      <c r="T180" s="163"/>
      <c r="U180" s="159"/>
      <c r="V180" s="159"/>
      <c r="W180" s="159"/>
      <c r="X180" s="159"/>
      <c r="Y180" s="159"/>
      <c r="Z180" s="159"/>
      <c r="AA180" s="164"/>
      <c r="AT180" s="165" t="s">
        <v>148</v>
      </c>
      <c r="AU180" s="165" t="s">
        <v>94</v>
      </c>
      <c r="AV180" s="10" t="s">
        <v>94</v>
      </c>
      <c r="AW180" s="10" t="s">
        <v>30</v>
      </c>
      <c r="AX180" s="10" t="s">
        <v>77</v>
      </c>
      <c r="AY180" s="165" t="s">
        <v>140</v>
      </c>
    </row>
    <row r="181" spans="2:65" s="1" customFormat="1" ht="31.5" customHeight="1">
      <c r="B181" s="129"/>
      <c r="C181" s="150" t="s">
        <v>312</v>
      </c>
      <c r="D181" s="150" t="s">
        <v>141</v>
      </c>
      <c r="E181" s="151" t="s">
        <v>740</v>
      </c>
      <c r="F181" s="448" t="s">
        <v>741</v>
      </c>
      <c r="G181" s="448"/>
      <c r="H181" s="448"/>
      <c r="I181" s="448"/>
      <c r="J181" s="152" t="s">
        <v>177</v>
      </c>
      <c r="K181" s="153">
        <v>1.245</v>
      </c>
      <c r="L181" s="449"/>
      <c r="M181" s="449"/>
      <c r="N181" s="449">
        <f>ROUND(L181*K181,2)</f>
        <v>0</v>
      </c>
      <c r="O181" s="449"/>
      <c r="P181" s="449"/>
      <c r="Q181" s="449"/>
      <c r="R181" s="131"/>
      <c r="T181" s="154" t="s">
        <v>5</v>
      </c>
      <c r="U181" s="42" t="s">
        <v>37</v>
      </c>
      <c r="V181" s="155">
        <v>4.093</v>
      </c>
      <c r="W181" s="155">
        <f>V181*K181</f>
        <v>5.095785</v>
      </c>
      <c r="X181" s="155">
        <v>0</v>
      </c>
      <c r="Y181" s="155">
        <f>X181*K181</f>
        <v>0</v>
      </c>
      <c r="Z181" s="155">
        <v>0</v>
      </c>
      <c r="AA181" s="156">
        <f>Z181*K181</f>
        <v>0</v>
      </c>
      <c r="AR181" s="19" t="s">
        <v>214</v>
      </c>
      <c r="AT181" s="19" t="s">
        <v>141</v>
      </c>
      <c r="AU181" s="19" t="s">
        <v>94</v>
      </c>
      <c r="AY181" s="19" t="s">
        <v>140</v>
      </c>
      <c r="BE181" s="157">
        <f>IF(U181="základní",N181,0)</f>
        <v>0</v>
      </c>
      <c r="BF181" s="157">
        <f>IF(U181="snížená",N181,0)</f>
        <v>0</v>
      </c>
      <c r="BG181" s="157">
        <f>IF(U181="zákl. přenesená",N181,0)</f>
        <v>0</v>
      </c>
      <c r="BH181" s="157">
        <f>IF(U181="sníž. přenesená",N181,0)</f>
        <v>0</v>
      </c>
      <c r="BI181" s="157">
        <f>IF(U181="nulová",N181,0)</f>
        <v>0</v>
      </c>
      <c r="BJ181" s="19" t="s">
        <v>77</v>
      </c>
      <c r="BK181" s="157">
        <f>ROUND(L181*K181,2)</f>
        <v>0</v>
      </c>
      <c r="BL181" s="19" t="s">
        <v>214</v>
      </c>
      <c r="BM181" s="19" t="s">
        <v>877</v>
      </c>
    </row>
    <row r="182" spans="2:65" s="1" customFormat="1" ht="31.5" customHeight="1">
      <c r="B182" s="129"/>
      <c r="C182" s="150" t="s">
        <v>316</v>
      </c>
      <c r="D182" s="150" t="s">
        <v>141</v>
      </c>
      <c r="E182" s="151" t="s">
        <v>743</v>
      </c>
      <c r="F182" s="448" t="s">
        <v>744</v>
      </c>
      <c r="G182" s="448"/>
      <c r="H182" s="448"/>
      <c r="I182" s="448"/>
      <c r="J182" s="152" t="s">
        <v>406</v>
      </c>
      <c r="K182" s="153">
        <v>6895.943</v>
      </c>
      <c r="L182" s="449"/>
      <c r="M182" s="449"/>
      <c r="N182" s="449">
        <f>ROUND(L182*K182,2)</f>
        <v>0</v>
      </c>
      <c r="O182" s="449"/>
      <c r="P182" s="449"/>
      <c r="Q182" s="449"/>
      <c r="R182" s="131"/>
      <c r="T182" s="154" t="s">
        <v>5</v>
      </c>
      <c r="U182" s="42" t="s">
        <v>37</v>
      </c>
      <c r="V182" s="155">
        <v>0</v>
      </c>
      <c r="W182" s="155">
        <f>V182*K182</f>
        <v>0</v>
      </c>
      <c r="X182" s="155">
        <v>0</v>
      </c>
      <c r="Y182" s="155">
        <f>X182*K182</f>
        <v>0</v>
      </c>
      <c r="Z182" s="155">
        <v>0</v>
      </c>
      <c r="AA182" s="156">
        <f>Z182*K182</f>
        <v>0</v>
      </c>
      <c r="AR182" s="19" t="s">
        <v>214</v>
      </c>
      <c r="AT182" s="19" t="s">
        <v>141</v>
      </c>
      <c r="AU182" s="19" t="s">
        <v>94</v>
      </c>
      <c r="AY182" s="19" t="s">
        <v>140</v>
      </c>
      <c r="BE182" s="157">
        <f>IF(U182="základní",N182,0)</f>
        <v>0</v>
      </c>
      <c r="BF182" s="157">
        <f>IF(U182="snížená",N182,0)</f>
        <v>0</v>
      </c>
      <c r="BG182" s="157">
        <f>IF(U182="zákl. přenesená",N182,0)</f>
        <v>0</v>
      </c>
      <c r="BH182" s="157">
        <f>IF(U182="sníž. přenesená",N182,0)</f>
        <v>0</v>
      </c>
      <c r="BI182" s="157">
        <f>IF(U182="nulová",N182,0)</f>
        <v>0</v>
      </c>
      <c r="BJ182" s="19" t="s">
        <v>77</v>
      </c>
      <c r="BK182" s="157">
        <f>ROUND(L182*K182,2)</f>
        <v>0</v>
      </c>
      <c r="BL182" s="19" t="s">
        <v>214</v>
      </c>
      <c r="BM182" s="19" t="s">
        <v>878</v>
      </c>
    </row>
    <row r="183" spans="2:63" s="9" customFormat="1" ht="29.85" customHeight="1">
      <c r="B183" s="139"/>
      <c r="C183" s="140"/>
      <c r="D183" s="149" t="s">
        <v>762</v>
      </c>
      <c r="E183" s="149"/>
      <c r="F183" s="149"/>
      <c r="G183" s="149"/>
      <c r="H183" s="149"/>
      <c r="I183" s="149"/>
      <c r="J183" s="149"/>
      <c r="K183" s="149"/>
      <c r="L183" s="149"/>
      <c r="M183" s="149"/>
      <c r="N183" s="469">
        <f>BK183</f>
        <v>0</v>
      </c>
      <c r="O183" s="470"/>
      <c r="P183" s="470"/>
      <c r="Q183" s="470"/>
      <c r="R183" s="142"/>
      <c r="T183" s="143"/>
      <c r="U183" s="140"/>
      <c r="V183" s="140"/>
      <c r="W183" s="144">
        <f>SUM(W184:W208)</f>
        <v>2776.344</v>
      </c>
      <c r="X183" s="140"/>
      <c r="Y183" s="144">
        <f>SUM(Y184:Y208)</f>
        <v>7.04608</v>
      </c>
      <c r="Z183" s="140"/>
      <c r="AA183" s="145">
        <f>SUM(AA184:AA208)</f>
        <v>0</v>
      </c>
      <c r="AR183" s="146" t="s">
        <v>94</v>
      </c>
      <c r="AT183" s="147" t="s">
        <v>71</v>
      </c>
      <c r="AU183" s="147" t="s">
        <v>77</v>
      </c>
      <c r="AY183" s="146" t="s">
        <v>140</v>
      </c>
      <c r="BK183" s="148">
        <f>SUM(BK184:BK208)</f>
        <v>0</v>
      </c>
    </row>
    <row r="184" spans="2:65" s="1" customFormat="1" ht="31.5" customHeight="1">
      <c r="B184" s="129"/>
      <c r="C184" s="150" t="s">
        <v>333</v>
      </c>
      <c r="D184" s="150" t="s">
        <v>141</v>
      </c>
      <c r="E184" s="151" t="s">
        <v>879</v>
      </c>
      <c r="F184" s="448" t="s">
        <v>880</v>
      </c>
      <c r="G184" s="448"/>
      <c r="H184" s="448"/>
      <c r="I184" s="448"/>
      <c r="J184" s="152" t="s">
        <v>198</v>
      </c>
      <c r="K184" s="153">
        <v>33</v>
      </c>
      <c r="L184" s="449"/>
      <c r="M184" s="449"/>
      <c r="N184" s="449">
        <f aca="true" t="shared" si="20" ref="N184:N189">ROUND(L184*K184,2)</f>
        <v>0</v>
      </c>
      <c r="O184" s="449"/>
      <c r="P184" s="449"/>
      <c r="Q184" s="449"/>
      <c r="R184" s="131"/>
      <c r="T184" s="154" t="s">
        <v>5</v>
      </c>
      <c r="U184" s="42" t="s">
        <v>37</v>
      </c>
      <c r="V184" s="155">
        <v>1.157</v>
      </c>
      <c r="W184" s="155">
        <f aca="true" t="shared" si="21" ref="W184:W189">V184*K184</f>
        <v>38.181</v>
      </c>
      <c r="X184" s="155">
        <v>0.01228</v>
      </c>
      <c r="Y184" s="155">
        <f aca="true" t="shared" si="22" ref="Y184:Y189">X184*K184</f>
        <v>0.40524</v>
      </c>
      <c r="Z184" s="155">
        <v>0</v>
      </c>
      <c r="AA184" s="156">
        <f aca="true" t="shared" si="23" ref="AA184:AA189">Z184*K184</f>
        <v>0</v>
      </c>
      <c r="AR184" s="19" t="s">
        <v>214</v>
      </c>
      <c r="AT184" s="19" t="s">
        <v>141</v>
      </c>
      <c r="AU184" s="19" t="s">
        <v>94</v>
      </c>
      <c r="AY184" s="19" t="s">
        <v>140</v>
      </c>
      <c r="BE184" s="157">
        <f aca="true" t="shared" si="24" ref="BE184:BE189">IF(U184="základní",N184,0)</f>
        <v>0</v>
      </c>
      <c r="BF184" s="157">
        <f aca="true" t="shared" si="25" ref="BF184:BF189">IF(U184="snížená",N184,0)</f>
        <v>0</v>
      </c>
      <c r="BG184" s="157">
        <f aca="true" t="shared" si="26" ref="BG184:BG189">IF(U184="zákl. přenesená",N184,0)</f>
        <v>0</v>
      </c>
      <c r="BH184" s="157">
        <f aca="true" t="shared" si="27" ref="BH184:BH189">IF(U184="sníž. přenesená",N184,0)</f>
        <v>0</v>
      </c>
      <c r="BI184" s="157">
        <f aca="true" t="shared" si="28" ref="BI184:BI189">IF(U184="nulová",N184,0)</f>
        <v>0</v>
      </c>
      <c r="BJ184" s="19" t="s">
        <v>77</v>
      </c>
      <c r="BK184" s="157">
        <f aca="true" t="shared" si="29" ref="BK184:BK189">ROUND(L184*K184,2)</f>
        <v>0</v>
      </c>
      <c r="BL184" s="19" t="s">
        <v>214</v>
      </c>
      <c r="BM184" s="19" t="s">
        <v>881</v>
      </c>
    </row>
    <row r="185" spans="2:65" s="1" customFormat="1" ht="31.5" customHeight="1">
      <c r="B185" s="129"/>
      <c r="C185" s="150" t="s">
        <v>336</v>
      </c>
      <c r="D185" s="150" t="s">
        <v>141</v>
      </c>
      <c r="E185" s="151" t="s">
        <v>882</v>
      </c>
      <c r="F185" s="448" t="s">
        <v>883</v>
      </c>
      <c r="G185" s="448"/>
      <c r="H185" s="448"/>
      <c r="I185" s="448"/>
      <c r="J185" s="152" t="s">
        <v>198</v>
      </c>
      <c r="K185" s="153">
        <v>105</v>
      </c>
      <c r="L185" s="449"/>
      <c r="M185" s="449"/>
      <c r="N185" s="449">
        <f t="shared" si="20"/>
        <v>0</v>
      </c>
      <c r="O185" s="449"/>
      <c r="P185" s="449"/>
      <c r="Q185" s="449"/>
      <c r="R185" s="131"/>
      <c r="T185" s="154" t="s">
        <v>5</v>
      </c>
      <c r="U185" s="42" t="s">
        <v>37</v>
      </c>
      <c r="V185" s="155">
        <v>1.4</v>
      </c>
      <c r="W185" s="155">
        <f t="shared" si="21"/>
        <v>147</v>
      </c>
      <c r="X185" s="155">
        <v>0.01312</v>
      </c>
      <c r="Y185" s="155">
        <f t="shared" si="22"/>
        <v>1.3776</v>
      </c>
      <c r="Z185" s="155">
        <v>0</v>
      </c>
      <c r="AA185" s="156">
        <f t="shared" si="23"/>
        <v>0</v>
      </c>
      <c r="AR185" s="19" t="s">
        <v>214</v>
      </c>
      <c r="AT185" s="19" t="s">
        <v>141</v>
      </c>
      <c r="AU185" s="19" t="s">
        <v>94</v>
      </c>
      <c r="AY185" s="19" t="s">
        <v>140</v>
      </c>
      <c r="BE185" s="157">
        <f t="shared" si="24"/>
        <v>0</v>
      </c>
      <c r="BF185" s="157">
        <f t="shared" si="25"/>
        <v>0</v>
      </c>
      <c r="BG185" s="157">
        <f t="shared" si="26"/>
        <v>0</v>
      </c>
      <c r="BH185" s="157">
        <f t="shared" si="27"/>
        <v>0</v>
      </c>
      <c r="BI185" s="157">
        <f t="shared" si="28"/>
        <v>0</v>
      </c>
      <c r="BJ185" s="19" t="s">
        <v>77</v>
      </c>
      <c r="BK185" s="157">
        <f t="shared" si="29"/>
        <v>0</v>
      </c>
      <c r="BL185" s="19" t="s">
        <v>214</v>
      </c>
      <c r="BM185" s="19" t="s">
        <v>884</v>
      </c>
    </row>
    <row r="186" spans="2:65" s="1" customFormat="1" ht="31.5" customHeight="1">
      <c r="B186" s="129"/>
      <c r="C186" s="150" t="s">
        <v>340</v>
      </c>
      <c r="D186" s="150" t="s">
        <v>141</v>
      </c>
      <c r="E186" s="151" t="s">
        <v>885</v>
      </c>
      <c r="F186" s="448" t="s">
        <v>886</v>
      </c>
      <c r="G186" s="448"/>
      <c r="H186" s="448"/>
      <c r="I186" s="448"/>
      <c r="J186" s="152" t="s">
        <v>198</v>
      </c>
      <c r="K186" s="153">
        <v>25</v>
      </c>
      <c r="L186" s="449"/>
      <c r="M186" s="449"/>
      <c r="N186" s="449">
        <f t="shared" si="20"/>
        <v>0</v>
      </c>
      <c r="O186" s="449"/>
      <c r="P186" s="449"/>
      <c r="Q186" s="449"/>
      <c r="R186" s="131"/>
      <c r="T186" s="154" t="s">
        <v>5</v>
      </c>
      <c r="U186" s="42" t="s">
        <v>37</v>
      </c>
      <c r="V186" s="155">
        <v>1.612</v>
      </c>
      <c r="W186" s="155">
        <f t="shared" si="21"/>
        <v>40.300000000000004</v>
      </c>
      <c r="X186" s="155">
        <v>0.0115</v>
      </c>
      <c r="Y186" s="155">
        <f t="shared" si="22"/>
        <v>0.2875</v>
      </c>
      <c r="Z186" s="155">
        <v>0</v>
      </c>
      <c r="AA186" s="156">
        <f t="shared" si="23"/>
        <v>0</v>
      </c>
      <c r="AR186" s="19" t="s">
        <v>214</v>
      </c>
      <c r="AT186" s="19" t="s">
        <v>141</v>
      </c>
      <c r="AU186" s="19" t="s">
        <v>94</v>
      </c>
      <c r="AY186" s="19" t="s">
        <v>140</v>
      </c>
      <c r="BE186" s="157">
        <f t="shared" si="24"/>
        <v>0</v>
      </c>
      <c r="BF186" s="157">
        <f t="shared" si="25"/>
        <v>0</v>
      </c>
      <c r="BG186" s="157">
        <f t="shared" si="26"/>
        <v>0</v>
      </c>
      <c r="BH186" s="157">
        <f t="shared" si="27"/>
        <v>0</v>
      </c>
      <c r="BI186" s="157">
        <f t="shared" si="28"/>
        <v>0</v>
      </c>
      <c r="BJ186" s="19" t="s">
        <v>77</v>
      </c>
      <c r="BK186" s="157">
        <f t="shared" si="29"/>
        <v>0</v>
      </c>
      <c r="BL186" s="19" t="s">
        <v>214</v>
      </c>
      <c r="BM186" s="19" t="s">
        <v>887</v>
      </c>
    </row>
    <row r="187" spans="2:65" s="1" customFormat="1" ht="31.5" customHeight="1">
      <c r="B187" s="129"/>
      <c r="C187" s="150" t="s">
        <v>344</v>
      </c>
      <c r="D187" s="150" t="s">
        <v>141</v>
      </c>
      <c r="E187" s="151" t="s">
        <v>888</v>
      </c>
      <c r="F187" s="448" t="s">
        <v>889</v>
      </c>
      <c r="G187" s="448"/>
      <c r="H187" s="448"/>
      <c r="I187" s="448"/>
      <c r="J187" s="152" t="s">
        <v>414</v>
      </c>
      <c r="K187" s="153">
        <v>2</v>
      </c>
      <c r="L187" s="449"/>
      <c r="M187" s="449"/>
      <c r="N187" s="449">
        <f t="shared" si="20"/>
        <v>0</v>
      </c>
      <c r="O187" s="449"/>
      <c r="P187" s="449"/>
      <c r="Q187" s="449"/>
      <c r="R187" s="131"/>
      <c r="T187" s="154" t="s">
        <v>5</v>
      </c>
      <c r="U187" s="42" t="s">
        <v>37</v>
      </c>
      <c r="V187" s="155">
        <v>2.465</v>
      </c>
      <c r="W187" s="155">
        <f t="shared" si="21"/>
        <v>4.93</v>
      </c>
      <c r="X187" s="155">
        <v>0.02128</v>
      </c>
      <c r="Y187" s="155">
        <f t="shared" si="22"/>
        <v>0.04256</v>
      </c>
      <c r="Z187" s="155">
        <v>0</v>
      </c>
      <c r="AA187" s="156">
        <f t="shared" si="23"/>
        <v>0</v>
      </c>
      <c r="AR187" s="19" t="s">
        <v>214</v>
      </c>
      <c r="AT187" s="19" t="s">
        <v>141</v>
      </c>
      <c r="AU187" s="19" t="s">
        <v>94</v>
      </c>
      <c r="AY187" s="19" t="s">
        <v>140</v>
      </c>
      <c r="BE187" s="157">
        <f t="shared" si="24"/>
        <v>0</v>
      </c>
      <c r="BF187" s="157">
        <f t="shared" si="25"/>
        <v>0</v>
      </c>
      <c r="BG187" s="157">
        <f t="shared" si="26"/>
        <v>0</v>
      </c>
      <c r="BH187" s="157">
        <f t="shared" si="27"/>
        <v>0</v>
      </c>
      <c r="BI187" s="157">
        <f t="shared" si="28"/>
        <v>0</v>
      </c>
      <c r="BJ187" s="19" t="s">
        <v>77</v>
      </c>
      <c r="BK187" s="157">
        <f t="shared" si="29"/>
        <v>0</v>
      </c>
      <c r="BL187" s="19" t="s">
        <v>214</v>
      </c>
      <c r="BM187" s="19" t="s">
        <v>890</v>
      </c>
    </row>
    <row r="188" spans="2:65" s="1" customFormat="1" ht="31.5" customHeight="1">
      <c r="B188" s="129"/>
      <c r="C188" s="150" t="s">
        <v>348</v>
      </c>
      <c r="D188" s="150" t="s">
        <v>141</v>
      </c>
      <c r="E188" s="151" t="s">
        <v>891</v>
      </c>
      <c r="F188" s="448" t="s">
        <v>892</v>
      </c>
      <c r="G188" s="448"/>
      <c r="H188" s="448"/>
      <c r="I188" s="448"/>
      <c r="J188" s="152" t="s">
        <v>414</v>
      </c>
      <c r="K188" s="153">
        <v>6</v>
      </c>
      <c r="L188" s="449"/>
      <c r="M188" s="449"/>
      <c r="N188" s="449">
        <f t="shared" si="20"/>
        <v>0</v>
      </c>
      <c r="O188" s="449"/>
      <c r="P188" s="449"/>
      <c r="Q188" s="449"/>
      <c r="R188" s="131"/>
      <c r="T188" s="154" t="s">
        <v>5</v>
      </c>
      <c r="U188" s="42" t="s">
        <v>37</v>
      </c>
      <c r="V188" s="155">
        <v>2.465</v>
      </c>
      <c r="W188" s="155">
        <f t="shared" si="21"/>
        <v>14.79</v>
      </c>
      <c r="X188" s="155">
        <v>0.02711</v>
      </c>
      <c r="Y188" s="155">
        <f t="shared" si="22"/>
        <v>0.16266</v>
      </c>
      <c r="Z188" s="155">
        <v>0</v>
      </c>
      <c r="AA188" s="156">
        <f t="shared" si="23"/>
        <v>0</v>
      </c>
      <c r="AR188" s="19" t="s">
        <v>214</v>
      </c>
      <c r="AT188" s="19" t="s">
        <v>141</v>
      </c>
      <c r="AU188" s="19" t="s">
        <v>94</v>
      </c>
      <c r="AY188" s="19" t="s">
        <v>140</v>
      </c>
      <c r="BE188" s="157">
        <f t="shared" si="24"/>
        <v>0</v>
      </c>
      <c r="BF188" s="157">
        <f t="shared" si="25"/>
        <v>0</v>
      </c>
      <c r="BG188" s="157">
        <f t="shared" si="26"/>
        <v>0</v>
      </c>
      <c r="BH188" s="157">
        <f t="shared" si="27"/>
        <v>0</v>
      </c>
      <c r="BI188" s="157">
        <f t="shared" si="28"/>
        <v>0</v>
      </c>
      <c r="BJ188" s="19" t="s">
        <v>77</v>
      </c>
      <c r="BK188" s="157">
        <f t="shared" si="29"/>
        <v>0</v>
      </c>
      <c r="BL188" s="19" t="s">
        <v>214</v>
      </c>
      <c r="BM188" s="19" t="s">
        <v>893</v>
      </c>
    </row>
    <row r="189" spans="2:65" s="1" customFormat="1" ht="31.5" customHeight="1">
      <c r="B189" s="129"/>
      <c r="C189" s="150" t="s">
        <v>352</v>
      </c>
      <c r="D189" s="150" t="s">
        <v>141</v>
      </c>
      <c r="E189" s="151" t="s">
        <v>894</v>
      </c>
      <c r="F189" s="448" t="s">
        <v>895</v>
      </c>
      <c r="G189" s="448"/>
      <c r="H189" s="448"/>
      <c r="I189" s="448"/>
      <c r="J189" s="152" t="s">
        <v>198</v>
      </c>
      <c r="K189" s="153">
        <v>123</v>
      </c>
      <c r="L189" s="449"/>
      <c r="M189" s="449"/>
      <c r="N189" s="449">
        <f t="shared" si="20"/>
        <v>0</v>
      </c>
      <c r="O189" s="449"/>
      <c r="P189" s="449"/>
      <c r="Q189" s="449"/>
      <c r="R189" s="131"/>
      <c r="T189" s="154" t="s">
        <v>5</v>
      </c>
      <c r="U189" s="42" t="s">
        <v>37</v>
      </c>
      <c r="V189" s="155">
        <v>0.053</v>
      </c>
      <c r="W189" s="155">
        <f t="shared" si="21"/>
        <v>6.519</v>
      </c>
      <c r="X189" s="155">
        <v>0</v>
      </c>
      <c r="Y189" s="155">
        <f t="shared" si="22"/>
        <v>0</v>
      </c>
      <c r="Z189" s="155">
        <v>0</v>
      </c>
      <c r="AA189" s="156">
        <f t="shared" si="23"/>
        <v>0</v>
      </c>
      <c r="AR189" s="19" t="s">
        <v>214</v>
      </c>
      <c r="AT189" s="19" t="s">
        <v>141</v>
      </c>
      <c r="AU189" s="19" t="s">
        <v>94</v>
      </c>
      <c r="AY189" s="19" t="s">
        <v>140</v>
      </c>
      <c r="BE189" s="157">
        <f t="shared" si="24"/>
        <v>0</v>
      </c>
      <c r="BF189" s="157">
        <f t="shared" si="25"/>
        <v>0</v>
      </c>
      <c r="BG189" s="157">
        <f t="shared" si="26"/>
        <v>0</v>
      </c>
      <c r="BH189" s="157">
        <f t="shared" si="27"/>
        <v>0</v>
      </c>
      <c r="BI189" s="157">
        <f t="shared" si="28"/>
        <v>0</v>
      </c>
      <c r="BJ189" s="19" t="s">
        <v>77</v>
      </c>
      <c r="BK189" s="157">
        <f t="shared" si="29"/>
        <v>0</v>
      </c>
      <c r="BL189" s="19" t="s">
        <v>214</v>
      </c>
      <c r="BM189" s="19" t="s">
        <v>896</v>
      </c>
    </row>
    <row r="190" spans="2:51" s="10" customFormat="1" ht="22.5" customHeight="1">
      <c r="B190" s="158"/>
      <c r="C190" s="159"/>
      <c r="D190" s="159"/>
      <c r="E190" s="160" t="s">
        <v>5</v>
      </c>
      <c r="F190" s="450" t="s">
        <v>1272</v>
      </c>
      <c r="G190" s="451"/>
      <c r="H190" s="451"/>
      <c r="I190" s="451"/>
      <c r="J190" s="159"/>
      <c r="K190" s="161">
        <v>138</v>
      </c>
      <c r="L190" s="159"/>
      <c r="M190" s="159"/>
      <c r="N190" s="159"/>
      <c r="O190" s="159"/>
      <c r="P190" s="159"/>
      <c r="Q190" s="159"/>
      <c r="R190" s="162"/>
      <c r="T190" s="163"/>
      <c r="U190" s="159"/>
      <c r="V190" s="159"/>
      <c r="W190" s="159"/>
      <c r="X190" s="159"/>
      <c r="Y190" s="159"/>
      <c r="Z190" s="159"/>
      <c r="AA190" s="164"/>
      <c r="AT190" s="165" t="s">
        <v>148</v>
      </c>
      <c r="AU190" s="165" t="s">
        <v>94</v>
      </c>
      <c r="AV190" s="10" t="s">
        <v>94</v>
      </c>
      <c r="AW190" s="10" t="s">
        <v>30</v>
      </c>
      <c r="AX190" s="10" t="s">
        <v>77</v>
      </c>
      <c r="AY190" s="165" t="s">
        <v>140</v>
      </c>
    </row>
    <row r="191" spans="2:65" s="1" customFormat="1" ht="31.5" customHeight="1">
      <c r="B191" s="129"/>
      <c r="C191" s="150" t="s">
        <v>355</v>
      </c>
      <c r="D191" s="150" t="s">
        <v>141</v>
      </c>
      <c r="E191" s="151" t="s">
        <v>897</v>
      </c>
      <c r="F191" s="448" t="s">
        <v>898</v>
      </c>
      <c r="G191" s="448"/>
      <c r="H191" s="448"/>
      <c r="I191" s="448"/>
      <c r="J191" s="152" t="s">
        <v>198</v>
      </c>
      <c r="K191" s="153">
        <v>25</v>
      </c>
      <c r="L191" s="449"/>
      <c r="M191" s="449"/>
      <c r="N191" s="449">
        <f aca="true" t="shared" si="30" ref="N191:N201">ROUND(L191*K191,2)</f>
        <v>0</v>
      </c>
      <c r="O191" s="449"/>
      <c r="P191" s="449"/>
      <c r="Q191" s="449"/>
      <c r="R191" s="131"/>
      <c r="T191" s="154" t="s">
        <v>5</v>
      </c>
      <c r="U191" s="42" t="s">
        <v>37</v>
      </c>
      <c r="V191" s="155">
        <v>0.063</v>
      </c>
      <c r="W191" s="155">
        <f aca="true" t="shared" si="31" ref="W191:W201">V191*K191</f>
        <v>1.575</v>
      </c>
      <c r="X191" s="155">
        <v>0</v>
      </c>
      <c r="Y191" s="155">
        <f aca="true" t="shared" si="32" ref="Y191:Y201">X191*K191</f>
        <v>0</v>
      </c>
      <c r="Z191" s="155">
        <v>0</v>
      </c>
      <c r="AA191" s="156">
        <f aca="true" t="shared" si="33" ref="AA191:AA201">Z191*K191</f>
        <v>0</v>
      </c>
      <c r="AR191" s="19" t="s">
        <v>214</v>
      </c>
      <c r="AT191" s="19" t="s">
        <v>141</v>
      </c>
      <c r="AU191" s="19" t="s">
        <v>94</v>
      </c>
      <c r="AY191" s="19" t="s">
        <v>140</v>
      </c>
      <c r="BE191" s="157">
        <f aca="true" t="shared" si="34" ref="BE191:BE201">IF(U191="základní",N191,0)</f>
        <v>0</v>
      </c>
      <c r="BF191" s="157">
        <f aca="true" t="shared" si="35" ref="BF191:BF201">IF(U191="snížená",N191,0)</f>
        <v>0</v>
      </c>
      <c r="BG191" s="157">
        <f aca="true" t="shared" si="36" ref="BG191:BG201">IF(U191="zákl. přenesená",N191,0)</f>
        <v>0</v>
      </c>
      <c r="BH191" s="157">
        <f aca="true" t="shared" si="37" ref="BH191:BH201">IF(U191="sníž. přenesená",N191,0)</f>
        <v>0</v>
      </c>
      <c r="BI191" s="157">
        <f aca="true" t="shared" si="38" ref="BI191:BI201">IF(U191="nulová",N191,0)</f>
        <v>0</v>
      </c>
      <c r="BJ191" s="19" t="s">
        <v>77</v>
      </c>
      <c r="BK191" s="157">
        <f aca="true" t="shared" si="39" ref="BK191:BK201">ROUND(L191*K191,2)</f>
        <v>0</v>
      </c>
      <c r="BL191" s="19" t="s">
        <v>214</v>
      </c>
      <c r="BM191" s="19" t="s">
        <v>899</v>
      </c>
    </row>
    <row r="192" spans="2:65" s="1" customFormat="1" ht="31.5" customHeight="1">
      <c r="B192" s="129"/>
      <c r="C192" s="150" t="s">
        <v>359</v>
      </c>
      <c r="D192" s="150" t="s">
        <v>141</v>
      </c>
      <c r="E192" s="151" t="s">
        <v>900</v>
      </c>
      <c r="F192" s="448" t="s">
        <v>901</v>
      </c>
      <c r="G192" s="448"/>
      <c r="H192" s="448"/>
      <c r="I192" s="448"/>
      <c r="J192" s="152" t="s">
        <v>198</v>
      </c>
      <c r="K192" s="153">
        <v>550</v>
      </c>
      <c r="L192" s="449"/>
      <c r="M192" s="449"/>
      <c r="N192" s="449">
        <f t="shared" si="30"/>
        <v>0</v>
      </c>
      <c r="O192" s="449"/>
      <c r="P192" s="449"/>
      <c r="Q192" s="449"/>
      <c r="R192" s="131"/>
      <c r="T192" s="154" t="s">
        <v>5</v>
      </c>
      <c r="U192" s="42" t="s">
        <v>37</v>
      </c>
      <c r="V192" s="155">
        <v>0.411</v>
      </c>
      <c r="W192" s="155">
        <f t="shared" si="31"/>
        <v>226.04999999999998</v>
      </c>
      <c r="X192" s="155">
        <v>0.00045</v>
      </c>
      <c r="Y192" s="155">
        <f t="shared" si="32"/>
        <v>0.2475</v>
      </c>
      <c r="Z192" s="155">
        <v>0</v>
      </c>
      <c r="AA192" s="156">
        <f t="shared" si="33"/>
        <v>0</v>
      </c>
      <c r="AR192" s="19" t="s">
        <v>214</v>
      </c>
      <c r="AT192" s="19" t="s">
        <v>141</v>
      </c>
      <c r="AU192" s="19" t="s">
        <v>94</v>
      </c>
      <c r="AY192" s="19" t="s">
        <v>140</v>
      </c>
      <c r="BE192" s="157">
        <f t="shared" si="34"/>
        <v>0</v>
      </c>
      <c r="BF192" s="157">
        <f t="shared" si="35"/>
        <v>0</v>
      </c>
      <c r="BG192" s="157">
        <f t="shared" si="36"/>
        <v>0</v>
      </c>
      <c r="BH192" s="157">
        <f t="shared" si="37"/>
        <v>0</v>
      </c>
      <c r="BI192" s="157">
        <f t="shared" si="38"/>
        <v>0</v>
      </c>
      <c r="BJ192" s="19" t="s">
        <v>77</v>
      </c>
      <c r="BK192" s="157">
        <f t="shared" si="39"/>
        <v>0</v>
      </c>
      <c r="BL192" s="19" t="s">
        <v>214</v>
      </c>
      <c r="BM192" s="19" t="s">
        <v>902</v>
      </c>
    </row>
    <row r="193" spans="2:65" s="1" customFormat="1" ht="31.5" customHeight="1">
      <c r="B193" s="129"/>
      <c r="C193" s="150" t="s">
        <v>363</v>
      </c>
      <c r="D193" s="150" t="s">
        <v>141</v>
      </c>
      <c r="E193" s="151" t="s">
        <v>903</v>
      </c>
      <c r="F193" s="448" t="s">
        <v>904</v>
      </c>
      <c r="G193" s="448"/>
      <c r="H193" s="448"/>
      <c r="I193" s="448"/>
      <c r="J193" s="152" t="s">
        <v>198</v>
      </c>
      <c r="K193" s="153">
        <v>352</v>
      </c>
      <c r="L193" s="449"/>
      <c r="M193" s="449"/>
      <c r="N193" s="449">
        <f t="shared" si="30"/>
        <v>0</v>
      </c>
      <c r="O193" s="449"/>
      <c r="P193" s="449"/>
      <c r="Q193" s="449"/>
      <c r="R193" s="131"/>
      <c r="T193" s="154" t="s">
        <v>5</v>
      </c>
      <c r="U193" s="42" t="s">
        <v>37</v>
      </c>
      <c r="V193" s="155">
        <v>0.421</v>
      </c>
      <c r="W193" s="155">
        <f t="shared" si="31"/>
        <v>148.192</v>
      </c>
      <c r="X193" s="155">
        <v>0.0007</v>
      </c>
      <c r="Y193" s="155">
        <f t="shared" si="32"/>
        <v>0.2464</v>
      </c>
      <c r="Z193" s="155">
        <v>0</v>
      </c>
      <c r="AA193" s="156">
        <f t="shared" si="33"/>
        <v>0</v>
      </c>
      <c r="AR193" s="19" t="s">
        <v>214</v>
      </c>
      <c r="AT193" s="19" t="s">
        <v>141</v>
      </c>
      <c r="AU193" s="19" t="s">
        <v>94</v>
      </c>
      <c r="AY193" s="19" t="s">
        <v>140</v>
      </c>
      <c r="BE193" s="157">
        <f t="shared" si="34"/>
        <v>0</v>
      </c>
      <c r="BF193" s="157">
        <f t="shared" si="35"/>
        <v>0</v>
      </c>
      <c r="BG193" s="157">
        <f t="shared" si="36"/>
        <v>0</v>
      </c>
      <c r="BH193" s="157">
        <f t="shared" si="37"/>
        <v>0</v>
      </c>
      <c r="BI193" s="157">
        <f t="shared" si="38"/>
        <v>0</v>
      </c>
      <c r="BJ193" s="19" t="s">
        <v>77</v>
      </c>
      <c r="BK193" s="157">
        <f t="shared" si="39"/>
        <v>0</v>
      </c>
      <c r="BL193" s="19" t="s">
        <v>214</v>
      </c>
      <c r="BM193" s="19" t="s">
        <v>905</v>
      </c>
    </row>
    <row r="194" spans="2:65" s="1" customFormat="1" ht="31.5" customHeight="1">
      <c r="B194" s="129"/>
      <c r="C194" s="150" t="s">
        <v>367</v>
      </c>
      <c r="D194" s="150" t="s">
        <v>141</v>
      </c>
      <c r="E194" s="151" t="s">
        <v>906</v>
      </c>
      <c r="F194" s="448" t="s">
        <v>907</v>
      </c>
      <c r="G194" s="448"/>
      <c r="H194" s="448"/>
      <c r="I194" s="448"/>
      <c r="J194" s="152" t="s">
        <v>198</v>
      </c>
      <c r="K194" s="153">
        <v>156</v>
      </c>
      <c r="L194" s="449"/>
      <c r="M194" s="449"/>
      <c r="N194" s="449">
        <f t="shared" si="30"/>
        <v>0</v>
      </c>
      <c r="O194" s="449"/>
      <c r="P194" s="449"/>
      <c r="Q194" s="449"/>
      <c r="R194" s="131"/>
      <c r="T194" s="154" t="s">
        <v>5</v>
      </c>
      <c r="U194" s="42" t="s">
        <v>37</v>
      </c>
      <c r="V194" s="155">
        <v>0.426</v>
      </c>
      <c r="W194" s="155">
        <f t="shared" si="31"/>
        <v>66.456</v>
      </c>
      <c r="X194" s="155">
        <v>0.00069</v>
      </c>
      <c r="Y194" s="155">
        <f t="shared" si="32"/>
        <v>0.10764</v>
      </c>
      <c r="Z194" s="155">
        <v>0</v>
      </c>
      <c r="AA194" s="156">
        <f t="shared" si="33"/>
        <v>0</v>
      </c>
      <c r="AR194" s="19" t="s">
        <v>214</v>
      </c>
      <c r="AT194" s="19" t="s">
        <v>141</v>
      </c>
      <c r="AU194" s="19" t="s">
        <v>94</v>
      </c>
      <c r="AY194" s="19" t="s">
        <v>140</v>
      </c>
      <c r="BE194" s="157">
        <f t="shared" si="34"/>
        <v>0</v>
      </c>
      <c r="BF194" s="157">
        <f t="shared" si="35"/>
        <v>0</v>
      </c>
      <c r="BG194" s="157">
        <f t="shared" si="36"/>
        <v>0</v>
      </c>
      <c r="BH194" s="157">
        <f t="shared" si="37"/>
        <v>0</v>
      </c>
      <c r="BI194" s="157">
        <f t="shared" si="38"/>
        <v>0</v>
      </c>
      <c r="BJ194" s="19" t="s">
        <v>77</v>
      </c>
      <c r="BK194" s="157">
        <f t="shared" si="39"/>
        <v>0</v>
      </c>
      <c r="BL194" s="19" t="s">
        <v>214</v>
      </c>
      <c r="BM194" s="19" t="s">
        <v>908</v>
      </c>
    </row>
    <row r="195" spans="2:65" s="1" customFormat="1" ht="31.5" customHeight="1">
      <c r="B195" s="129"/>
      <c r="C195" s="150" t="s">
        <v>371</v>
      </c>
      <c r="D195" s="150" t="s">
        <v>141</v>
      </c>
      <c r="E195" s="151" t="s">
        <v>909</v>
      </c>
      <c r="F195" s="448" t="s">
        <v>910</v>
      </c>
      <c r="G195" s="448"/>
      <c r="H195" s="448"/>
      <c r="I195" s="448"/>
      <c r="J195" s="152" t="s">
        <v>198</v>
      </c>
      <c r="K195" s="153">
        <v>494</v>
      </c>
      <c r="L195" s="449"/>
      <c r="M195" s="449"/>
      <c r="N195" s="449">
        <f t="shared" si="30"/>
        <v>0</v>
      </c>
      <c r="O195" s="449"/>
      <c r="P195" s="449"/>
      <c r="Q195" s="449"/>
      <c r="R195" s="131"/>
      <c r="T195" s="154" t="s">
        <v>5</v>
      </c>
      <c r="U195" s="42" t="s">
        <v>37</v>
      </c>
      <c r="V195" s="155">
        <v>0.435</v>
      </c>
      <c r="W195" s="155">
        <f t="shared" si="31"/>
        <v>214.89</v>
      </c>
      <c r="X195" s="155">
        <v>0.00126</v>
      </c>
      <c r="Y195" s="155">
        <f t="shared" si="32"/>
        <v>0.62244</v>
      </c>
      <c r="Z195" s="155">
        <v>0</v>
      </c>
      <c r="AA195" s="156">
        <f t="shared" si="33"/>
        <v>0</v>
      </c>
      <c r="AR195" s="19" t="s">
        <v>214</v>
      </c>
      <c r="AT195" s="19" t="s">
        <v>141</v>
      </c>
      <c r="AU195" s="19" t="s">
        <v>94</v>
      </c>
      <c r="AY195" s="19" t="s">
        <v>140</v>
      </c>
      <c r="BE195" s="157">
        <f t="shared" si="34"/>
        <v>0</v>
      </c>
      <c r="BF195" s="157">
        <f t="shared" si="35"/>
        <v>0</v>
      </c>
      <c r="BG195" s="157">
        <f t="shared" si="36"/>
        <v>0</v>
      </c>
      <c r="BH195" s="157">
        <f t="shared" si="37"/>
        <v>0</v>
      </c>
      <c r="BI195" s="157">
        <f t="shared" si="38"/>
        <v>0</v>
      </c>
      <c r="BJ195" s="19" t="s">
        <v>77</v>
      </c>
      <c r="BK195" s="157">
        <f t="shared" si="39"/>
        <v>0</v>
      </c>
      <c r="BL195" s="19" t="s">
        <v>214</v>
      </c>
      <c r="BM195" s="19" t="s">
        <v>911</v>
      </c>
    </row>
    <row r="196" spans="2:65" s="1" customFormat="1" ht="31.5" customHeight="1">
      <c r="B196" s="129"/>
      <c r="C196" s="150" t="s">
        <v>375</v>
      </c>
      <c r="D196" s="150" t="s">
        <v>141</v>
      </c>
      <c r="E196" s="151" t="s">
        <v>912</v>
      </c>
      <c r="F196" s="448" t="s">
        <v>913</v>
      </c>
      <c r="G196" s="448"/>
      <c r="H196" s="448"/>
      <c r="I196" s="448"/>
      <c r="J196" s="152" t="s">
        <v>198</v>
      </c>
      <c r="K196" s="153">
        <v>254</v>
      </c>
      <c r="L196" s="449"/>
      <c r="M196" s="449"/>
      <c r="N196" s="449">
        <f t="shared" si="30"/>
        <v>0</v>
      </c>
      <c r="O196" s="449"/>
      <c r="P196" s="449"/>
      <c r="Q196" s="449"/>
      <c r="R196" s="131"/>
      <c r="T196" s="154" t="s">
        <v>5</v>
      </c>
      <c r="U196" s="42" t="s">
        <v>37</v>
      </c>
      <c r="V196" s="155">
        <v>0.44</v>
      </c>
      <c r="W196" s="155">
        <f t="shared" si="31"/>
        <v>111.76</v>
      </c>
      <c r="X196" s="155">
        <v>0.00159</v>
      </c>
      <c r="Y196" s="155">
        <f t="shared" si="32"/>
        <v>0.40386</v>
      </c>
      <c r="Z196" s="155">
        <v>0</v>
      </c>
      <c r="AA196" s="156">
        <f t="shared" si="33"/>
        <v>0</v>
      </c>
      <c r="AR196" s="19" t="s">
        <v>214</v>
      </c>
      <c r="AT196" s="19" t="s">
        <v>141</v>
      </c>
      <c r="AU196" s="19" t="s">
        <v>94</v>
      </c>
      <c r="AY196" s="19" t="s">
        <v>140</v>
      </c>
      <c r="BE196" s="157">
        <f t="shared" si="34"/>
        <v>0</v>
      </c>
      <c r="BF196" s="157">
        <f t="shared" si="35"/>
        <v>0</v>
      </c>
      <c r="BG196" s="157">
        <f t="shared" si="36"/>
        <v>0</v>
      </c>
      <c r="BH196" s="157">
        <f t="shared" si="37"/>
        <v>0</v>
      </c>
      <c r="BI196" s="157">
        <f t="shared" si="38"/>
        <v>0</v>
      </c>
      <c r="BJ196" s="19" t="s">
        <v>77</v>
      </c>
      <c r="BK196" s="157">
        <f t="shared" si="39"/>
        <v>0</v>
      </c>
      <c r="BL196" s="19" t="s">
        <v>214</v>
      </c>
      <c r="BM196" s="19" t="s">
        <v>914</v>
      </c>
    </row>
    <row r="197" spans="2:65" s="1" customFormat="1" ht="31.5" customHeight="1">
      <c r="B197" s="129"/>
      <c r="C197" s="150" t="s">
        <v>379</v>
      </c>
      <c r="D197" s="150" t="s">
        <v>141</v>
      </c>
      <c r="E197" s="151" t="s">
        <v>915</v>
      </c>
      <c r="F197" s="448" t="s">
        <v>916</v>
      </c>
      <c r="G197" s="448"/>
      <c r="H197" s="448"/>
      <c r="I197" s="448"/>
      <c r="J197" s="152" t="s">
        <v>198</v>
      </c>
      <c r="K197" s="153">
        <v>305</v>
      </c>
      <c r="L197" s="449"/>
      <c r="M197" s="449"/>
      <c r="N197" s="449">
        <f t="shared" si="30"/>
        <v>0</v>
      </c>
      <c r="O197" s="449"/>
      <c r="P197" s="449"/>
      <c r="Q197" s="449"/>
      <c r="R197" s="131"/>
      <c r="T197" s="154" t="s">
        <v>5</v>
      </c>
      <c r="U197" s="42" t="s">
        <v>37</v>
      </c>
      <c r="V197" s="155">
        <v>0.456</v>
      </c>
      <c r="W197" s="155">
        <f t="shared" si="31"/>
        <v>139.08</v>
      </c>
      <c r="X197" s="155">
        <v>0.00194</v>
      </c>
      <c r="Y197" s="155">
        <f t="shared" si="32"/>
        <v>0.5917</v>
      </c>
      <c r="Z197" s="155">
        <v>0</v>
      </c>
      <c r="AA197" s="156">
        <f t="shared" si="33"/>
        <v>0</v>
      </c>
      <c r="AR197" s="19" t="s">
        <v>214</v>
      </c>
      <c r="AT197" s="19" t="s">
        <v>141</v>
      </c>
      <c r="AU197" s="19" t="s">
        <v>94</v>
      </c>
      <c r="AY197" s="19" t="s">
        <v>140</v>
      </c>
      <c r="BE197" s="157">
        <f t="shared" si="34"/>
        <v>0</v>
      </c>
      <c r="BF197" s="157">
        <f t="shared" si="35"/>
        <v>0</v>
      </c>
      <c r="BG197" s="157">
        <f t="shared" si="36"/>
        <v>0</v>
      </c>
      <c r="BH197" s="157">
        <f t="shared" si="37"/>
        <v>0</v>
      </c>
      <c r="BI197" s="157">
        <f t="shared" si="38"/>
        <v>0</v>
      </c>
      <c r="BJ197" s="19" t="s">
        <v>77</v>
      </c>
      <c r="BK197" s="157">
        <f t="shared" si="39"/>
        <v>0</v>
      </c>
      <c r="BL197" s="19" t="s">
        <v>214</v>
      </c>
      <c r="BM197" s="19" t="s">
        <v>917</v>
      </c>
    </row>
    <row r="198" spans="2:65" s="1" customFormat="1" ht="31.5" customHeight="1">
      <c r="B198" s="129"/>
      <c r="C198" s="150" t="s">
        <v>383</v>
      </c>
      <c r="D198" s="150" t="s">
        <v>141</v>
      </c>
      <c r="E198" s="151" t="s">
        <v>918</v>
      </c>
      <c r="F198" s="448" t="s">
        <v>919</v>
      </c>
      <c r="G198" s="448"/>
      <c r="H198" s="448"/>
      <c r="I198" s="448"/>
      <c r="J198" s="152" t="s">
        <v>198</v>
      </c>
      <c r="K198" s="153">
        <v>78</v>
      </c>
      <c r="L198" s="449"/>
      <c r="M198" s="449"/>
      <c r="N198" s="449">
        <f t="shared" si="30"/>
        <v>0</v>
      </c>
      <c r="O198" s="449"/>
      <c r="P198" s="449"/>
      <c r="Q198" s="449"/>
      <c r="R198" s="131"/>
      <c r="T198" s="154" t="s">
        <v>5</v>
      </c>
      <c r="U198" s="42" t="s">
        <v>37</v>
      </c>
      <c r="V198" s="155">
        <v>0.496</v>
      </c>
      <c r="W198" s="155">
        <f t="shared" si="31"/>
        <v>38.688</v>
      </c>
      <c r="X198" s="155">
        <v>0.00336</v>
      </c>
      <c r="Y198" s="155">
        <f t="shared" si="32"/>
        <v>0.26208000000000004</v>
      </c>
      <c r="Z198" s="155">
        <v>0</v>
      </c>
      <c r="AA198" s="156">
        <f t="shared" si="33"/>
        <v>0</v>
      </c>
      <c r="AR198" s="19" t="s">
        <v>214</v>
      </c>
      <c r="AT198" s="19" t="s">
        <v>141</v>
      </c>
      <c r="AU198" s="19" t="s">
        <v>94</v>
      </c>
      <c r="AY198" s="19" t="s">
        <v>140</v>
      </c>
      <c r="BE198" s="157">
        <f t="shared" si="34"/>
        <v>0</v>
      </c>
      <c r="BF198" s="157">
        <f t="shared" si="35"/>
        <v>0</v>
      </c>
      <c r="BG198" s="157">
        <f t="shared" si="36"/>
        <v>0</v>
      </c>
      <c r="BH198" s="157">
        <f t="shared" si="37"/>
        <v>0</v>
      </c>
      <c r="BI198" s="157">
        <f t="shared" si="38"/>
        <v>0</v>
      </c>
      <c r="BJ198" s="19" t="s">
        <v>77</v>
      </c>
      <c r="BK198" s="157">
        <f t="shared" si="39"/>
        <v>0</v>
      </c>
      <c r="BL198" s="19" t="s">
        <v>214</v>
      </c>
      <c r="BM198" s="19" t="s">
        <v>920</v>
      </c>
    </row>
    <row r="199" spans="2:65" s="1" customFormat="1" ht="31.5" customHeight="1">
      <c r="B199" s="129"/>
      <c r="C199" s="150" t="s">
        <v>387</v>
      </c>
      <c r="D199" s="150" t="s">
        <v>141</v>
      </c>
      <c r="E199" s="151" t="s">
        <v>921</v>
      </c>
      <c r="F199" s="448" t="s">
        <v>922</v>
      </c>
      <c r="G199" s="448"/>
      <c r="H199" s="448"/>
      <c r="I199" s="448"/>
      <c r="J199" s="152" t="s">
        <v>198</v>
      </c>
      <c r="K199" s="153">
        <v>113</v>
      </c>
      <c r="L199" s="449"/>
      <c r="M199" s="449"/>
      <c r="N199" s="449">
        <f t="shared" si="30"/>
        <v>0</v>
      </c>
      <c r="O199" s="449"/>
      <c r="P199" s="449"/>
      <c r="Q199" s="449"/>
      <c r="R199" s="131"/>
      <c r="T199" s="154" t="s">
        <v>5</v>
      </c>
      <c r="U199" s="42" t="s">
        <v>37</v>
      </c>
      <c r="V199" s="155">
        <v>0.568</v>
      </c>
      <c r="W199" s="155">
        <f t="shared" si="31"/>
        <v>64.184</v>
      </c>
      <c r="X199" s="155">
        <v>0.00425</v>
      </c>
      <c r="Y199" s="155">
        <f t="shared" si="32"/>
        <v>0.48025</v>
      </c>
      <c r="Z199" s="155">
        <v>0</v>
      </c>
      <c r="AA199" s="156">
        <f t="shared" si="33"/>
        <v>0</v>
      </c>
      <c r="AR199" s="19" t="s">
        <v>214</v>
      </c>
      <c r="AT199" s="19" t="s">
        <v>141</v>
      </c>
      <c r="AU199" s="19" t="s">
        <v>94</v>
      </c>
      <c r="AY199" s="19" t="s">
        <v>140</v>
      </c>
      <c r="BE199" s="157">
        <f t="shared" si="34"/>
        <v>0</v>
      </c>
      <c r="BF199" s="157">
        <f t="shared" si="35"/>
        <v>0</v>
      </c>
      <c r="BG199" s="157">
        <f t="shared" si="36"/>
        <v>0</v>
      </c>
      <c r="BH199" s="157">
        <f t="shared" si="37"/>
        <v>0</v>
      </c>
      <c r="BI199" s="157">
        <f t="shared" si="38"/>
        <v>0</v>
      </c>
      <c r="BJ199" s="19" t="s">
        <v>77</v>
      </c>
      <c r="BK199" s="157">
        <f t="shared" si="39"/>
        <v>0</v>
      </c>
      <c r="BL199" s="19" t="s">
        <v>214</v>
      </c>
      <c r="BM199" s="19" t="s">
        <v>923</v>
      </c>
    </row>
    <row r="200" spans="2:65" s="1" customFormat="1" ht="31.5" customHeight="1">
      <c r="B200" s="129"/>
      <c r="C200" s="150" t="s">
        <v>391</v>
      </c>
      <c r="D200" s="150" t="s">
        <v>141</v>
      </c>
      <c r="E200" s="151" t="s">
        <v>924</v>
      </c>
      <c r="F200" s="448" t="s">
        <v>925</v>
      </c>
      <c r="G200" s="448"/>
      <c r="H200" s="448"/>
      <c r="I200" s="448"/>
      <c r="J200" s="152" t="s">
        <v>198</v>
      </c>
      <c r="K200" s="153">
        <v>245</v>
      </c>
      <c r="L200" s="449"/>
      <c r="M200" s="449"/>
      <c r="N200" s="449">
        <f t="shared" si="30"/>
        <v>0</v>
      </c>
      <c r="O200" s="449"/>
      <c r="P200" s="449"/>
      <c r="Q200" s="449"/>
      <c r="R200" s="131"/>
      <c r="T200" s="154" t="s">
        <v>5</v>
      </c>
      <c r="U200" s="42" t="s">
        <v>37</v>
      </c>
      <c r="V200" s="155">
        <v>0.658</v>
      </c>
      <c r="W200" s="155">
        <f t="shared" si="31"/>
        <v>161.21</v>
      </c>
      <c r="X200" s="155">
        <v>0.00527</v>
      </c>
      <c r="Y200" s="155">
        <f t="shared" si="32"/>
        <v>1.29115</v>
      </c>
      <c r="Z200" s="155">
        <v>0</v>
      </c>
      <c r="AA200" s="156">
        <f t="shared" si="33"/>
        <v>0</v>
      </c>
      <c r="AR200" s="19" t="s">
        <v>214</v>
      </c>
      <c r="AT200" s="19" t="s">
        <v>141</v>
      </c>
      <c r="AU200" s="19" t="s">
        <v>94</v>
      </c>
      <c r="AY200" s="19" t="s">
        <v>140</v>
      </c>
      <c r="BE200" s="157">
        <f t="shared" si="34"/>
        <v>0</v>
      </c>
      <c r="BF200" s="157">
        <f t="shared" si="35"/>
        <v>0</v>
      </c>
      <c r="BG200" s="157">
        <f t="shared" si="36"/>
        <v>0</v>
      </c>
      <c r="BH200" s="157">
        <f t="shared" si="37"/>
        <v>0</v>
      </c>
      <c r="BI200" s="157">
        <f t="shared" si="38"/>
        <v>0</v>
      </c>
      <c r="BJ200" s="19" t="s">
        <v>77</v>
      </c>
      <c r="BK200" s="157">
        <f t="shared" si="39"/>
        <v>0</v>
      </c>
      <c r="BL200" s="19" t="s">
        <v>214</v>
      </c>
      <c r="BM200" s="19" t="s">
        <v>926</v>
      </c>
    </row>
    <row r="201" spans="2:65" s="1" customFormat="1" ht="22.5" customHeight="1">
      <c r="B201" s="129"/>
      <c r="C201" s="150" t="s">
        <v>395</v>
      </c>
      <c r="D201" s="150" t="s">
        <v>141</v>
      </c>
      <c r="E201" s="151" t="s">
        <v>927</v>
      </c>
      <c r="F201" s="448" t="s">
        <v>928</v>
      </c>
      <c r="G201" s="448"/>
      <c r="H201" s="448"/>
      <c r="I201" s="448"/>
      <c r="J201" s="152" t="s">
        <v>198</v>
      </c>
      <c r="K201" s="153">
        <v>1806</v>
      </c>
      <c r="L201" s="449"/>
      <c r="M201" s="449"/>
      <c r="N201" s="449">
        <f t="shared" si="30"/>
        <v>0</v>
      </c>
      <c r="O201" s="449"/>
      <c r="P201" s="449"/>
      <c r="Q201" s="449"/>
      <c r="R201" s="131"/>
      <c r="T201" s="154" t="s">
        <v>5</v>
      </c>
      <c r="U201" s="42" t="s">
        <v>37</v>
      </c>
      <c r="V201" s="155">
        <v>0.038</v>
      </c>
      <c r="W201" s="155">
        <f t="shared" si="31"/>
        <v>68.628</v>
      </c>
      <c r="X201" s="155">
        <v>0</v>
      </c>
      <c r="Y201" s="155">
        <f t="shared" si="32"/>
        <v>0</v>
      </c>
      <c r="Z201" s="155">
        <v>0</v>
      </c>
      <c r="AA201" s="156">
        <f t="shared" si="33"/>
        <v>0</v>
      </c>
      <c r="AR201" s="19" t="s">
        <v>214</v>
      </c>
      <c r="AT201" s="19" t="s">
        <v>141</v>
      </c>
      <c r="AU201" s="19" t="s">
        <v>94</v>
      </c>
      <c r="AY201" s="19" t="s">
        <v>140</v>
      </c>
      <c r="BE201" s="157">
        <f t="shared" si="34"/>
        <v>0</v>
      </c>
      <c r="BF201" s="157">
        <f t="shared" si="35"/>
        <v>0</v>
      </c>
      <c r="BG201" s="157">
        <f t="shared" si="36"/>
        <v>0</v>
      </c>
      <c r="BH201" s="157">
        <f t="shared" si="37"/>
        <v>0</v>
      </c>
      <c r="BI201" s="157">
        <f t="shared" si="38"/>
        <v>0</v>
      </c>
      <c r="BJ201" s="19" t="s">
        <v>77</v>
      </c>
      <c r="BK201" s="157">
        <f t="shared" si="39"/>
        <v>0</v>
      </c>
      <c r="BL201" s="19" t="s">
        <v>214</v>
      </c>
      <c r="BM201" s="19" t="s">
        <v>929</v>
      </c>
    </row>
    <row r="202" spans="2:51" s="10" customFormat="1" ht="22.5" customHeight="1">
      <c r="B202" s="158"/>
      <c r="C202" s="159"/>
      <c r="D202" s="159"/>
      <c r="E202" s="160" t="s">
        <v>5</v>
      </c>
      <c r="F202" s="450" t="s">
        <v>1248</v>
      </c>
      <c r="G202" s="451"/>
      <c r="H202" s="451"/>
      <c r="I202" s="451"/>
      <c r="J202" s="159"/>
      <c r="K202" s="161">
        <v>1806</v>
      </c>
      <c r="L202" s="159"/>
      <c r="M202" s="159"/>
      <c r="N202" s="159"/>
      <c r="O202" s="159"/>
      <c r="P202" s="159"/>
      <c r="Q202" s="159"/>
      <c r="R202" s="162"/>
      <c r="T202" s="163"/>
      <c r="U202" s="159"/>
      <c r="V202" s="159"/>
      <c r="W202" s="159"/>
      <c r="X202" s="159"/>
      <c r="Y202" s="159"/>
      <c r="Z202" s="159"/>
      <c r="AA202" s="164"/>
      <c r="AT202" s="165" t="s">
        <v>148</v>
      </c>
      <c r="AU202" s="165" t="s">
        <v>94</v>
      </c>
      <c r="AV202" s="10" t="s">
        <v>94</v>
      </c>
      <c r="AW202" s="10" t="s">
        <v>30</v>
      </c>
      <c r="AX202" s="10" t="s">
        <v>77</v>
      </c>
      <c r="AY202" s="165" t="s">
        <v>140</v>
      </c>
    </row>
    <row r="203" spans="2:65" s="1" customFormat="1" ht="22.5" customHeight="1">
      <c r="B203" s="129"/>
      <c r="C203" s="150" t="s">
        <v>399</v>
      </c>
      <c r="D203" s="150" t="s">
        <v>141</v>
      </c>
      <c r="E203" s="151" t="s">
        <v>930</v>
      </c>
      <c r="F203" s="448" t="s">
        <v>931</v>
      </c>
      <c r="G203" s="448"/>
      <c r="H203" s="448"/>
      <c r="I203" s="448"/>
      <c r="J203" s="152" t="s">
        <v>198</v>
      </c>
      <c r="K203" s="153">
        <v>496</v>
      </c>
      <c r="L203" s="449"/>
      <c r="M203" s="449"/>
      <c r="N203" s="449">
        <f>ROUND(L203*K203,2)</f>
        <v>0</v>
      </c>
      <c r="O203" s="449"/>
      <c r="P203" s="449"/>
      <c r="Q203" s="449"/>
      <c r="R203" s="131"/>
      <c r="T203" s="154" t="s">
        <v>5</v>
      </c>
      <c r="U203" s="42" t="s">
        <v>37</v>
      </c>
      <c r="V203" s="155">
        <v>0.046</v>
      </c>
      <c r="W203" s="155">
        <f>V203*K203</f>
        <v>22.816</v>
      </c>
      <c r="X203" s="155">
        <v>0</v>
      </c>
      <c r="Y203" s="155">
        <f>X203*K203</f>
        <v>0</v>
      </c>
      <c r="Z203" s="155">
        <v>0</v>
      </c>
      <c r="AA203" s="156">
        <f>Z203*K203</f>
        <v>0</v>
      </c>
      <c r="AR203" s="19" t="s">
        <v>214</v>
      </c>
      <c r="AT203" s="19" t="s">
        <v>141</v>
      </c>
      <c r="AU203" s="19" t="s">
        <v>94</v>
      </c>
      <c r="AY203" s="19" t="s">
        <v>140</v>
      </c>
      <c r="BE203" s="157">
        <f>IF(U203="základní",N203,0)</f>
        <v>0</v>
      </c>
      <c r="BF203" s="157">
        <f>IF(U203="snížená",N203,0)</f>
        <v>0</v>
      </c>
      <c r="BG203" s="157">
        <f>IF(U203="zákl. přenesená",N203,0)</f>
        <v>0</v>
      </c>
      <c r="BH203" s="157">
        <f>IF(U203="sníž. přenesená",N203,0)</f>
        <v>0</v>
      </c>
      <c r="BI203" s="157">
        <f>IF(U203="nulová",N203,0)</f>
        <v>0</v>
      </c>
      <c r="BJ203" s="19" t="s">
        <v>77</v>
      </c>
      <c r="BK203" s="157">
        <f>ROUND(L203*K203,2)</f>
        <v>0</v>
      </c>
      <c r="BL203" s="19" t="s">
        <v>214</v>
      </c>
      <c r="BM203" s="19" t="s">
        <v>932</v>
      </c>
    </row>
    <row r="204" spans="2:51" s="10" customFormat="1" ht="22.5" customHeight="1">
      <c r="B204" s="158"/>
      <c r="C204" s="159"/>
      <c r="D204" s="159"/>
      <c r="E204" s="160" t="s">
        <v>5</v>
      </c>
      <c r="F204" s="450" t="s">
        <v>1273</v>
      </c>
      <c r="G204" s="451"/>
      <c r="H204" s="451"/>
      <c r="I204" s="451"/>
      <c r="J204" s="159"/>
      <c r="K204" s="161">
        <v>496</v>
      </c>
      <c r="L204" s="159"/>
      <c r="M204" s="159"/>
      <c r="N204" s="159"/>
      <c r="O204" s="159"/>
      <c r="P204" s="159"/>
      <c r="Q204" s="159"/>
      <c r="R204" s="162"/>
      <c r="T204" s="163"/>
      <c r="U204" s="159"/>
      <c r="V204" s="159"/>
      <c r="W204" s="159"/>
      <c r="X204" s="159"/>
      <c r="Y204" s="159"/>
      <c r="Z204" s="159"/>
      <c r="AA204" s="164"/>
      <c r="AT204" s="165" t="s">
        <v>148</v>
      </c>
      <c r="AU204" s="165" t="s">
        <v>94</v>
      </c>
      <c r="AV204" s="10" t="s">
        <v>94</v>
      </c>
      <c r="AW204" s="10" t="s">
        <v>30</v>
      </c>
      <c r="AX204" s="10" t="s">
        <v>77</v>
      </c>
      <c r="AY204" s="165" t="s">
        <v>140</v>
      </c>
    </row>
    <row r="205" spans="2:65" s="1" customFormat="1" ht="22.5" customHeight="1">
      <c r="B205" s="129"/>
      <c r="C205" s="150" t="s">
        <v>403</v>
      </c>
      <c r="D205" s="150" t="s">
        <v>141</v>
      </c>
      <c r="E205" s="151" t="s">
        <v>933</v>
      </c>
      <c r="F205" s="448" t="s">
        <v>1274</v>
      </c>
      <c r="G205" s="448"/>
      <c r="H205" s="448"/>
      <c r="I205" s="448"/>
      <c r="J205" s="152" t="s">
        <v>198</v>
      </c>
      <c r="K205" s="153">
        <v>165</v>
      </c>
      <c r="L205" s="449"/>
      <c r="M205" s="449"/>
      <c r="N205" s="449">
        <f>ROUND(L205*K205,2)</f>
        <v>0</v>
      </c>
      <c r="O205" s="449"/>
      <c r="P205" s="449"/>
      <c r="Q205" s="449"/>
      <c r="R205" s="131"/>
      <c r="T205" s="154" t="s">
        <v>5</v>
      </c>
      <c r="U205" s="42" t="s">
        <v>37</v>
      </c>
      <c r="V205" s="155">
        <v>0.053</v>
      </c>
      <c r="W205" s="155">
        <f>V205*K205</f>
        <v>8.745</v>
      </c>
      <c r="X205" s="155">
        <v>0</v>
      </c>
      <c r="Y205" s="155">
        <f>X205*K205</f>
        <v>0</v>
      </c>
      <c r="Z205" s="155">
        <v>0</v>
      </c>
      <c r="AA205" s="156">
        <f>Z205*K205</f>
        <v>0</v>
      </c>
      <c r="AR205" s="19" t="s">
        <v>214</v>
      </c>
      <c r="AT205" s="19" t="s">
        <v>141</v>
      </c>
      <c r="AU205" s="19" t="s">
        <v>94</v>
      </c>
      <c r="AY205" s="19" t="s">
        <v>140</v>
      </c>
      <c r="BE205" s="157">
        <f>IF(U205="základní",N205,0)</f>
        <v>0</v>
      </c>
      <c r="BF205" s="157">
        <f>IF(U205="snížená",N205,0)</f>
        <v>0</v>
      </c>
      <c r="BG205" s="157">
        <f>IF(U205="zákl. přenesená",N205,0)</f>
        <v>0</v>
      </c>
      <c r="BH205" s="157">
        <f>IF(U205="sníž. přenesená",N205,0)</f>
        <v>0</v>
      </c>
      <c r="BI205" s="157">
        <f>IF(U205="nulová",N205,0)</f>
        <v>0</v>
      </c>
      <c r="BJ205" s="19" t="s">
        <v>77</v>
      </c>
      <c r="BK205" s="157">
        <f>ROUND(L205*K205,2)</f>
        <v>0</v>
      </c>
      <c r="BL205" s="19" t="s">
        <v>214</v>
      </c>
      <c r="BM205" s="19" t="s">
        <v>934</v>
      </c>
    </row>
    <row r="206" spans="2:65" s="1" customFormat="1" ht="31.5" customHeight="1">
      <c r="B206" s="129"/>
      <c r="C206" s="150" t="s">
        <v>408</v>
      </c>
      <c r="D206" s="150" t="s">
        <v>141</v>
      </c>
      <c r="E206" s="151" t="s">
        <v>935</v>
      </c>
      <c r="F206" s="448" t="s">
        <v>936</v>
      </c>
      <c r="G206" s="448"/>
      <c r="H206" s="448"/>
      <c r="I206" s="448"/>
      <c r="J206" s="152" t="s">
        <v>198</v>
      </c>
      <c r="K206" s="153">
        <v>3450</v>
      </c>
      <c r="L206" s="449"/>
      <c r="M206" s="449"/>
      <c r="N206" s="449">
        <f>ROUND(L206*K206,2)</f>
        <v>0</v>
      </c>
      <c r="O206" s="449"/>
      <c r="P206" s="449"/>
      <c r="Q206" s="449"/>
      <c r="R206" s="131"/>
      <c r="T206" s="154" t="s">
        <v>5</v>
      </c>
      <c r="U206" s="42" t="s">
        <v>37</v>
      </c>
      <c r="V206" s="155">
        <v>0.333</v>
      </c>
      <c r="W206" s="155">
        <f>V206*K206</f>
        <v>1148.8500000000001</v>
      </c>
      <c r="X206" s="155">
        <v>0.00015</v>
      </c>
      <c r="Y206" s="155">
        <f>X206*K206</f>
        <v>0.5175</v>
      </c>
      <c r="Z206" s="155">
        <v>0</v>
      </c>
      <c r="AA206" s="156">
        <f>Z206*K206</f>
        <v>0</v>
      </c>
      <c r="AR206" s="19" t="s">
        <v>214</v>
      </c>
      <c r="AT206" s="19" t="s">
        <v>141</v>
      </c>
      <c r="AU206" s="19" t="s">
        <v>94</v>
      </c>
      <c r="AY206" s="19" t="s">
        <v>140</v>
      </c>
      <c r="BE206" s="157">
        <f>IF(U206="základní",N206,0)</f>
        <v>0</v>
      </c>
      <c r="BF206" s="157">
        <f>IF(U206="snížená",N206,0)</f>
        <v>0</v>
      </c>
      <c r="BG206" s="157">
        <f>IF(U206="zákl. přenesená",N206,0)</f>
        <v>0</v>
      </c>
      <c r="BH206" s="157">
        <f>IF(U206="sníž. přenesená",N206,0)</f>
        <v>0</v>
      </c>
      <c r="BI206" s="157">
        <f>IF(U206="nulová",N206,0)</f>
        <v>0</v>
      </c>
      <c r="BJ206" s="19" t="s">
        <v>77</v>
      </c>
      <c r="BK206" s="157">
        <f>ROUND(L206*K206,2)</f>
        <v>0</v>
      </c>
      <c r="BL206" s="19" t="s">
        <v>214</v>
      </c>
      <c r="BM206" s="19" t="s">
        <v>937</v>
      </c>
    </row>
    <row r="207" spans="2:65" s="1" customFormat="1" ht="22.5" customHeight="1">
      <c r="B207" s="129"/>
      <c r="C207" s="150" t="s">
        <v>409</v>
      </c>
      <c r="D207" s="150" t="s">
        <v>141</v>
      </c>
      <c r="E207" s="151" t="s">
        <v>938</v>
      </c>
      <c r="F207" s="448" t="s">
        <v>939</v>
      </c>
      <c r="G207" s="448"/>
      <c r="H207" s="448"/>
      <c r="I207" s="448"/>
      <c r="J207" s="152" t="s">
        <v>198</v>
      </c>
      <c r="K207" s="153">
        <v>3450</v>
      </c>
      <c r="L207" s="449"/>
      <c r="M207" s="449"/>
      <c r="N207" s="449">
        <f>ROUND(L207*K207,2)</f>
        <v>0</v>
      </c>
      <c r="O207" s="449"/>
      <c r="P207" s="449"/>
      <c r="Q207" s="449"/>
      <c r="R207" s="131"/>
      <c r="T207" s="154" t="s">
        <v>5</v>
      </c>
      <c r="U207" s="42" t="s">
        <v>37</v>
      </c>
      <c r="V207" s="155">
        <v>0.03</v>
      </c>
      <c r="W207" s="155">
        <f>V207*K207</f>
        <v>103.5</v>
      </c>
      <c r="X207" s="155">
        <v>0</v>
      </c>
      <c r="Y207" s="155">
        <f>X207*K207</f>
        <v>0</v>
      </c>
      <c r="Z207" s="155">
        <v>0</v>
      </c>
      <c r="AA207" s="156">
        <f>Z207*K207</f>
        <v>0</v>
      </c>
      <c r="AR207" s="19" t="s">
        <v>214</v>
      </c>
      <c r="AT207" s="19" t="s">
        <v>141</v>
      </c>
      <c r="AU207" s="19" t="s">
        <v>94</v>
      </c>
      <c r="AY207" s="19" t="s">
        <v>140</v>
      </c>
      <c r="BE207" s="157">
        <f>IF(U207="základní",N207,0)</f>
        <v>0</v>
      </c>
      <c r="BF207" s="157">
        <f>IF(U207="snížená",N207,0)</f>
        <v>0</v>
      </c>
      <c r="BG207" s="157">
        <f>IF(U207="zákl. přenesená",N207,0)</f>
        <v>0</v>
      </c>
      <c r="BH207" s="157">
        <f>IF(U207="sníž. přenesená",N207,0)</f>
        <v>0</v>
      </c>
      <c r="BI207" s="157">
        <f>IF(U207="nulová",N207,0)</f>
        <v>0</v>
      </c>
      <c r="BJ207" s="19" t="s">
        <v>77</v>
      </c>
      <c r="BK207" s="157">
        <f>ROUND(L207*K207,2)</f>
        <v>0</v>
      </c>
      <c r="BL207" s="19" t="s">
        <v>214</v>
      </c>
      <c r="BM207" s="19" t="s">
        <v>940</v>
      </c>
    </row>
    <row r="208" spans="2:65" s="1" customFormat="1" ht="31.5" customHeight="1">
      <c r="B208" s="129"/>
      <c r="C208" s="150" t="s">
        <v>410</v>
      </c>
      <c r="D208" s="150" t="s">
        <v>141</v>
      </c>
      <c r="E208" s="151" t="s">
        <v>941</v>
      </c>
      <c r="F208" s="448" t="s">
        <v>942</v>
      </c>
      <c r="G208" s="448"/>
      <c r="H208" s="448"/>
      <c r="I208" s="448"/>
      <c r="J208" s="152" t="s">
        <v>406</v>
      </c>
      <c r="K208" s="153">
        <v>29835.171</v>
      </c>
      <c r="L208" s="449"/>
      <c r="M208" s="449"/>
      <c r="N208" s="449">
        <f>ROUND(L208*K208,2)</f>
        <v>0</v>
      </c>
      <c r="O208" s="449"/>
      <c r="P208" s="449"/>
      <c r="Q208" s="449"/>
      <c r="R208" s="131"/>
      <c r="T208" s="154" t="s">
        <v>5</v>
      </c>
      <c r="U208" s="42" t="s">
        <v>37</v>
      </c>
      <c r="V208" s="155">
        <v>0</v>
      </c>
      <c r="W208" s="155">
        <f>V208*K208</f>
        <v>0</v>
      </c>
      <c r="X208" s="155">
        <v>0</v>
      </c>
      <c r="Y208" s="155">
        <f>X208*K208</f>
        <v>0</v>
      </c>
      <c r="Z208" s="155">
        <v>0</v>
      </c>
      <c r="AA208" s="156">
        <f>Z208*K208</f>
        <v>0</v>
      </c>
      <c r="AR208" s="19" t="s">
        <v>214</v>
      </c>
      <c r="AT208" s="19" t="s">
        <v>141</v>
      </c>
      <c r="AU208" s="19" t="s">
        <v>94</v>
      </c>
      <c r="AY208" s="19" t="s">
        <v>140</v>
      </c>
      <c r="BE208" s="157">
        <f>IF(U208="základní",N208,0)</f>
        <v>0</v>
      </c>
      <c r="BF208" s="157">
        <f>IF(U208="snížená",N208,0)</f>
        <v>0</v>
      </c>
      <c r="BG208" s="157">
        <f>IF(U208="zákl. přenesená",N208,0)</f>
        <v>0</v>
      </c>
      <c r="BH208" s="157">
        <f>IF(U208="sníž. přenesená",N208,0)</f>
        <v>0</v>
      </c>
      <c r="BI208" s="157">
        <f>IF(U208="nulová",N208,0)</f>
        <v>0</v>
      </c>
      <c r="BJ208" s="19" t="s">
        <v>77</v>
      </c>
      <c r="BK208" s="157">
        <f>ROUND(L208*K208,2)</f>
        <v>0</v>
      </c>
      <c r="BL208" s="19" t="s">
        <v>214</v>
      </c>
      <c r="BM208" s="19" t="s">
        <v>943</v>
      </c>
    </row>
    <row r="209" spans="2:63" s="9" customFormat="1" ht="29.85" customHeight="1">
      <c r="B209" s="139"/>
      <c r="C209" s="140"/>
      <c r="D209" s="149" t="s">
        <v>135</v>
      </c>
      <c r="E209" s="149"/>
      <c r="F209" s="149"/>
      <c r="G209" s="149"/>
      <c r="H209" s="149"/>
      <c r="I209" s="149"/>
      <c r="J209" s="149"/>
      <c r="K209" s="149"/>
      <c r="L209" s="149"/>
      <c r="M209" s="149"/>
      <c r="N209" s="469">
        <f>BK209</f>
        <v>0</v>
      </c>
      <c r="O209" s="470"/>
      <c r="P209" s="470"/>
      <c r="Q209" s="470"/>
      <c r="R209" s="142"/>
      <c r="T209" s="143"/>
      <c r="U209" s="140"/>
      <c r="V209" s="140"/>
      <c r="W209" s="144">
        <f>SUM(W210:W262)</f>
        <v>159.245</v>
      </c>
      <c r="X209" s="140"/>
      <c r="Y209" s="144">
        <f>SUM(Y210:Y262)</f>
        <v>1.4315599999999997</v>
      </c>
      <c r="Z209" s="140"/>
      <c r="AA209" s="145">
        <f>SUM(AA210:AA262)</f>
        <v>0</v>
      </c>
      <c r="AR209" s="146" t="s">
        <v>94</v>
      </c>
      <c r="AT209" s="147" t="s">
        <v>71</v>
      </c>
      <c r="AU209" s="147" t="s">
        <v>77</v>
      </c>
      <c r="AY209" s="146" t="s">
        <v>140</v>
      </c>
      <c r="BK209" s="148">
        <f>SUM(BK210:BK262)</f>
        <v>0</v>
      </c>
    </row>
    <row r="210" spans="2:65" s="1" customFormat="1" ht="31.5" customHeight="1">
      <c r="B210" s="129"/>
      <c r="C210" s="150" t="s">
        <v>411</v>
      </c>
      <c r="D210" s="150" t="s">
        <v>141</v>
      </c>
      <c r="E210" s="151" t="s">
        <v>944</v>
      </c>
      <c r="F210" s="448" t="s">
        <v>945</v>
      </c>
      <c r="G210" s="448"/>
      <c r="H210" s="448"/>
      <c r="I210" s="448"/>
      <c r="J210" s="152" t="s">
        <v>414</v>
      </c>
      <c r="K210" s="153">
        <v>9</v>
      </c>
      <c r="L210" s="449"/>
      <c r="M210" s="449"/>
      <c r="N210" s="449">
        <f aca="true" t="shared" si="40" ref="N210:N262">ROUND(L210*K210,2)</f>
        <v>0</v>
      </c>
      <c r="O210" s="449"/>
      <c r="P210" s="449"/>
      <c r="Q210" s="449"/>
      <c r="R210" s="131"/>
      <c r="T210" s="154" t="s">
        <v>5</v>
      </c>
      <c r="U210" s="42" t="s">
        <v>37</v>
      </c>
      <c r="V210" s="155">
        <v>2.465</v>
      </c>
      <c r="W210" s="155">
        <f aca="true" t="shared" si="41" ref="W210:W262">V210*K210</f>
        <v>22.185</v>
      </c>
      <c r="X210" s="155">
        <v>0.01362</v>
      </c>
      <c r="Y210" s="155">
        <f aca="true" t="shared" si="42" ref="Y210:Y262">X210*K210</f>
        <v>0.12258</v>
      </c>
      <c r="Z210" s="155">
        <v>0</v>
      </c>
      <c r="AA210" s="156">
        <f aca="true" t="shared" si="43" ref="AA210:AA262">Z210*K210</f>
        <v>0</v>
      </c>
      <c r="AR210" s="19" t="s">
        <v>214</v>
      </c>
      <c r="AT210" s="19" t="s">
        <v>141</v>
      </c>
      <c r="AU210" s="19" t="s">
        <v>94</v>
      </c>
      <c r="AY210" s="19" t="s">
        <v>140</v>
      </c>
      <c r="BE210" s="157">
        <f aca="true" t="shared" si="44" ref="BE210:BE262">IF(U210="základní",N210,0)</f>
        <v>0</v>
      </c>
      <c r="BF210" s="157">
        <f aca="true" t="shared" si="45" ref="BF210:BF262">IF(U210="snížená",N210,0)</f>
        <v>0</v>
      </c>
      <c r="BG210" s="157">
        <f aca="true" t="shared" si="46" ref="BG210:BG262">IF(U210="zákl. přenesená",N210,0)</f>
        <v>0</v>
      </c>
      <c r="BH210" s="157">
        <f aca="true" t="shared" si="47" ref="BH210:BH262">IF(U210="sníž. přenesená",N210,0)</f>
        <v>0</v>
      </c>
      <c r="BI210" s="157">
        <f aca="true" t="shared" si="48" ref="BI210:BI262">IF(U210="nulová",N210,0)</f>
        <v>0</v>
      </c>
      <c r="BJ210" s="19" t="s">
        <v>77</v>
      </c>
      <c r="BK210" s="157">
        <f aca="true" t="shared" si="49" ref="BK210:BK262">ROUND(L210*K210,2)</f>
        <v>0</v>
      </c>
      <c r="BL210" s="19" t="s">
        <v>214</v>
      </c>
      <c r="BM210" s="19" t="s">
        <v>946</v>
      </c>
    </row>
    <row r="211" spans="2:65" s="1" customFormat="1" ht="31.5" customHeight="1">
      <c r="B211" s="129"/>
      <c r="C211" s="150" t="s">
        <v>416</v>
      </c>
      <c r="D211" s="150" t="s">
        <v>141</v>
      </c>
      <c r="E211" s="151" t="s">
        <v>947</v>
      </c>
      <c r="F211" s="448" t="s">
        <v>948</v>
      </c>
      <c r="G211" s="448"/>
      <c r="H211" s="448"/>
      <c r="I211" s="448"/>
      <c r="J211" s="152" t="s">
        <v>414</v>
      </c>
      <c r="K211" s="153">
        <v>9</v>
      </c>
      <c r="L211" s="449"/>
      <c r="M211" s="449"/>
      <c r="N211" s="449">
        <f t="shared" si="40"/>
        <v>0</v>
      </c>
      <c r="O211" s="449"/>
      <c r="P211" s="449"/>
      <c r="Q211" s="449"/>
      <c r="R211" s="131"/>
      <c r="T211" s="154" t="s">
        <v>5</v>
      </c>
      <c r="U211" s="42" t="s">
        <v>37</v>
      </c>
      <c r="V211" s="155">
        <v>3.037</v>
      </c>
      <c r="W211" s="155">
        <f t="shared" si="41"/>
        <v>27.333</v>
      </c>
      <c r="X211" s="155">
        <v>0.01736</v>
      </c>
      <c r="Y211" s="155">
        <f t="shared" si="42"/>
        <v>0.15624</v>
      </c>
      <c r="Z211" s="155">
        <v>0</v>
      </c>
      <c r="AA211" s="156">
        <f t="shared" si="43"/>
        <v>0</v>
      </c>
      <c r="AR211" s="19" t="s">
        <v>214</v>
      </c>
      <c r="AT211" s="19" t="s">
        <v>141</v>
      </c>
      <c r="AU211" s="19" t="s">
        <v>94</v>
      </c>
      <c r="AY211" s="19" t="s">
        <v>140</v>
      </c>
      <c r="BE211" s="157">
        <f t="shared" si="44"/>
        <v>0</v>
      </c>
      <c r="BF211" s="157">
        <f t="shared" si="45"/>
        <v>0</v>
      </c>
      <c r="BG211" s="157">
        <f t="shared" si="46"/>
        <v>0</v>
      </c>
      <c r="BH211" s="157">
        <f t="shared" si="47"/>
        <v>0</v>
      </c>
      <c r="BI211" s="157">
        <f t="shared" si="48"/>
        <v>0</v>
      </c>
      <c r="BJ211" s="19" t="s">
        <v>77</v>
      </c>
      <c r="BK211" s="157">
        <f t="shared" si="49"/>
        <v>0</v>
      </c>
      <c r="BL211" s="19" t="s">
        <v>214</v>
      </c>
      <c r="BM211" s="19" t="s">
        <v>949</v>
      </c>
    </row>
    <row r="212" spans="2:65" s="1" customFormat="1" ht="22.5" customHeight="1">
      <c r="B212" s="129"/>
      <c r="C212" s="166" t="s">
        <v>420</v>
      </c>
      <c r="D212" s="166" t="s">
        <v>191</v>
      </c>
      <c r="E212" s="167" t="s">
        <v>950</v>
      </c>
      <c r="F212" s="452" t="s">
        <v>951</v>
      </c>
      <c r="G212" s="452"/>
      <c r="H212" s="452"/>
      <c r="I212" s="452"/>
      <c r="J212" s="168" t="s">
        <v>212</v>
      </c>
      <c r="K212" s="169">
        <v>3</v>
      </c>
      <c r="L212" s="453"/>
      <c r="M212" s="453"/>
      <c r="N212" s="453">
        <f t="shared" si="40"/>
        <v>0</v>
      </c>
      <c r="O212" s="449"/>
      <c r="P212" s="449"/>
      <c r="Q212" s="449"/>
      <c r="R212" s="131"/>
      <c r="T212" s="154" t="s">
        <v>5</v>
      </c>
      <c r="U212" s="42" t="s">
        <v>37</v>
      </c>
      <c r="V212" s="155">
        <v>0</v>
      </c>
      <c r="W212" s="155">
        <f t="shared" si="41"/>
        <v>0</v>
      </c>
      <c r="X212" s="155">
        <v>0.036</v>
      </c>
      <c r="Y212" s="155">
        <f t="shared" si="42"/>
        <v>0.10799999999999998</v>
      </c>
      <c r="Z212" s="155">
        <v>0</v>
      </c>
      <c r="AA212" s="156">
        <f t="shared" si="43"/>
        <v>0</v>
      </c>
      <c r="AR212" s="19" t="s">
        <v>280</v>
      </c>
      <c r="AT212" s="19" t="s">
        <v>191</v>
      </c>
      <c r="AU212" s="19" t="s">
        <v>94</v>
      </c>
      <c r="AY212" s="19" t="s">
        <v>140</v>
      </c>
      <c r="BE212" s="157">
        <f t="shared" si="44"/>
        <v>0</v>
      </c>
      <c r="BF212" s="157">
        <f t="shared" si="45"/>
        <v>0</v>
      </c>
      <c r="BG212" s="157">
        <f t="shared" si="46"/>
        <v>0</v>
      </c>
      <c r="BH212" s="157">
        <f t="shared" si="47"/>
        <v>0</v>
      </c>
      <c r="BI212" s="157">
        <f t="shared" si="48"/>
        <v>0</v>
      </c>
      <c r="BJ212" s="19" t="s">
        <v>77</v>
      </c>
      <c r="BK212" s="157">
        <f t="shared" si="49"/>
        <v>0</v>
      </c>
      <c r="BL212" s="19" t="s">
        <v>214</v>
      </c>
      <c r="BM212" s="19" t="s">
        <v>952</v>
      </c>
    </row>
    <row r="213" spans="2:65" s="1" customFormat="1" ht="22.5" customHeight="1">
      <c r="B213" s="129"/>
      <c r="C213" s="166" t="s">
        <v>424</v>
      </c>
      <c r="D213" s="166" t="s">
        <v>191</v>
      </c>
      <c r="E213" s="167" t="s">
        <v>953</v>
      </c>
      <c r="F213" s="452" t="s">
        <v>954</v>
      </c>
      <c r="G213" s="452"/>
      <c r="H213" s="452"/>
      <c r="I213" s="452"/>
      <c r="J213" s="168" t="s">
        <v>212</v>
      </c>
      <c r="K213" s="169">
        <v>6</v>
      </c>
      <c r="L213" s="453"/>
      <c r="M213" s="453"/>
      <c r="N213" s="453">
        <f t="shared" si="40"/>
        <v>0</v>
      </c>
      <c r="O213" s="449"/>
      <c r="P213" s="449"/>
      <c r="Q213" s="449"/>
      <c r="R213" s="131"/>
      <c r="T213" s="154" t="s">
        <v>5</v>
      </c>
      <c r="U213" s="42" t="s">
        <v>37</v>
      </c>
      <c r="V213" s="155">
        <v>0</v>
      </c>
      <c r="W213" s="155">
        <f t="shared" si="41"/>
        <v>0</v>
      </c>
      <c r="X213" s="155">
        <v>0.067</v>
      </c>
      <c r="Y213" s="155">
        <f t="shared" si="42"/>
        <v>0.402</v>
      </c>
      <c r="Z213" s="155">
        <v>0</v>
      </c>
      <c r="AA213" s="156">
        <f t="shared" si="43"/>
        <v>0</v>
      </c>
      <c r="AR213" s="19" t="s">
        <v>280</v>
      </c>
      <c r="AT213" s="19" t="s">
        <v>191</v>
      </c>
      <c r="AU213" s="19" t="s">
        <v>94</v>
      </c>
      <c r="AY213" s="19" t="s">
        <v>140</v>
      </c>
      <c r="BE213" s="157">
        <f t="shared" si="44"/>
        <v>0</v>
      </c>
      <c r="BF213" s="157">
        <f t="shared" si="45"/>
        <v>0</v>
      </c>
      <c r="BG213" s="157">
        <f t="shared" si="46"/>
        <v>0</v>
      </c>
      <c r="BH213" s="157">
        <f t="shared" si="47"/>
        <v>0</v>
      </c>
      <c r="BI213" s="157">
        <f t="shared" si="48"/>
        <v>0</v>
      </c>
      <c r="BJ213" s="19" t="s">
        <v>77</v>
      </c>
      <c r="BK213" s="157">
        <f t="shared" si="49"/>
        <v>0</v>
      </c>
      <c r="BL213" s="19" t="s">
        <v>214</v>
      </c>
      <c r="BM213" s="19" t="s">
        <v>955</v>
      </c>
    </row>
    <row r="214" spans="2:65" s="1" customFormat="1" ht="31.5" customHeight="1">
      <c r="B214" s="129"/>
      <c r="C214" s="150" t="s">
        <v>428</v>
      </c>
      <c r="D214" s="150" t="s">
        <v>141</v>
      </c>
      <c r="E214" s="151" t="s">
        <v>956</v>
      </c>
      <c r="F214" s="448" t="s">
        <v>1251</v>
      </c>
      <c r="G214" s="448"/>
      <c r="H214" s="448"/>
      <c r="I214" s="448"/>
      <c r="J214" s="152" t="s">
        <v>414</v>
      </c>
      <c r="K214" s="153">
        <v>1</v>
      </c>
      <c r="L214" s="449"/>
      <c r="M214" s="449"/>
      <c r="N214" s="449">
        <f t="shared" si="40"/>
        <v>0</v>
      </c>
      <c r="O214" s="449"/>
      <c r="P214" s="449"/>
      <c r="Q214" s="449"/>
      <c r="R214" s="131"/>
      <c r="T214" s="154" t="s">
        <v>5</v>
      </c>
      <c r="U214" s="42" t="s">
        <v>37</v>
      </c>
      <c r="V214" s="155">
        <v>2.465</v>
      </c>
      <c r="W214" s="155">
        <f t="shared" si="41"/>
        <v>2.465</v>
      </c>
      <c r="X214" s="155">
        <v>0.01362</v>
      </c>
      <c r="Y214" s="155">
        <f t="shared" si="42"/>
        <v>0.01362</v>
      </c>
      <c r="Z214" s="155">
        <v>0</v>
      </c>
      <c r="AA214" s="156">
        <f t="shared" si="43"/>
        <v>0</v>
      </c>
      <c r="AR214" s="19" t="s">
        <v>214</v>
      </c>
      <c r="AT214" s="19" t="s">
        <v>141</v>
      </c>
      <c r="AU214" s="19" t="s">
        <v>94</v>
      </c>
      <c r="AY214" s="19" t="s">
        <v>140</v>
      </c>
      <c r="BE214" s="157">
        <f t="shared" si="44"/>
        <v>0</v>
      </c>
      <c r="BF214" s="157">
        <f t="shared" si="45"/>
        <v>0</v>
      </c>
      <c r="BG214" s="157">
        <f t="shared" si="46"/>
        <v>0</v>
      </c>
      <c r="BH214" s="157">
        <f t="shared" si="47"/>
        <v>0</v>
      </c>
      <c r="BI214" s="157">
        <f t="shared" si="48"/>
        <v>0</v>
      </c>
      <c r="BJ214" s="19" t="s">
        <v>77</v>
      </c>
      <c r="BK214" s="157">
        <f t="shared" si="49"/>
        <v>0</v>
      </c>
      <c r="BL214" s="19" t="s">
        <v>214</v>
      </c>
      <c r="BM214" s="19" t="s">
        <v>957</v>
      </c>
    </row>
    <row r="215" spans="2:65" s="1" customFormat="1" ht="44.25" customHeight="1">
      <c r="B215" s="129"/>
      <c r="C215" s="150" t="s">
        <v>432</v>
      </c>
      <c r="D215" s="150" t="s">
        <v>141</v>
      </c>
      <c r="E215" s="151" t="s">
        <v>958</v>
      </c>
      <c r="F215" s="448" t="s">
        <v>959</v>
      </c>
      <c r="G215" s="448"/>
      <c r="H215" s="448"/>
      <c r="I215" s="448"/>
      <c r="J215" s="152" t="s">
        <v>414</v>
      </c>
      <c r="K215" s="153">
        <v>1</v>
      </c>
      <c r="L215" s="449"/>
      <c r="M215" s="449"/>
      <c r="N215" s="449">
        <f t="shared" si="40"/>
        <v>0</v>
      </c>
      <c r="O215" s="449"/>
      <c r="P215" s="449"/>
      <c r="Q215" s="449"/>
      <c r="R215" s="131"/>
      <c r="T215" s="154" t="s">
        <v>5</v>
      </c>
      <c r="U215" s="42" t="s">
        <v>37</v>
      </c>
      <c r="V215" s="155">
        <v>1.466</v>
      </c>
      <c r="W215" s="155">
        <f t="shared" si="41"/>
        <v>1.466</v>
      </c>
      <c r="X215" s="155">
        <v>0.01057</v>
      </c>
      <c r="Y215" s="155">
        <f t="shared" si="42"/>
        <v>0.01057</v>
      </c>
      <c r="Z215" s="155">
        <v>0</v>
      </c>
      <c r="AA215" s="156">
        <f t="shared" si="43"/>
        <v>0</v>
      </c>
      <c r="AR215" s="19" t="s">
        <v>214</v>
      </c>
      <c r="AT215" s="19" t="s">
        <v>141</v>
      </c>
      <c r="AU215" s="19" t="s">
        <v>94</v>
      </c>
      <c r="AY215" s="19" t="s">
        <v>140</v>
      </c>
      <c r="BE215" s="157">
        <f t="shared" si="44"/>
        <v>0</v>
      </c>
      <c r="BF215" s="157">
        <f t="shared" si="45"/>
        <v>0</v>
      </c>
      <c r="BG215" s="157">
        <f t="shared" si="46"/>
        <v>0</v>
      </c>
      <c r="BH215" s="157">
        <f t="shared" si="47"/>
        <v>0</v>
      </c>
      <c r="BI215" s="157">
        <f t="shared" si="48"/>
        <v>0</v>
      </c>
      <c r="BJ215" s="19" t="s">
        <v>77</v>
      </c>
      <c r="BK215" s="157">
        <f t="shared" si="49"/>
        <v>0</v>
      </c>
      <c r="BL215" s="19" t="s">
        <v>214</v>
      </c>
      <c r="BM215" s="19" t="s">
        <v>960</v>
      </c>
    </row>
    <row r="216" spans="2:65" s="1" customFormat="1" ht="44.25" customHeight="1">
      <c r="B216" s="129"/>
      <c r="C216" s="150" t="s">
        <v>436</v>
      </c>
      <c r="D216" s="150" t="s">
        <v>141</v>
      </c>
      <c r="E216" s="151" t="s">
        <v>961</v>
      </c>
      <c r="F216" s="448" t="s">
        <v>962</v>
      </c>
      <c r="G216" s="448"/>
      <c r="H216" s="448"/>
      <c r="I216" s="448"/>
      <c r="J216" s="152" t="s">
        <v>414</v>
      </c>
      <c r="K216" s="153">
        <v>3</v>
      </c>
      <c r="L216" s="449"/>
      <c r="M216" s="449"/>
      <c r="N216" s="449">
        <f t="shared" si="40"/>
        <v>0</v>
      </c>
      <c r="O216" s="449"/>
      <c r="P216" s="449"/>
      <c r="Q216" s="449"/>
      <c r="R216" s="131"/>
      <c r="T216" s="154" t="s">
        <v>5</v>
      </c>
      <c r="U216" s="42" t="s">
        <v>37</v>
      </c>
      <c r="V216" s="155">
        <v>1.716</v>
      </c>
      <c r="W216" s="155">
        <f t="shared" si="41"/>
        <v>5.148</v>
      </c>
      <c r="X216" s="155">
        <v>0.01412</v>
      </c>
      <c r="Y216" s="155">
        <f t="shared" si="42"/>
        <v>0.04236</v>
      </c>
      <c r="Z216" s="155">
        <v>0</v>
      </c>
      <c r="AA216" s="156">
        <f t="shared" si="43"/>
        <v>0</v>
      </c>
      <c r="AR216" s="19" t="s">
        <v>214</v>
      </c>
      <c r="AT216" s="19" t="s">
        <v>141</v>
      </c>
      <c r="AU216" s="19" t="s">
        <v>94</v>
      </c>
      <c r="AY216" s="19" t="s">
        <v>140</v>
      </c>
      <c r="BE216" s="157">
        <f t="shared" si="44"/>
        <v>0</v>
      </c>
      <c r="BF216" s="157">
        <f t="shared" si="45"/>
        <v>0</v>
      </c>
      <c r="BG216" s="157">
        <f t="shared" si="46"/>
        <v>0</v>
      </c>
      <c r="BH216" s="157">
        <f t="shared" si="47"/>
        <v>0</v>
      </c>
      <c r="BI216" s="157">
        <f t="shared" si="48"/>
        <v>0</v>
      </c>
      <c r="BJ216" s="19" t="s">
        <v>77</v>
      </c>
      <c r="BK216" s="157">
        <f t="shared" si="49"/>
        <v>0</v>
      </c>
      <c r="BL216" s="19" t="s">
        <v>214</v>
      </c>
      <c r="BM216" s="19" t="s">
        <v>963</v>
      </c>
    </row>
    <row r="217" spans="2:65" s="1" customFormat="1" ht="44.25" customHeight="1">
      <c r="B217" s="129"/>
      <c r="C217" s="150" t="s">
        <v>440</v>
      </c>
      <c r="D217" s="150" t="s">
        <v>141</v>
      </c>
      <c r="E217" s="151" t="s">
        <v>964</v>
      </c>
      <c r="F217" s="448" t="s">
        <v>965</v>
      </c>
      <c r="G217" s="448"/>
      <c r="H217" s="448"/>
      <c r="I217" s="448"/>
      <c r="J217" s="152" t="s">
        <v>414</v>
      </c>
      <c r="K217" s="153">
        <v>2</v>
      </c>
      <c r="L217" s="449"/>
      <c r="M217" s="449"/>
      <c r="N217" s="449">
        <f t="shared" si="40"/>
        <v>0</v>
      </c>
      <c r="O217" s="449"/>
      <c r="P217" s="449"/>
      <c r="Q217" s="449"/>
      <c r="R217" s="131"/>
      <c r="T217" s="154" t="s">
        <v>5</v>
      </c>
      <c r="U217" s="42" t="s">
        <v>37</v>
      </c>
      <c r="V217" s="155">
        <v>2.018</v>
      </c>
      <c r="W217" s="155">
        <f t="shared" si="41"/>
        <v>4.036</v>
      </c>
      <c r="X217" s="155">
        <v>0.01725</v>
      </c>
      <c r="Y217" s="155">
        <f t="shared" si="42"/>
        <v>0.0345</v>
      </c>
      <c r="Z217" s="155">
        <v>0</v>
      </c>
      <c r="AA217" s="156">
        <f t="shared" si="43"/>
        <v>0</v>
      </c>
      <c r="AR217" s="19" t="s">
        <v>214</v>
      </c>
      <c r="AT217" s="19" t="s">
        <v>141</v>
      </c>
      <c r="AU217" s="19" t="s">
        <v>94</v>
      </c>
      <c r="AY217" s="19" t="s">
        <v>140</v>
      </c>
      <c r="BE217" s="157">
        <f t="shared" si="44"/>
        <v>0</v>
      </c>
      <c r="BF217" s="157">
        <f t="shared" si="45"/>
        <v>0</v>
      </c>
      <c r="BG217" s="157">
        <f t="shared" si="46"/>
        <v>0</v>
      </c>
      <c r="BH217" s="157">
        <f t="shared" si="47"/>
        <v>0</v>
      </c>
      <c r="BI217" s="157">
        <f t="shared" si="48"/>
        <v>0</v>
      </c>
      <c r="BJ217" s="19" t="s">
        <v>77</v>
      </c>
      <c r="BK217" s="157">
        <f t="shared" si="49"/>
        <v>0</v>
      </c>
      <c r="BL217" s="19" t="s">
        <v>214</v>
      </c>
      <c r="BM217" s="19" t="s">
        <v>966</v>
      </c>
    </row>
    <row r="218" spans="2:65" s="1" customFormat="1" ht="44.25" customHeight="1">
      <c r="B218" s="129"/>
      <c r="C218" s="150" t="s">
        <v>444</v>
      </c>
      <c r="D218" s="150" t="s">
        <v>141</v>
      </c>
      <c r="E218" s="151" t="s">
        <v>967</v>
      </c>
      <c r="F218" s="448" t="s">
        <v>968</v>
      </c>
      <c r="G218" s="448"/>
      <c r="H218" s="448"/>
      <c r="I218" s="448"/>
      <c r="J218" s="152" t="s">
        <v>414</v>
      </c>
      <c r="K218" s="153">
        <v>1</v>
      </c>
      <c r="L218" s="449"/>
      <c r="M218" s="449"/>
      <c r="N218" s="449">
        <f t="shared" si="40"/>
        <v>0</v>
      </c>
      <c r="O218" s="449"/>
      <c r="P218" s="449"/>
      <c r="Q218" s="449"/>
      <c r="R218" s="131"/>
      <c r="T218" s="154" t="s">
        <v>5</v>
      </c>
      <c r="U218" s="42" t="s">
        <v>37</v>
      </c>
      <c r="V218" s="155">
        <v>3.36</v>
      </c>
      <c r="W218" s="155">
        <f t="shared" si="41"/>
        <v>3.36</v>
      </c>
      <c r="X218" s="155">
        <v>0.02047</v>
      </c>
      <c r="Y218" s="155">
        <f t="shared" si="42"/>
        <v>0.02047</v>
      </c>
      <c r="Z218" s="155">
        <v>0</v>
      </c>
      <c r="AA218" s="156">
        <f t="shared" si="43"/>
        <v>0</v>
      </c>
      <c r="AR218" s="19" t="s">
        <v>214</v>
      </c>
      <c r="AT218" s="19" t="s">
        <v>141</v>
      </c>
      <c r="AU218" s="19" t="s">
        <v>94</v>
      </c>
      <c r="AY218" s="19" t="s">
        <v>140</v>
      </c>
      <c r="BE218" s="157">
        <f t="shared" si="44"/>
        <v>0</v>
      </c>
      <c r="BF218" s="157">
        <f t="shared" si="45"/>
        <v>0</v>
      </c>
      <c r="BG218" s="157">
        <f t="shared" si="46"/>
        <v>0</v>
      </c>
      <c r="BH218" s="157">
        <f t="shared" si="47"/>
        <v>0</v>
      </c>
      <c r="BI218" s="157">
        <f t="shared" si="48"/>
        <v>0</v>
      </c>
      <c r="BJ218" s="19" t="s">
        <v>77</v>
      </c>
      <c r="BK218" s="157">
        <f t="shared" si="49"/>
        <v>0</v>
      </c>
      <c r="BL218" s="19" t="s">
        <v>214</v>
      </c>
      <c r="BM218" s="19" t="s">
        <v>969</v>
      </c>
    </row>
    <row r="219" spans="2:65" s="1" customFormat="1" ht="31.5" customHeight="1">
      <c r="B219" s="129"/>
      <c r="C219" s="150" t="s">
        <v>448</v>
      </c>
      <c r="D219" s="150" t="s">
        <v>141</v>
      </c>
      <c r="E219" s="151" t="s">
        <v>970</v>
      </c>
      <c r="F219" s="448" t="s">
        <v>971</v>
      </c>
      <c r="G219" s="448"/>
      <c r="H219" s="448"/>
      <c r="I219" s="448"/>
      <c r="J219" s="152" t="s">
        <v>414</v>
      </c>
      <c r="K219" s="153">
        <v>1</v>
      </c>
      <c r="L219" s="449"/>
      <c r="M219" s="449"/>
      <c r="N219" s="449">
        <f t="shared" si="40"/>
        <v>0</v>
      </c>
      <c r="O219" s="449"/>
      <c r="P219" s="449"/>
      <c r="Q219" s="449"/>
      <c r="R219" s="131"/>
      <c r="T219" s="154" t="s">
        <v>5</v>
      </c>
      <c r="U219" s="42" t="s">
        <v>37</v>
      </c>
      <c r="V219" s="155">
        <v>2.465</v>
      </c>
      <c r="W219" s="155">
        <f t="shared" si="41"/>
        <v>2.465</v>
      </c>
      <c r="X219" s="155">
        <v>0.04257</v>
      </c>
      <c r="Y219" s="155">
        <f t="shared" si="42"/>
        <v>0.04257</v>
      </c>
      <c r="Z219" s="155">
        <v>0</v>
      </c>
      <c r="AA219" s="156">
        <f t="shared" si="43"/>
        <v>0</v>
      </c>
      <c r="AR219" s="19" t="s">
        <v>214</v>
      </c>
      <c r="AT219" s="19" t="s">
        <v>141</v>
      </c>
      <c r="AU219" s="19" t="s">
        <v>94</v>
      </c>
      <c r="AY219" s="19" t="s">
        <v>140</v>
      </c>
      <c r="BE219" s="157">
        <f t="shared" si="44"/>
        <v>0</v>
      </c>
      <c r="BF219" s="157">
        <f t="shared" si="45"/>
        <v>0</v>
      </c>
      <c r="BG219" s="157">
        <f t="shared" si="46"/>
        <v>0</v>
      </c>
      <c r="BH219" s="157">
        <f t="shared" si="47"/>
        <v>0</v>
      </c>
      <c r="BI219" s="157">
        <f t="shared" si="48"/>
        <v>0</v>
      </c>
      <c r="BJ219" s="19" t="s">
        <v>77</v>
      </c>
      <c r="BK219" s="157">
        <f t="shared" si="49"/>
        <v>0</v>
      </c>
      <c r="BL219" s="19" t="s">
        <v>214</v>
      </c>
      <c r="BM219" s="19" t="s">
        <v>972</v>
      </c>
    </row>
    <row r="220" spans="2:65" s="1" customFormat="1" ht="31.5" customHeight="1">
      <c r="B220" s="129"/>
      <c r="C220" s="150" t="s">
        <v>452</v>
      </c>
      <c r="D220" s="150" t="s">
        <v>141</v>
      </c>
      <c r="E220" s="151" t="s">
        <v>973</v>
      </c>
      <c r="F220" s="448" t="s">
        <v>974</v>
      </c>
      <c r="G220" s="448"/>
      <c r="H220" s="448"/>
      <c r="I220" s="448"/>
      <c r="J220" s="152" t="s">
        <v>414</v>
      </c>
      <c r="K220" s="153">
        <v>1</v>
      </c>
      <c r="L220" s="449"/>
      <c r="M220" s="449"/>
      <c r="N220" s="449">
        <f t="shared" si="40"/>
        <v>0</v>
      </c>
      <c r="O220" s="449"/>
      <c r="P220" s="449"/>
      <c r="Q220" s="449"/>
      <c r="R220" s="131"/>
      <c r="T220" s="154" t="s">
        <v>5</v>
      </c>
      <c r="U220" s="42" t="s">
        <v>37</v>
      </c>
      <c r="V220" s="155">
        <v>2.465</v>
      </c>
      <c r="W220" s="155">
        <f t="shared" si="41"/>
        <v>2.465</v>
      </c>
      <c r="X220" s="155">
        <v>0.03987</v>
      </c>
      <c r="Y220" s="155">
        <f t="shared" si="42"/>
        <v>0.03987</v>
      </c>
      <c r="Z220" s="155">
        <v>0</v>
      </c>
      <c r="AA220" s="156">
        <f t="shared" si="43"/>
        <v>0</v>
      </c>
      <c r="AR220" s="19" t="s">
        <v>214</v>
      </c>
      <c r="AT220" s="19" t="s">
        <v>141</v>
      </c>
      <c r="AU220" s="19" t="s">
        <v>94</v>
      </c>
      <c r="AY220" s="19" t="s">
        <v>140</v>
      </c>
      <c r="BE220" s="157">
        <f t="shared" si="44"/>
        <v>0</v>
      </c>
      <c r="BF220" s="157">
        <f t="shared" si="45"/>
        <v>0</v>
      </c>
      <c r="BG220" s="157">
        <f t="shared" si="46"/>
        <v>0</v>
      </c>
      <c r="BH220" s="157">
        <f t="shared" si="47"/>
        <v>0</v>
      </c>
      <c r="BI220" s="157">
        <f t="shared" si="48"/>
        <v>0</v>
      </c>
      <c r="BJ220" s="19" t="s">
        <v>77</v>
      </c>
      <c r="BK220" s="157">
        <f t="shared" si="49"/>
        <v>0</v>
      </c>
      <c r="BL220" s="19" t="s">
        <v>214</v>
      </c>
      <c r="BM220" s="19" t="s">
        <v>975</v>
      </c>
    </row>
    <row r="221" spans="2:65" s="1" customFormat="1" ht="31.5" customHeight="1">
      <c r="B221" s="129"/>
      <c r="C221" s="150" t="s">
        <v>455</v>
      </c>
      <c r="D221" s="150" t="s">
        <v>141</v>
      </c>
      <c r="E221" s="151" t="s">
        <v>976</v>
      </c>
      <c r="F221" s="448" t="s">
        <v>977</v>
      </c>
      <c r="G221" s="448"/>
      <c r="H221" s="448"/>
      <c r="I221" s="448"/>
      <c r="J221" s="152" t="s">
        <v>212</v>
      </c>
      <c r="K221" s="153">
        <v>8</v>
      </c>
      <c r="L221" s="449"/>
      <c r="M221" s="449"/>
      <c r="N221" s="449">
        <f t="shared" si="40"/>
        <v>0</v>
      </c>
      <c r="O221" s="449"/>
      <c r="P221" s="449"/>
      <c r="Q221" s="449"/>
      <c r="R221" s="131"/>
      <c r="T221" s="154" t="s">
        <v>5</v>
      </c>
      <c r="U221" s="42" t="s">
        <v>37</v>
      </c>
      <c r="V221" s="155">
        <v>0.103</v>
      </c>
      <c r="W221" s="155">
        <f t="shared" si="41"/>
        <v>0.824</v>
      </c>
      <c r="X221" s="155">
        <v>0.00024</v>
      </c>
      <c r="Y221" s="155">
        <f t="shared" si="42"/>
        <v>0.00192</v>
      </c>
      <c r="Z221" s="155">
        <v>0</v>
      </c>
      <c r="AA221" s="156">
        <f t="shared" si="43"/>
        <v>0</v>
      </c>
      <c r="AR221" s="19" t="s">
        <v>214</v>
      </c>
      <c r="AT221" s="19" t="s">
        <v>141</v>
      </c>
      <c r="AU221" s="19" t="s">
        <v>94</v>
      </c>
      <c r="AY221" s="19" t="s">
        <v>140</v>
      </c>
      <c r="BE221" s="157">
        <f t="shared" si="44"/>
        <v>0</v>
      </c>
      <c r="BF221" s="157">
        <f t="shared" si="45"/>
        <v>0</v>
      </c>
      <c r="BG221" s="157">
        <f t="shared" si="46"/>
        <v>0</v>
      </c>
      <c r="BH221" s="157">
        <f t="shared" si="47"/>
        <v>0</v>
      </c>
      <c r="BI221" s="157">
        <f t="shared" si="48"/>
        <v>0</v>
      </c>
      <c r="BJ221" s="19" t="s">
        <v>77</v>
      </c>
      <c r="BK221" s="157">
        <f t="shared" si="49"/>
        <v>0</v>
      </c>
      <c r="BL221" s="19" t="s">
        <v>214</v>
      </c>
      <c r="BM221" s="19" t="s">
        <v>978</v>
      </c>
    </row>
    <row r="222" spans="2:65" s="1" customFormat="1" ht="39.75" customHeight="1">
      <c r="B222" s="129"/>
      <c r="C222" s="150" t="s">
        <v>459</v>
      </c>
      <c r="D222" s="150" t="s">
        <v>141</v>
      </c>
      <c r="E222" s="151" t="s">
        <v>746</v>
      </c>
      <c r="F222" s="448" t="s">
        <v>1249</v>
      </c>
      <c r="G222" s="448"/>
      <c r="H222" s="448"/>
      <c r="I222" s="448"/>
      <c r="J222" s="152" t="s">
        <v>212</v>
      </c>
      <c r="K222" s="153">
        <v>3</v>
      </c>
      <c r="L222" s="449"/>
      <c r="M222" s="449"/>
      <c r="N222" s="449">
        <f aca="true" t="shared" si="50" ref="N222">ROUND(L222*K222,2)</f>
        <v>0</v>
      </c>
      <c r="O222" s="449"/>
      <c r="P222" s="449"/>
      <c r="Q222" s="449"/>
      <c r="R222" s="131"/>
      <c r="T222" s="154" t="s">
        <v>5</v>
      </c>
      <c r="U222" s="42" t="s">
        <v>37</v>
      </c>
      <c r="V222" s="155">
        <v>0.227</v>
      </c>
      <c r="W222" s="155">
        <f aca="true" t="shared" si="51" ref="W222">V222*K222</f>
        <v>0.681</v>
      </c>
      <c r="X222" s="155">
        <v>0.0003</v>
      </c>
      <c r="Y222" s="155">
        <f aca="true" t="shared" si="52" ref="Y222">X222*K222</f>
        <v>0.0009</v>
      </c>
      <c r="Z222" s="155">
        <v>0</v>
      </c>
      <c r="AA222" s="156">
        <f aca="true" t="shared" si="53" ref="AA222">Z222*K222</f>
        <v>0</v>
      </c>
      <c r="AR222" s="19" t="s">
        <v>214</v>
      </c>
      <c r="AT222" s="19" t="s">
        <v>141</v>
      </c>
      <c r="AU222" s="19" t="s">
        <v>94</v>
      </c>
      <c r="AY222" s="19" t="s">
        <v>140</v>
      </c>
      <c r="BE222" s="157">
        <f aca="true" t="shared" si="54" ref="BE222">IF(U222="základní",N222,0)</f>
        <v>0</v>
      </c>
      <c r="BF222" s="157">
        <f aca="true" t="shared" si="55" ref="BF222">IF(U222="snížená",N222,0)</f>
        <v>0</v>
      </c>
      <c r="BG222" s="157">
        <f aca="true" t="shared" si="56" ref="BG222">IF(U222="zákl. přenesená",N222,0)</f>
        <v>0</v>
      </c>
      <c r="BH222" s="157">
        <f aca="true" t="shared" si="57" ref="BH222">IF(U222="sníž. přenesená",N222,0)</f>
        <v>0</v>
      </c>
      <c r="BI222" s="157">
        <f aca="true" t="shared" si="58" ref="BI222">IF(U222="nulová",N222,0)</f>
        <v>0</v>
      </c>
      <c r="BJ222" s="19" t="s">
        <v>77</v>
      </c>
      <c r="BK222" s="157">
        <f aca="true" t="shared" si="59" ref="BK222">ROUND(L222*K222,2)</f>
        <v>0</v>
      </c>
      <c r="BL222" s="19" t="s">
        <v>214</v>
      </c>
      <c r="BM222" s="19" t="s">
        <v>980</v>
      </c>
    </row>
    <row r="223" spans="2:65" s="1" customFormat="1" ht="39.75" customHeight="1">
      <c r="B223" s="129"/>
      <c r="C223" s="150" t="s">
        <v>459</v>
      </c>
      <c r="D223" s="150" t="s">
        <v>141</v>
      </c>
      <c r="E223" s="151" t="s">
        <v>979</v>
      </c>
      <c r="F223" s="448" t="s">
        <v>1250</v>
      </c>
      <c r="G223" s="448"/>
      <c r="H223" s="448"/>
      <c r="I223" s="448"/>
      <c r="J223" s="152" t="s">
        <v>212</v>
      </c>
      <c r="K223" s="153">
        <v>5</v>
      </c>
      <c r="L223" s="449"/>
      <c r="M223" s="449"/>
      <c r="N223" s="449">
        <f t="shared" si="40"/>
        <v>0</v>
      </c>
      <c r="O223" s="449"/>
      <c r="P223" s="449"/>
      <c r="Q223" s="449"/>
      <c r="R223" s="131"/>
      <c r="T223" s="154" t="s">
        <v>5</v>
      </c>
      <c r="U223" s="42" t="s">
        <v>37</v>
      </c>
      <c r="V223" s="155">
        <v>0.227</v>
      </c>
      <c r="W223" s="155">
        <f t="shared" si="41"/>
        <v>1.135</v>
      </c>
      <c r="X223" s="155">
        <v>0.0003</v>
      </c>
      <c r="Y223" s="155">
        <f t="shared" si="42"/>
        <v>0.0014999999999999998</v>
      </c>
      <c r="Z223" s="155">
        <v>0</v>
      </c>
      <c r="AA223" s="156">
        <f t="shared" si="43"/>
        <v>0</v>
      </c>
      <c r="AR223" s="19" t="s">
        <v>214</v>
      </c>
      <c r="AT223" s="19" t="s">
        <v>141</v>
      </c>
      <c r="AU223" s="19" t="s">
        <v>94</v>
      </c>
      <c r="AY223" s="19" t="s">
        <v>140</v>
      </c>
      <c r="BE223" s="157">
        <f t="shared" si="44"/>
        <v>0</v>
      </c>
      <c r="BF223" s="157">
        <f t="shared" si="45"/>
        <v>0</v>
      </c>
      <c r="BG223" s="157">
        <f t="shared" si="46"/>
        <v>0</v>
      </c>
      <c r="BH223" s="157">
        <f t="shared" si="47"/>
        <v>0</v>
      </c>
      <c r="BI223" s="157">
        <f t="shared" si="48"/>
        <v>0</v>
      </c>
      <c r="BJ223" s="19" t="s">
        <v>77</v>
      </c>
      <c r="BK223" s="157">
        <f t="shared" si="49"/>
        <v>0</v>
      </c>
      <c r="BL223" s="19" t="s">
        <v>214</v>
      </c>
      <c r="BM223" s="19" t="s">
        <v>980</v>
      </c>
    </row>
    <row r="224" spans="2:65" s="1" customFormat="1" ht="31.5" customHeight="1">
      <c r="B224" s="129"/>
      <c r="C224" s="150" t="s">
        <v>463</v>
      </c>
      <c r="D224" s="150" t="s">
        <v>141</v>
      </c>
      <c r="E224" s="151" t="s">
        <v>981</v>
      </c>
      <c r="F224" s="448" t="s">
        <v>982</v>
      </c>
      <c r="G224" s="448"/>
      <c r="H224" s="448"/>
      <c r="I224" s="448"/>
      <c r="J224" s="152" t="s">
        <v>212</v>
      </c>
      <c r="K224" s="153">
        <v>3</v>
      </c>
      <c r="L224" s="449"/>
      <c r="M224" s="449"/>
      <c r="N224" s="449">
        <f t="shared" si="40"/>
        <v>0</v>
      </c>
      <c r="O224" s="449"/>
      <c r="P224" s="449"/>
      <c r="Q224" s="449"/>
      <c r="R224" s="131"/>
      <c r="T224" s="154" t="s">
        <v>5</v>
      </c>
      <c r="U224" s="42" t="s">
        <v>37</v>
      </c>
      <c r="V224" s="155">
        <v>0.35</v>
      </c>
      <c r="W224" s="155">
        <f t="shared" si="41"/>
        <v>1.0499999999999998</v>
      </c>
      <c r="X224" s="155">
        <v>0.0006</v>
      </c>
      <c r="Y224" s="155">
        <f t="shared" si="42"/>
        <v>0.0018</v>
      </c>
      <c r="Z224" s="155">
        <v>0</v>
      </c>
      <c r="AA224" s="156">
        <f t="shared" si="43"/>
        <v>0</v>
      </c>
      <c r="AR224" s="19" t="s">
        <v>214</v>
      </c>
      <c r="AT224" s="19" t="s">
        <v>141</v>
      </c>
      <c r="AU224" s="19" t="s">
        <v>94</v>
      </c>
      <c r="AY224" s="19" t="s">
        <v>140</v>
      </c>
      <c r="BE224" s="157">
        <f t="shared" si="44"/>
        <v>0</v>
      </c>
      <c r="BF224" s="157">
        <f t="shared" si="45"/>
        <v>0</v>
      </c>
      <c r="BG224" s="157">
        <f t="shared" si="46"/>
        <v>0</v>
      </c>
      <c r="BH224" s="157">
        <f t="shared" si="47"/>
        <v>0</v>
      </c>
      <c r="BI224" s="157">
        <f t="shared" si="48"/>
        <v>0</v>
      </c>
      <c r="BJ224" s="19" t="s">
        <v>77</v>
      </c>
      <c r="BK224" s="157">
        <f t="shared" si="49"/>
        <v>0</v>
      </c>
      <c r="BL224" s="19" t="s">
        <v>214</v>
      </c>
      <c r="BM224" s="19" t="s">
        <v>983</v>
      </c>
    </row>
    <row r="225" spans="2:65" s="1" customFormat="1" ht="31.5" customHeight="1">
      <c r="B225" s="129"/>
      <c r="C225" s="150" t="s">
        <v>467</v>
      </c>
      <c r="D225" s="150" t="s">
        <v>141</v>
      </c>
      <c r="E225" s="151" t="s">
        <v>984</v>
      </c>
      <c r="F225" s="448" t="s">
        <v>985</v>
      </c>
      <c r="G225" s="448"/>
      <c r="H225" s="448"/>
      <c r="I225" s="448"/>
      <c r="J225" s="152" t="s">
        <v>212</v>
      </c>
      <c r="K225" s="153">
        <v>2</v>
      </c>
      <c r="L225" s="449"/>
      <c r="M225" s="449"/>
      <c r="N225" s="449">
        <f t="shared" si="40"/>
        <v>0</v>
      </c>
      <c r="O225" s="449"/>
      <c r="P225" s="449"/>
      <c r="Q225" s="449"/>
      <c r="R225" s="131"/>
      <c r="T225" s="154" t="s">
        <v>5</v>
      </c>
      <c r="U225" s="42" t="s">
        <v>37</v>
      </c>
      <c r="V225" s="155">
        <v>0.422</v>
      </c>
      <c r="W225" s="155">
        <f t="shared" si="41"/>
        <v>0.844</v>
      </c>
      <c r="X225" s="155">
        <v>0.0006</v>
      </c>
      <c r="Y225" s="155">
        <f t="shared" si="42"/>
        <v>0.0012</v>
      </c>
      <c r="Z225" s="155">
        <v>0</v>
      </c>
      <c r="AA225" s="156">
        <f t="shared" si="43"/>
        <v>0</v>
      </c>
      <c r="AR225" s="19" t="s">
        <v>214</v>
      </c>
      <c r="AT225" s="19" t="s">
        <v>141</v>
      </c>
      <c r="AU225" s="19" t="s">
        <v>94</v>
      </c>
      <c r="AY225" s="19" t="s">
        <v>140</v>
      </c>
      <c r="BE225" s="157">
        <f t="shared" si="44"/>
        <v>0</v>
      </c>
      <c r="BF225" s="157">
        <f t="shared" si="45"/>
        <v>0</v>
      </c>
      <c r="BG225" s="157">
        <f t="shared" si="46"/>
        <v>0</v>
      </c>
      <c r="BH225" s="157">
        <f t="shared" si="47"/>
        <v>0</v>
      </c>
      <c r="BI225" s="157">
        <f t="shared" si="48"/>
        <v>0</v>
      </c>
      <c r="BJ225" s="19" t="s">
        <v>77</v>
      </c>
      <c r="BK225" s="157">
        <f t="shared" si="49"/>
        <v>0</v>
      </c>
      <c r="BL225" s="19" t="s">
        <v>214</v>
      </c>
      <c r="BM225" s="19" t="s">
        <v>986</v>
      </c>
    </row>
    <row r="226" spans="2:65" s="1" customFormat="1" ht="22.5" customHeight="1">
      <c r="B226" s="129"/>
      <c r="C226" s="150" t="s">
        <v>468</v>
      </c>
      <c r="D226" s="150" t="s">
        <v>141</v>
      </c>
      <c r="E226" s="151" t="s">
        <v>987</v>
      </c>
      <c r="F226" s="448" t="s">
        <v>988</v>
      </c>
      <c r="G226" s="448"/>
      <c r="H226" s="448"/>
      <c r="I226" s="448"/>
      <c r="J226" s="152" t="s">
        <v>212</v>
      </c>
      <c r="K226" s="153">
        <v>2</v>
      </c>
      <c r="L226" s="449"/>
      <c r="M226" s="449"/>
      <c r="N226" s="449">
        <f t="shared" si="40"/>
        <v>0</v>
      </c>
      <c r="O226" s="449"/>
      <c r="P226" s="449"/>
      <c r="Q226" s="449"/>
      <c r="R226" s="131"/>
      <c r="T226" s="154" t="s">
        <v>5</v>
      </c>
      <c r="U226" s="42" t="s">
        <v>37</v>
      </c>
      <c r="V226" s="155">
        <v>0.422</v>
      </c>
      <c r="W226" s="155">
        <f t="shared" si="41"/>
        <v>0.844</v>
      </c>
      <c r="X226" s="155">
        <v>0.0006</v>
      </c>
      <c r="Y226" s="155">
        <f t="shared" si="42"/>
        <v>0.0012</v>
      </c>
      <c r="Z226" s="155">
        <v>0</v>
      </c>
      <c r="AA226" s="156">
        <f t="shared" si="43"/>
        <v>0</v>
      </c>
      <c r="AR226" s="19" t="s">
        <v>214</v>
      </c>
      <c r="AT226" s="19" t="s">
        <v>141</v>
      </c>
      <c r="AU226" s="19" t="s">
        <v>94</v>
      </c>
      <c r="AY226" s="19" t="s">
        <v>140</v>
      </c>
      <c r="BE226" s="157">
        <f t="shared" si="44"/>
        <v>0</v>
      </c>
      <c r="BF226" s="157">
        <f t="shared" si="45"/>
        <v>0</v>
      </c>
      <c r="BG226" s="157">
        <f t="shared" si="46"/>
        <v>0</v>
      </c>
      <c r="BH226" s="157">
        <f t="shared" si="47"/>
        <v>0</v>
      </c>
      <c r="BI226" s="157">
        <f t="shared" si="48"/>
        <v>0</v>
      </c>
      <c r="BJ226" s="19" t="s">
        <v>77</v>
      </c>
      <c r="BK226" s="157">
        <f t="shared" si="49"/>
        <v>0</v>
      </c>
      <c r="BL226" s="19" t="s">
        <v>214</v>
      </c>
      <c r="BM226" s="19" t="s">
        <v>989</v>
      </c>
    </row>
    <row r="227" spans="2:65" s="1" customFormat="1" ht="22.5" customHeight="1">
      <c r="B227" s="129"/>
      <c r="C227" s="150" t="s">
        <v>469</v>
      </c>
      <c r="D227" s="150" t="s">
        <v>141</v>
      </c>
      <c r="E227" s="151" t="s">
        <v>990</v>
      </c>
      <c r="F227" s="448" t="s">
        <v>991</v>
      </c>
      <c r="G227" s="448"/>
      <c r="H227" s="448"/>
      <c r="I227" s="448"/>
      <c r="J227" s="152" t="s">
        <v>212</v>
      </c>
      <c r="K227" s="153">
        <v>7</v>
      </c>
      <c r="L227" s="449"/>
      <c r="M227" s="449"/>
      <c r="N227" s="449">
        <f t="shared" si="40"/>
        <v>0</v>
      </c>
      <c r="O227" s="449"/>
      <c r="P227" s="449"/>
      <c r="Q227" s="449"/>
      <c r="R227" s="131"/>
      <c r="T227" s="154" t="s">
        <v>5</v>
      </c>
      <c r="U227" s="42" t="s">
        <v>37</v>
      </c>
      <c r="V227" s="155">
        <v>0.422</v>
      </c>
      <c r="W227" s="155">
        <f t="shared" si="41"/>
        <v>2.9539999999999997</v>
      </c>
      <c r="X227" s="155">
        <v>0.0006</v>
      </c>
      <c r="Y227" s="155">
        <f t="shared" si="42"/>
        <v>0.0042</v>
      </c>
      <c r="Z227" s="155">
        <v>0</v>
      </c>
      <c r="AA227" s="156">
        <f t="shared" si="43"/>
        <v>0</v>
      </c>
      <c r="AR227" s="19" t="s">
        <v>214</v>
      </c>
      <c r="AT227" s="19" t="s">
        <v>141</v>
      </c>
      <c r="AU227" s="19" t="s">
        <v>94</v>
      </c>
      <c r="AY227" s="19" t="s">
        <v>140</v>
      </c>
      <c r="BE227" s="157">
        <f t="shared" si="44"/>
        <v>0</v>
      </c>
      <c r="BF227" s="157">
        <f t="shared" si="45"/>
        <v>0</v>
      </c>
      <c r="BG227" s="157">
        <f t="shared" si="46"/>
        <v>0</v>
      </c>
      <c r="BH227" s="157">
        <f t="shared" si="47"/>
        <v>0</v>
      </c>
      <c r="BI227" s="157">
        <f t="shared" si="48"/>
        <v>0</v>
      </c>
      <c r="BJ227" s="19" t="s">
        <v>77</v>
      </c>
      <c r="BK227" s="157">
        <f t="shared" si="49"/>
        <v>0</v>
      </c>
      <c r="BL227" s="19" t="s">
        <v>214</v>
      </c>
      <c r="BM227" s="19" t="s">
        <v>992</v>
      </c>
    </row>
    <row r="228" spans="2:65" s="1" customFormat="1" ht="44.25" customHeight="1">
      <c r="B228" s="129"/>
      <c r="C228" s="150" t="s">
        <v>473</v>
      </c>
      <c r="D228" s="150" t="s">
        <v>141</v>
      </c>
      <c r="E228" s="151" t="s">
        <v>993</v>
      </c>
      <c r="F228" s="448" t="s">
        <v>994</v>
      </c>
      <c r="G228" s="448"/>
      <c r="H228" s="448"/>
      <c r="I228" s="448"/>
      <c r="J228" s="152" t="s">
        <v>212</v>
      </c>
      <c r="K228" s="153">
        <v>4</v>
      </c>
      <c r="L228" s="449"/>
      <c r="M228" s="449"/>
      <c r="N228" s="449">
        <f t="shared" si="40"/>
        <v>0</v>
      </c>
      <c r="O228" s="449"/>
      <c r="P228" s="449"/>
      <c r="Q228" s="449"/>
      <c r="R228" s="131"/>
      <c r="T228" s="154" t="s">
        <v>5</v>
      </c>
      <c r="U228" s="42" t="s">
        <v>37</v>
      </c>
      <c r="V228" s="155">
        <v>0.175</v>
      </c>
      <c r="W228" s="155">
        <f t="shared" si="41"/>
        <v>0.7</v>
      </c>
      <c r="X228" s="155">
        <v>0.00051</v>
      </c>
      <c r="Y228" s="155">
        <f t="shared" si="42"/>
        <v>0.00204</v>
      </c>
      <c r="Z228" s="155">
        <v>0</v>
      </c>
      <c r="AA228" s="156">
        <f t="shared" si="43"/>
        <v>0</v>
      </c>
      <c r="AR228" s="19" t="s">
        <v>214</v>
      </c>
      <c r="AT228" s="19" t="s">
        <v>141</v>
      </c>
      <c r="AU228" s="19" t="s">
        <v>94</v>
      </c>
      <c r="AY228" s="19" t="s">
        <v>140</v>
      </c>
      <c r="BE228" s="157">
        <f t="shared" si="44"/>
        <v>0</v>
      </c>
      <c r="BF228" s="157">
        <f t="shared" si="45"/>
        <v>0</v>
      </c>
      <c r="BG228" s="157">
        <f t="shared" si="46"/>
        <v>0</v>
      </c>
      <c r="BH228" s="157">
        <f t="shared" si="47"/>
        <v>0</v>
      </c>
      <c r="BI228" s="157">
        <f t="shared" si="48"/>
        <v>0</v>
      </c>
      <c r="BJ228" s="19" t="s">
        <v>77</v>
      </c>
      <c r="BK228" s="157">
        <f t="shared" si="49"/>
        <v>0</v>
      </c>
      <c r="BL228" s="19" t="s">
        <v>214</v>
      </c>
      <c r="BM228" s="19" t="s">
        <v>995</v>
      </c>
    </row>
    <row r="229" spans="2:65" s="1" customFormat="1" ht="44.25" customHeight="1">
      <c r="B229" s="129"/>
      <c r="C229" s="150" t="s">
        <v>477</v>
      </c>
      <c r="D229" s="150" t="s">
        <v>141</v>
      </c>
      <c r="E229" s="151" t="s">
        <v>996</v>
      </c>
      <c r="F229" s="448" t="s">
        <v>997</v>
      </c>
      <c r="G229" s="448"/>
      <c r="H229" s="448"/>
      <c r="I229" s="448"/>
      <c r="J229" s="152" t="s">
        <v>212</v>
      </c>
      <c r="K229" s="153">
        <v>3</v>
      </c>
      <c r="L229" s="449"/>
      <c r="M229" s="449"/>
      <c r="N229" s="449">
        <f t="shared" si="40"/>
        <v>0</v>
      </c>
      <c r="O229" s="449"/>
      <c r="P229" s="449"/>
      <c r="Q229" s="449"/>
      <c r="R229" s="131"/>
      <c r="T229" s="154" t="s">
        <v>5</v>
      </c>
      <c r="U229" s="42" t="s">
        <v>37</v>
      </c>
      <c r="V229" s="155">
        <v>0.175</v>
      </c>
      <c r="W229" s="155">
        <f t="shared" si="41"/>
        <v>0.5249999999999999</v>
      </c>
      <c r="X229" s="155">
        <v>0.00051</v>
      </c>
      <c r="Y229" s="155">
        <f t="shared" si="42"/>
        <v>0.0015300000000000001</v>
      </c>
      <c r="Z229" s="155">
        <v>0</v>
      </c>
      <c r="AA229" s="156">
        <f t="shared" si="43"/>
        <v>0</v>
      </c>
      <c r="AR229" s="19" t="s">
        <v>214</v>
      </c>
      <c r="AT229" s="19" t="s">
        <v>141</v>
      </c>
      <c r="AU229" s="19" t="s">
        <v>94</v>
      </c>
      <c r="AY229" s="19" t="s">
        <v>140</v>
      </c>
      <c r="BE229" s="157">
        <f t="shared" si="44"/>
        <v>0</v>
      </c>
      <c r="BF229" s="157">
        <f t="shared" si="45"/>
        <v>0</v>
      </c>
      <c r="BG229" s="157">
        <f t="shared" si="46"/>
        <v>0</v>
      </c>
      <c r="BH229" s="157">
        <f t="shared" si="47"/>
        <v>0</v>
      </c>
      <c r="BI229" s="157">
        <f t="shared" si="48"/>
        <v>0</v>
      </c>
      <c r="BJ229" s="19" t="s">
        <v>77</v>
      </c>
      <c r="BK229" s="157">
        <f t="shared" si="49"/>
        <v>0</v>
      </c>
      <c r="BL229" s="19" t="s">
        <v>214</v>
      </c>
      <c r="BM229" s="19" t="s">
        <v>998</v>
      </c>
    </row>
    <row r="230" spans="2:65" s="1" customFormat="1" ht="44.25" customHeight="1">
      <c r="B230" s="129"/>
      <c r="C230" s="150" t="s">
        <v>484</v>
      </c>
      <c r="D230" s="150" t="s">
        <v>141</v>
      </c>
      <c r="E230" s="151" t="s">
        <v>999</v>
      </c>
      <c r="F230" s="448" t="s">
        <v>1000</v>
      </c>
      <c r="G230" s="448"/>
      <c r="H230" s="448"/>
      <c r="I230" s="448"/>
      <c r="J230" s="152" t="s">
        <v>212</v>
      </c>
      <c r="K230" s="153">
        <v>4</v>
      </c>
      <c r="L230" s="449"/>
      <c r="M230" s="449"/>
      <c r="N230" s="449">
        <f t="shared" si="40"/>
        <v>0</v>
      </c>
      <c r="O230" s="449"/>
      <c r="P230" s="449"/>
      <c r="Q230" s="449"/>
      <c r="R230" s="131"/>
      <c r="T230" s="154" t="s">
        <v>5</v>
      </c>
      <c r="U230" s="42" t="s">
        <v>37</v>
      </c>
      <c r="V230" s="155">
        <v>0.175</v>
      </c>
      <c r="W230" s="155">
        <f t="shared" si="41"/>
        <v>0.7</v>
      </c>
      <c r="X230" s="155">
        <v>0.00051</v>
      </c>
      <c r="Y230" s="155">
        <f t="shared" si="42"/>
        <v>0.00204</v>
      </c>
      <c r="Z230" s="155">
        <v>0</v>
      </c>
      <c r="AA230" s="156">
        <f t="shared" si="43"/>
        <v>0</v>
      </c>
      <c r="AR230" s="19" t="s">
        <v>214</v>
      </c>
      <c r="AT230" s="19" t="s">
        <v>141</v>
      </c>
      <c r="AU230" s="19" t="s">
        <v>94</v>
      </c>
      <c r="AY230" s="19" t="s">
        <v>140</v>
      </c>
      <c r="BE230" s="157">
        <f t="shared" si="44"/>
        <v>0</v>
      </c>
      <c r="BF230" s="157">
        <f t="shared" si="45"/>
        <v>0</v>
      </c>
      <c r="BG230" s="157">
        <f t="shared" si="46"/>
        <v>0</v>
      </c>
      <c r="BH230" s="157">
        <f t="shared" si="47"/>
        <v>0</v>
      </c>
      <c r="BI230" s="157">
        <f t="shared" si="48"/>
        <v>0</v>
      </c>
      <c r="BJ230" s="19" t="s">
        <v>77</v>
      </c>
      <c r="BK230" s="157">
        <f t="shared" si="49"/>
        <v>0</v>
      </c>
      <c r="BL230" s="19" t="s">
        <v>214</v>
      </c>
      <c r="BM230" s="19" t="s">
        <v>1001</v>
      </c>
    </row>
    <row r="231" spans="2:65" s="1" customFormat="1" ht="44.25" customHeight="1">
      <c r="B231" s="129"/>
      <c r="C231" s="150" t="s">
        <v>484</v>
      </c>
      <c r="D231" s="150" t="s">
        <v>141</v>
      </c>
      <c r="E231" s="151" t="s">
        <v>999</v>
      </c>
      <c r="F231" s="448" t="s">
        <v>1247</v>
      </c>
      <c r="G231" s="448"/>
      <c r="H231" s="448"/>
      <c r="I231" s="448"/>
      <c r="J231" s="152" t="s">
        <v>212</v>
      </c>
      <c r="K231" s="153">
        <v>1</v>
      </c>
      <c r="L231" s="449"/>
      <c r="M231" s="449"/>
      <c r="N231" s="449">
        <f aca="true" t="shared" si="60" ref="N231">ROUND(L231*K231,2)</f>
        <v>0</v>
      </c>
      <c r="O231" s="449"/>
      <c r="P231" s="449"/>
      <c r="Q231" s="449"/>
      <c r="R231" s="131"/>
      <c r="T231" s="154" t="s">
        <v>5</v>
      </c>
      <c r="U231" s="42" t="s">
        <v>37</v>
      </c>
      <c r="V231" s="155">
        <v>0.175</v>
      </c>
      <c r="W231" s="155">
        <f aca="true" t="shared" si="61" ref="W231">V231*K231</f>
        <v>0.175</v>
      </c>
      <c r="X231" s="155">
        <v>0.00051</v>
      </c>
      <c r="Y231" s="155">
        <f aca="true" t="shared" si="62" ref="Y231">X231*K231</f>
        <v>0.00051</v>
      </c>
      <c r="Z231" s="155">
        <v>0</v>
      </c>
      <c r="AA231" s="156">
        <f aca="true" t="shared" si="63" ref="AA231">Z231*K231</f>
        <v>0</v>
      </c>
      <c r="AR231" s="19" t="s">
        <v>214</v>
      </c>
      <c r="AT231" s="19" t="s">
        <v>141</v>
      </c>
      <c r="AU231" s="19" t="s">
        <v>94</v>
      </c>
      <c r="AY231" s="19" t="s">
        <v>140</v>
      </c>
      <c r="BE231" s="157">
        <f aca="true" t="shared" si="64" ref="BE231">IF(U231="základní",N231,0)</f>
        <v>0</v>
      </c>
      <c r="BF231" s="157">
        <f aca="true" t="shared" si="65" ref="BF231">IF(U231="snížená",N231,0)</f>
        <v>0</v>
      </c>
      <c r="BG231" s="157">
        <f aca="true" t="shared" si="66" ref="BG231">IF(U231="zákl. přenesená",N231,0)</f>
        <v>0</v>
      </c>
      <c r="BH231" s="157">
        <f aca="true" t="shared" si="67" ref="BH231">IF(U231="sníž. přenesená",N231,0)</f>
        <v>0</v>
      </c>
      <c r="BI231" s="157">
        <f aca="true" t="shared" si="68" ref="BI231">IF(U231="nulová",N231,0)</f>
        <v>0</v>
      </c>
      <c r="BJ231" s="19" t="s">
        <v>77</v>
      </c>
      <c r="BK231" s="157">
        <f aca="true" t="shared" si="69" ref="BK231">ROUND(L231*K231,2)</f>
        <v>0</v>
      </c>
      <c r="BL231" s="19" t="s">
        <v>214</v>
      </c>
      <c r="BM231" s="19" t="s">
        <v>1001</v>
      </c>
    </row>
    <row r="232" spans="2:65" s="360" customFormat="1" ht="44.25" customHeight="1">
      <c r="B232" s="354"/>
      <c r="C232" s="355" t="s">
        <v>488</v>
      </c>
      <c r="D232" s="355" t="s">
        <v>141</v>
      </c>
      <c r="E232" s="356" t="s">
        <v>1002</v>
      </c>
      <c r="F232" s="458" t="s">
        <v>1003</v>
      </c>
      <c r="G232" s="458"/>
      <c r="H232" s="458"/>
      <c r="I232" s="458"/>
      <c r="J232" s="357" t="s">
        <v>212</v>
      </c>
      <c r="K232" s="358">
        <v>2</v>
      </c>
      <c r="L232" s="459"/>
      <c r="M232" s="459"/>
      <c r="N232" s="459">
        <f t="shared" si="40"/>
        <v>0</v>
      </c>
      <c r="O232" s="459"/>
      <c r="P232" s="459"/>
      <c r="Q232" s="459"/>
      <c r="R232" s="359"/>
      <c r="T232" s="361" t="s">
        <v>5</v>
      </c>
      <c r="U232" s="362" t="s">
        <v>37</v>
      </c>
      <c r="V232" s="363">
        <v>0.15</v>
      </c>
      <c r="W232" s="363">
        <f t="shared" si="41"/>
        <v>0.3</v>
      </c>
      <c r="X232" s="363">
        <v>0.00028</v>
      </c>
      <c r="Y232" s="363">
        <f t="shared" si="42"/>
        <v>0.00056</v>
      </c>
      <c r="Z232" s="363">
        <v>0</v>
      </c>
      <c r="AA232" s="364">
        <f t="shared" si="43"/>
        <v>0</v>
      </c>
      <c r="AR232" s="365" t="s">
        <v>214</v>
      </c>
      <c r="AT232" s="365" t="s">
        <v>141</v>
      </c>
      <c r="AU232" s="365" t="s">
        <v>94</v>
      </c>
      <c r="AY232" s="365" t="s">
        <v>140</v>
      </c>
      <c r="BE232" s="366">
        <f t="shared" si="44"/>
        <v>0</v>
      </c>
      <c r="BF232" s="366">
        <f t="shared" si="45"/>
        <v>0</v>
      </c>
      <c r="BG232" s="366">
        <f t="shared" si="46"/>
        <v>0</v>
      </c>
      <c r="BH232" s="366">
        <f t="shared" si="47"/>
        <v>0</v>
      </c>
      <c r="BI232" s="366">
        <f t="shared" si="48"/>
        <v>0</v>
      </c>
      <c r="BJ232" s="365" t="s">
        <v>77</v>
      </c>
      <c r="BK232" s="366">
        <f t="shared" si="49"/>
        <v>0</v>
      </c>
      <c r="BL232" s="365" t="s">
        <v>214</v>
      </c>
      <c r="BM232" s="365" t="s">
        <v>1004</v>
      </c>
    </row>
    <row r="233" spans="2:65" s="360" customFormat="1" ht="44.25" customHeight="1">
      <c r="B233" s="354"/>
      <c r="C233" s="355" t="s">
        <v>492</v>
      </c>
      <c r="D233" s="355" t="s">
        <v>141</v>
      </c>
      <c r="E233" s="356" t="s">
        <v>1005</v>
      </c>
      <c r="F233" s="458" t="s">
        <v>1006</v>
      </c>
      <c r="G233" s="458"/>
      <c r="H233" s="458"/>
      <c r="I233" s="458"/>
      <c r="J233" s="357" t="s">
        <v>212</v>
      </c>
      <c r="K233" s="358">
        <v>3</v>
      </c>
      <c r="L233" s="459"/>
      <c r="M233" s="459"/>
      <c r="N233" s="459">
        <f t="shared" si="40"/>
        <v>0</v>
      </c>
      <c r="O233" s="459"/>
      <c r="P233" s="459"/>
      <c r="Q233" s="459"/>
      <c r="R233" s="359"/>
      <c r="T233" s="361" t="s">
        <v>5</v>
      </c>
      <c r="U233" s="362" t="s">
        <v>37</v>
      </c>
      <c r="V233" s="363">
        <v>0.15</v>
      </c>
      <c r="W233" s="363">
        <f t="shared" si="41"/>
        <v>0.44999999999999996</v>
      </c>
      <c r="X233" s="363">
        <v>0.00029</v>
      </c>
      <c r="Y233" s="363">
        <f t="shared" si="42"/>
        <v>0.00087</v>
      </c>
      <c r="Z233" s="363">
        <v>0</v>
      </c>
      <c r="AA233" s="364">
        <f t="shared" si="43"/>
        <v>0</v>
      </c>
      <c r="AR233" s="365" t="s">
        <v>214</v>
      </c>
      <c r="AT233" s="365" t="s">
        <v>141</v>
      </c>
      <c r="AU233" s="365" t="s">
        <v>94</v>
      </c>
      <c r="AY233" s="365" t="s">
        <v>140</v>
      </c>
      <c r="BE233" s="366">
        <f t="shared" si="44"/>
        <v>0</v>
      </c>
      <c r="BF233" s="366">
        <f t="shared" si="45"/>
        <v>0</v>
      </c>
      <c r="BG233" s="366">
        <f t="shared" si="46"/>
        <v>0</v>
      </c>
      <c r="BH233" s="366">
        <f t="shared" si="47"/>
        <v>0</v>
      </c>
      <c r="BI233" s="366">
        <f t="shared" si="48"/>
        <v>0</v>
      </c>
      <c r="BJ233" s="365" t="s">
        <v>77</v>
      </c>
      <c r="BK233" s="366">
        <f t="shared" si="49"/>
        <v>0</v>
      </c>
      <c r="BL233" s="365" t="s">
        <v>214</v>
      </c>
      <c r="BM233" s="365" t="s">
        <v>1007</v>
      </c>
    </row>
    <row r="234" spans="2:65" s="360" customFormat="1" ht="48.75" customHeight="1">
      <c r="B234" s="354"/>
      <c r="C234" s="355" t="s">
        <v>496</v>
      </c>
      <c r="D234" s="355" t="s">
        <v>141</v>
      </c>
      <c r="E234" s="356" t="s">
        <v>1008</v>
      </c>
      <c r="F234" s="458" t="s">
        <v>1009</v>
      </c>
      <c r="G234" s="458"/>
      <c r="H234" s="458"/>
      <c r="I234" s="458"/>
      <c r="J234" s="357" t="s">
        <v>212</v>
      </c>
      <c r="K234" s="358">
        <v>67</v>
      </c>
      <c r="L234" s="459"/>
      <c r="M234" s="459"/>
      <c r="N234" s="459">
        <f t="shared" si="40"/>
        <v>0</v>
      </c>
      <c r="O234" s="459"/>
      <c r="P234" s="459"/>
      <c r="Q234" s="459"/>
      <c r="R234" s="359"/>
      <c r="T234" s="361" t="s">
        <v>5</v>
      </c>
      <c r="U234" s="362" t="s">
        <v>37</v>
      </c>
      <c r="V234" s="363">
        <v>0.035</v>
      </c>
      <c r="W234" s="363">
        <f t="shared" si="41"/>
        <v>2.345</v>
      </c>
      <c r="X234" s="363">
        <v>0.00014</v>
      </c>
      <c r="Y234" s="363">
        <f t="shared" si="42"/>
        <v>0.00938</v>
      </c>
      <c r="Z234" s="363">
        <v>0</v>
      </c>
      <c r="AA234" s="364">
        <f t="shared" si="43"/>
        <v>0</v>
      </c>
      <c r="AR234" s="365" t="s">
        <v>214</v>
      </c>
      <c r="AT234" s="365" t="s">
        <v>141</v>
      </c>
      <c r="AU234" s="365" t="s">
        <v>94</v>
      </c>
      <c r="AY234" s="365" t="s">
        <v>140</v>
      </c>
      <c r="BE234" s="366">
        <f t="shared" si="44"/>
        <v>0</v>
      </c>
      <c r="BF234" s="366">
        <f t="shared" si="45"/>
        <v>0</v>
      </c>
      <c r="BG234" s="366">
        <f t="shared" si="46"/>
        <v>0</v>
      </c>
      <c r="BH234" s="366">
        <f t="shared" si="47"/>
        <v>0</v>
      </c>
      <c r="BI234" s="366">
        <f t="shared" si="48"/>
        <v>0</v>
      </c>
      <c r="BJ234" s="365" t="s">
        <v>77</v>
      </c>
      <c r="BK234" s="366">
        <f t="shared" si="49"/>
        <v>0</v>
      </c>
      <c r="BL234" s="365" t="s">
        <v>214</v>
      </c>
      <c r="BM234" s="365" t="s">
        <v>1010</v>
      </c>
    </row>
    <row r="235" spans="2:65" s="1" customFormat="1" ht="25.5" customHeight="1">
      <c r="B235" s="129"/>
      <c r="C235" s="150" t="s">
        <v>499</v>
      </c>
      <c r="D235" s="150" t="s">
        <v>141</v>
      </c>
      <c r="E235" s="151" t="s">
        <v>1252</v>
      </c>
      <c r="F235" s="448" t="s">
        <v>1253</v>
      </c>
      <c r="G235" s="448"/>
      <c r="H235" s="448"/>
      <c r="I235" s="448"/>
      <c r="J235" s="152" t="s">
        <v>212</v>
      </c>
      <c r="K235" s="153">
        <v>1</v>
      </c>
      <c r="L235" s="449"/>
      <c r="M235" s="449"/>
      <c r="N235" s="449">
        <f aca="true" t="shared" si="70" ref="N235">ROUND(L235*K235,2)</f>
        <v>0</v>
      </c>
      <c r="O235" s="449"/>
      <c r="P235" s="449"/>
      <c r="Q235" s="449"/>
      <c r="R235" s="131"/>
      <c r="T235" s="154" t="s">
        <v>5</v>
      </c>
      <c r="U235" s="42" t="s">
        <v>37</v>
      </c>
      <c r="V235" s="155">
        <v>0.422</v>
      </c>
      <c r="W235" s="155">
        <f aca="true" t="shared" si="71" ref="W235">V235*K235</f>
        <v>0.422</v>
      </c>
      <c r="X235" s="155">
        <v>0.00078</v>
      </c>
      <c r="Y235" s="155">
        <f aca="true" t="shared" si="72" ref="Y235">X235*K235</f>
        <v>0.00078</v>
      </c>
      <c r="Z235" s="155">
        <v>0</v>
      </c>
      <c r="AA235" s="156">
        <f aca="true" t="shared" si="73" ref="AA235">Z235*K235</f>
        <v>0</v>
      </c>
      <c r="AR235" s="19" t="s">
        <v>214</v>
      </c>
      <c r="AT235" s="19" t="s">
        <v>141</v>
      </c>
      <c r="AU235" s="19" t="s">
        <v>94</v>
      </c>
      <c r="AY235" s="19" t="s">
        <v>140</v>
      </c>
      <c r="BE235" s="157">
        <f aca="true" t="shared" si="74" ref="BE235">IF(U235="základní",N235,0)</f>
        <v>0</v>
      </c>
      <c r="BF235" s="157">
        <f aca="true" t="shared" si="75" ref="BF235">IF(U235="snížená",N235,0)</f>
        <v>0</v>
      </c>
      <c r="BG235" s="157">
        <f aca="true" t="shared" si="76" ref="BG235">IF(U235="zákl. přenesená",N235,0)</f>
        <v>0</v>
      </c>
      <c r="BH235" s="157">
        <f aca="true" t="shared" si="77" ref="BH235">IF(U235="sníž. přenesená",N235,0)</f>
        <v>0</v>
      </c>
      <c r="BI235" s="157">
        <f aca="true" t="shared" si="78" ref="BI235">IF(U235="nulová",N235,0)</f>
        <v>0</v>
      </c>
      <c r="BJ235" s="19" t="s">
        <v>77</v>
      </c>
      <c r="BK235" s="157">
        <f aca="true" t="shared" si="79" ref="BK235">ROUND(L235*K235,2)</f>
        <v>0</v>
      </c>
      <c r="BL235" s="19" t="s">
        <v>214</v>
      </c>
      <c r="BM235" s="19" t="s">
        <v>1013</v>
      </c>
    </row>
    <row r="236" spans="2:65" s="1" customFormat="1" ht="22.5" customHeight="1">
      <c r="B236" s="129"/>
      <c r="C236" s="150" t="s">
        <v>499</v>
      </c>
      <c r="D236" s="150" t="s">
        <v>141</v>
      </c>
      <c r="E236" s="151" t="s">
        <v>1011</v>
      </c>
      <c r="F236" s="448" t="s">
        <v>1012</v>
      </c>
      <c r="G236" s="448"/>
      <c r="H236" s="448"/>
      <c r="I236" s="448"/>
      <c r="J236" s="152" t="s">
        <v>212</v>
      </c>
      <c r="K236" s="153">
        <v>1</v>
      </c>
      <c r="L236" s="449"/>
      <c r="M236" s="449"/>
      <c r="N236" s="449">
        <f t="shared" si="40"/>
        <v>0</v>
      </c>
      <c r="O236" s="449"/>
      <c r="P236" s="449"/>
      <c r="Q236" s="449"/>
      <c r="R236" s="131"/>
      <c r="T236" s="154" t="s">
        <v>5</v>
      </c>
      <c r="U236" s="42" t="s">
        <v>37</v>
      </c>
      <c r="V236" s="155">
        <v>0.422</v>
      </c>
      <c r="W236" s="155">
        <f t="shared" si="41"/>
        <v>0.422</v>
      </c>
      <c r="X236" s="155">
        <v>0.00078</v>
      </c>
      <c r="Y236" s="155">
        <f t="shared" si="42"/>
        <v>0.00078</v>
      </c>
      <c r="Z236" s="155">
        <v>0</v>
      </c>
      <c r="AA236" s="156">
        <f t="shared" si="43"/>
        <v>0</v>
      </c>
      <c r="AR236" s="19" t="s">
        <v>214</v>
      </c>
      <c r="AT236" s="19" t="s">
        <v>141</v>
      </c>
      <c r="AU236" s="19" t="s">
        <v>94</v>
      </c>
      <c r="AY236" s="19" t="s">
        <v>140</v>
      </c>
      <c r="BE236" s="157">
        <f t="shared" si="44"/>
        <v>0</v>
      </c>
      <c r="BF236" s="157">
        <f t="shared" si="45"/>
        <v>0</v>
      </c>
      <c r="BG236" s="157">
        <f t="shared" si="46"/>
        <v>0</v>
      </c>
      <c r="BH236" s="157">
        <f t="shared" si="47"/>
        <v>0</v>
      </c>
      <c r="BI236" s="157">
        <f t="shared" si="48"/>
        <v>0</v>
      </c>
      <c r="BJ236" s="19" t="s">
        <v>77</v>
      </c>
      <c r="BK236" s="157">
        <f t="shared" si="49"/>
        <v>0</v>
      </c>
      <c r="BL236" s="19" t="s">
        <v>214</v>
      </c>
      <c r="BM236" s="19" t="s">
        <v>1013</v>
      </c>
    </row>
    <row r="237" spans="2:65" s="1" customFormat="1" ht="31.5" customHeight="1">
      <c r="B237" s="129"/>
      <c r="C237" s="150" t="s">
        <v>502</v>
      </c>
      <c r="D237" s="150" t="s">
        <v>141</v>
      </c>
      <c r="E237" s="151" t="s">
        <v>1014</v>
      </c>
      <c r="F237" s="448" t="s">
        <v>1015</v>
      </c>
      <c r="G237" s="448"/>
      <c r="H237" s="448"/>
      <c r="I237" s="448"/>
      <c r="J237" s="152" t="s">
        <v>212</v>
      </c>
      <c r="K237" s="153">
        <v>2</v>
      </c>
      <c r="L237" s="449"/>
      <c r="M237" s="449"/>
      <c r="N237" s="449">
        <f t="shared" si="40"/>
        <v>0</v>
      </c>
      <c r="O237" s="449"/>
      <c r="P237" s="449"/>
      <c r="Q237" s="449"/>
      <c r="R237" s="131"/>
      <c r="T237" s="154" t="s">
        <v>5</v>
      </c>
      <c r="U237" s="42" t="s">
        <v>37</v>
      </c>
      <c r="V237" s="155">
        <v>0.536</v>
      </c>
      <c r="W237" s="155">
        <f t="shared" si="41"/>
        <v>1.072</v>
      </c>
      <c r="X237" s="155">
        <v>0.00136</v>
      </c>
      <c r="Y237" s="155">
        <f t="shared" si="42"/>
        <v>0.00272</v>
      </c>
      <c r="Z237" s="155">
        <v>0</v>
      </c>
      <c r="AA237" s="156">
        <f t="shared" si="43"/>
        <v>0</v>
      </c>
      <c r="AR237" s="19" t="s">
        <v>214</v>
      </c>
      <c r="AT237" s="19" t="s">
        <v>141</v>
      </c>
      <c r="AU237" s="19" t="s">
        <v>94</v>
      </c>
      <c r="AY237" s="19" t="s">
        <v>140</v>
      </c>
      <c r="BE237" s="157">
        <f t="shared" si="44"/>
        <v>0</v>
      </c>
      <c r="BF237" s="157">
        <f t="shared" si="45"/>
        <v>0</v>
      </c>
      <c r="BG237" s="157">
        <f t="shared" si="46"/>
        <v>0</v>
      </c>
      <c r="BH237" s="157">
        <f t="shared" si="47"/>
        <v>0</v>
      </c>
      <c r="BI237" s="157">
        <f t="shared" si="48"/>
        <v>0</v>
      </c>
      <c r="BJ237" s="19" t="s">
        <v>77</v>
      </c>
      <c r="BK237" s="157">
        <f t="shared" si="49"/>
        <v>0</v>
      </c>
      <c r="BL237" s="19" t="s">
        <v>214</v>
      </c>
      <c r="BM237" s="19" t="s">
        <v>1016</v>
      </c>
    </row>
    <row r="238" spans="2:65" s="1" customFormat="1" ht="22.5" customHeight="1">
      <c r="B238" s="129"/>
      <c r="C238" s="150" t="s">
        <v>505</v>
      </c>
      <c r="D238" s="150" t="s">
        <v>141</v>
      </c>
      <c r="E238" s="151" t="s">
        <v>1017</v>
      </c>
      <c r="F238" s="448" t="s">
        <v>1018</v>
      </c>
      <c r="G238" s="448"/>
      <c r="H238" s="448"/>
      <c r="I238" s="448"/>
      <c r="J238" s="152" t="s">
        <v>212</v>
      </c>
      <c r="K238" s="153">
        <v>4</v>
      </c>
      <c r="L238" s="449"/>
      <c r="M238" s="449"/>
      <c r="N238" s="449">
        <f t="shared" si="40"/>
        <v>0</v>
      </c>
      <c r="O238" s="449"/>
      <c r="P238" s="449"/>
      <c r="Q238" s="449"/>
      <c r="R238" s="131"/>
      <c r="T238" s="154" t="s">
        <v>5</v>
      </c>
      <c r="U238" s="42" t="s">
        <v>37</v>
      </c>
      <c r="V238" s="155">
        <v>0.639</v>
      </c>
      <c r="W238" s="155">
        <f t="shared" si="41"/>
        <v>2.556</v>
      </c>
      <c r="X238" s="155">
        <v>0.00192</v>
      </c>
      <c r="Y238" s="155">
        <f t="shared" si="42"/>
        <v>0.00768</v>
      </c>
      <c r="Z238" s="155">
        <v>0</v>
      </c>
      <c r="AA238" s="156">
        <f t="shared" si="43"/>
        <v>0</v>
      </c>
      <c r="AR238" s="19" t="s">
        <v>214</v>
      </c>
      <c r="AT238" s="19" t="s">
        <v>141</v>
      </c>
      <c r="AU238" s="19" t="s">
        <v>94</v>
      </c>
      <c r="AY238" s="19" t="s">
        <v>140</v>
      </c>
      <c r="BE238" s="157">
        <f t="shared" si="44"/>
        <v>0</v>
      </c>
      <c r="BF238" s="157">
        <f t="shared" si="45"/>
        <v>0</v>
      </c>
      <c r="BG238" s="157">
        <f t="shared" si="46"/>
        <v>0</v>
      </c>
      <c r="BH238" s="157">
        <f t="shared" si="47"/>
        <v>0</v>
      </c>
      <c r="BI238" s="157">
        <f t="shared" si="48"/>
        <v>0</v>
      </c>
      <c r="BJ238" s="19" t="s">
        <v>77</v>
      </c>
      <c r="BK238" s="157">
        <f t="shared" si="49"/>
        <v>0</v>
      </c>
      <c r="BL238" s="19" t="s">
        <v>214</v>
      </c>
      <c r="BM238" s="19" t="s">
        <v>1019</v>
      </c>
    </row>
    <row r="239" spans="2:65" s="360" customFormat="1" ht="54" customHeight="1">
      <c r="B239" s="354"/>
      <c r="C239" s="355" t="s">
        <v>508</v>
      </c>
      <c r="D239" s="355" t="s">
        <v>141</v>
      </c>
      <c r="E239" s="356" t="s">
        <v>1020</v>
      </c>
      <c r="F239" s="458" t="s">
        <v>1309</v>
      </c>
      <c r="G239" s="458"/>
      <c r="H239" s="458"/>
      <c r="I239" s="458"/>
      <c r="J239" s="357" t="s">
        <v>212</v>
      </c>
      <c r="K239" s="358">
        <v>62</v>
      </c>
      <c r="L239" s="459"/>
      <c r="M239" s="459"/>
      <c r="N239" s="459">
        <f t="shared" si="40"/>
        <v>0</v>
      </c>
      <c r="O239" s="459"/>
      <c r="P239" s="459"/>
      <c r="Q239" s="459"/>
      <c r="R239" s="359"/>
      <c r="T239" s="361" t="s">
        <v>5</v>
      </c>
      <c r="U239" s="362" t="s">
        <v>37</v>
      </c>
      <c r="V239" s="363">
        <v>0.206</v>
      </c>
      <c r="W239" s="363">
        <f t="shared" si="41"/>
        <v>12.771999999999998</v>
      </c>
      <c r="X239" s="363">
        <v>0.00077</v>
      </c>
      <c r="Y239" s="363">
        <f t="shared" si="42"/>
        <v>0.04774</v>
      </c>
      <c r="Z239" s="363">
        <v>0</v>
      </c>
      <c r="AA239" s="364">
        <f t="shared" si="43"/>
        <v>0</v>
      </c>
      <c r="AR239" s="365" t="s">
        <v>214</v>
      </c>
      <c r="AT239" s="365" t="s">
        <v>141</v>
      </c>
      <c r="AU239" s="365" t="s">
        <v>94</v>
      </c>
      <c r="AY239" s="365" t="s">
        <v>140</v>
      </c>
      <c r="BE239" s="366">
        <f t="shared" si="44"/>
        <v>0</v>
      </c>
      <c r="BF239" s="366">
        <f t="shared" si="45"/>
        <v>0</v>
      </c>
      <c r="BG239" s="366">
        <f t="shared" si="46"/>
        <v>0</v>
      </c>
      <c r="BH239" s="366">
        <f t="shared" si="47"/>
        <v>0</v>
      </c>
      <c r="BI239" s="366">
        <f t="shared" si="48"/>
        <v>0</v>
      </c>
      <c r="BJ239" s="365" t="s">
        <v>77</v>
      </c>
      <c r="BK239" s="366">
        <f t="shared" si="49"/>
        <v>0</v>
      </c>
      <c r="BL239" s="365" t="s">
        <v>214</v>
      </c>
      <c r="BM239" s="365" t="s">
        <v>1021</v>
      </c>
    </row>
    <row r="240" spans="2:65" s="360" customFormat="1" ht="31.5" customHeight="1">
      <c r="B240" s="354"/>
      <c r="C240" s="355" t="s">
        <v>515</v>
      </c>
      <c r="D240" s="355" t="s">
        <v>141</v>
      </c>
      <c r="E240" s="356" t="s">
        <v>1022</v>
      </c>
      <c r="F240" s="458" t="s">
        <v>1023</v>
      </c>
      <c r="G240" s="458"/>
      <c r="H240" s="458"/>
      <c r="I240" s="458"/>
      <c r="J240" s="357" t="s">
        <v>212</v>
      </c>
      <c r="K240" s="358">
        <v>2</v>
      </c>
      <c r="L240" s="459"/>
      <c r="M240" s="459"/>
      <c r="N240" s="459">
        <f t="shared" si="40"/>
        <v>0</v>
      </c>
      <c r="O240" s="459"/>
      <c r="P240" s="459"/>
      <c r="Q240" s="459"/>
      <c r="R240" s="359"/>
      <c r="T240" s="361" t="s">
        <v>5</v>
      </c>
      <c r="U240" s="362" t="s">
        <v>37</v>
      </c>
      <c r="V240" s="363">
        <v>0.11</v>
      </c>
      <c r="W240" s="363">
        <f t="shared" si="41"/>
        <v>0.22</v>
      </c>
      <c r="X240" s="363">
        <v>0.00027</v>
      </c>
      <c r="Y240" s="363">
        <f t="shared" si="42"/>
        <v>0.00054</v>
      </c>
      <c r="Z240" s="363">
        <v>0</v>
      </c>
      <c r="AA240" s="364">
        <f t="shared" si="43"/>
        <v>0</v>
      </c>
      <c r="AR240" s="365" t="s">
        <v>214</v>
      </c>
      <c r="AT240" s="365" t="s">
        <v>141</v>
      </c>
      <c r="AU240" s="365" t="s">
        <v>94</v>
      </c>
      <c r="AY240" s="365" t="s">
        <v>140</v>
      </c>
      <c r="BE240" s="366">
        <f t="shared" si="44"/>
        <v>0</v>
      </c>
      <c r="BF240" s="366">
        <f t="shared" si="45"/>
        <v>0</v>
      </c>
      <c r="BG240" s="366">
        <f t="shared" si="46"/>
        <v>0</v>
      </c>
      <c r="BH240" s="366">
        <f t="shared" si="47"/>
        <v>0</v>
      </c>
      <c r="BI240" s="366">
        <f t="shared" si="48"/>
        <v>0</v>
      </c>
      <c r="BJ240" s="365" t="s">
        <v>77</v>
      </c>
      <c r="BK240" s="366">
        <f t="shared" si="49"/>
        <v>0</v>
      </c>
      <c r="BL240" s="365" t="s">
        <v>214</v>
      </c>
      <c r="BM240" s="365" t="s">
        <v>1024</v>
      </c>
    </row>
    <row r="241" spans="2:65" s="360" customFormat="1" ht="31.5" customHeight="1">
      <c r="B241" s="354"/>
      <c r="C241" s="355" t="s">
        <v>517</v>
      </c>
      <c r="D241" s="355" t="s">
        <v>141</v>
      </c>
      <c r="E241" s="356" t="s">
        <v>1025</v>
      </c>
      <c r="F241" s="458" t="s">
        <v>1026</v>
      </c>
      <c r="G241" s="458"/>
      <c r="H241" s="458"/>
      <c r="I241" s="458"/>
      <c r="J241" s="357" t="s">
        <v>212</v>
      </c>
      <c r="K241" s="358">
        <v>3</v>
      </c>
      <c r="L241" s="459"/>
      <c r="M241" s="459"/>
      <c r="N241" s="459">
        <f t="shared" si="40"/>
        <v>0</v>
      </c>
      <c r="O241" s="459"/>
      <c r="P241" s="459"/>
      <c r="Q241" s="459"/>
      <c r="R241" s="359"/>
      <c r="T241" s="361" t="s">
        <v>5</v>
      </c>
      <c r="U241" s="362" t="s">
        <v>37</v>
      </c>
      <c r="V241" s="363">
        <v>0.11</v>
      </c>
      <c r="W241" s="363">
        <f t="shared" si="41"/>
        <v>0.33</v>
      </c>
      <c r="X241" s="363">
        <v>0.00028</v>
      </c>
      <c r="Y241" s="363">
        <f t="shared" si="42"/>
        <v>0.0008399999999999999</v>
      </c>
      <c r="Z241" s="363">
        <v>0</v>
      </c>
      <c r="AA241" s="364">
        <f t="shared" si="43"/>
        <v>0</v>
      </c>
      <c r="AR241" s="365" t="s">
        <v>214</v>
      </c>
      <c r="AT241" s="365" t="s">
        <v>141</v>
      </c>
      <c r="AU241" s="365" t="s">
        <v>94</v>
      </c>
      <c r="AY241" s="365" t="s">
        <v>140</v>
      </c>
      <c r="BE241" s="366">
        <f t="shared" si="44"/>
        <v>0</v>
      </c>
      <c r="BF241" s="366">
        <f t="shared" si="45"/>
        <v>0</v>
      </c>
      <c r="BG241" s="366">
        <f t="shared" si="46"/>
        <v>0</v>
      </c>
      <c r="BH241" s="366">
        <f t="shared" si="47"/>
        <v>0</v>
      </c>
      <c r="BI241" s="366">
        <f t="shared" si="48"/>
        <v>0</v>
      </c>
      <c r="BJ241" s="365" t="s">
        <v>77</v>
      </c>
      <c r="BK241" s="366">
        <f t="shared" si="49"/>
        <v>0</v>
      </c>
      <c r="BL241" s="365" t="s">
        <v>214</v>
      </c>
      <c r="BM241" s="365" t="s">
        <v>1027</v>
      </c>
    </row>
    <row r="242" spans="2:65" s="1" customFormat="1" ht="31.5" customHeight="1">
      <c r="B242" s="129"/>
      <c r="C242" s="150" t="s">
        <v>521</v>
      </c>
      <c r="D242" s="150" t="s">
        <v>141</v>
      </c>
      <c r="E242" s="151" t="s">
        <v>1028</v>
      </c>
      <c r="F242" s="448" t="s">
        <v>1029</v>
      </c>
      <c r="G242" s="448"/>
      <c r="H242" s="448"/>
      <c r="I242" s="448"/>
      <c r="J242" s="152" t="s">
        <v>212</v>
      </c>
      <c r="K242" s="153">
        <v>32</v>
      </c>
      <c r="L242" s="449"/>
      <c r="M242" s="449"/>
      <c r="N242" s="449">
        <f t="shared" si="40"/>
        <v>0</v>
      </c>
      <c r="O242" s="449"/>
      <c r="P242" s="449"/>
      <c r="Q242" s="449"/>
      <c r="R242" s="131"/>
      <c r="T242" s="154" t="s">
        <v>5</v>
      </c>
      <c r="U242" s="42" t="s">
        <v>37</v>
      </c>
      <c r="V242" s="155">
        <v>0.113</v>
      </c>
      <c r="W242" s="155">
        <f t="shared" si="41"/>
        <v>3.616</v>
      </c>
      <c r="X242" s="155">
        <v>0.00027</v>
      </c>
      <c r="Y242" s="155">
        <f t="shared" si="42"/>
        <v>0.00864</v>
      </c>
      <c r="Z242" s="155">
        <v>0</v>
      </c>
      <c r="AA242" s="156">
        <f t="shared" si="43"/>
        <v>0</v>
      </c>
      <c r="AR242" s="19" t="s">
        <v>214</v>
      </c>
      <c r="AT242" s="19" t="s">
        <v>141</v>
      </c>
      <c r="AU242" s="19" t="s">
        <v>94</v>
      </c>
      <c r="AY242" s="19" t="s">
        <v>140</v>
      </c>
      <c r="BE242" s="157">
        <f t="shared" si="44"/>
        <v>0</v>
      </c>
      <c r="BF242" s="157">
        <f t="shared" si="45"/>
        <v>0</v>
      </c>
      <c r="BG242" s="157">
        <f t="shared" si="46"/>
        <v>0</v>
      </c>
      <c r="BH242" s="157">
        <f t="shared" si="47"/>
        <v>0</v>
      </c>
      <c r="BI242" s="157">
        <f t="shared" si="48"/>
        <v>0</v>
      </c>
      <c r="BJ242" s="19" t="s">
        <v>77</v>
      </c>
      <c r="BK242" s="157">
        <f t="shared" si="49"/>
        <v>0</v>
      </c>
      <c r="BL242" s="19" t="s">
        <v>214</v>
      </c>
      <c r="BM242" s="19" t="s">
        <v>1030</v>
      </c>
    </row>
    <row r="243" spans="2:65" s="1" customFormat="1" ht="31.5" customHeight="1">
      <c r="B243" s="129"/>
      <c r="C243" s="150" t="s">
        <v>525</v>
      </c>
      <c r="D243" s="150" t="s">
        <v>141</v>
      </c>
      <c r="E243" s="151" t="s">
        <v>1031</v>
      </c>
      <c r="F243" s="448" t="s">
        <v>1032</v>
      </c>
      <c r="G243" s="448"/>
      <c r="H243" s="448"/>
      <c r="I243" s="448"/>
      <c r="J243" s="152" t="s">
        <v>212</v>
      </c>
      <c r="K243" s="153">
        <v>4</v>
      </c>
      <c r="L243" s="449"/>
      <c r="M243" s="449"/>
      <c r="N243" s="449">
        <f t="shared" si="40"/>
        <v>0</v>
      </c>
      <c r="O243" s="449"/>
      <c r="P243" s="449"/>
      <c r="Q243" s="449"/>
      <c r="R243" s="131"/>
      <c r="T243" s="154" t="s">
        <v>5</v>
      </c>
      <c r="U243" s="42" t="s">
        <v>37</v>
      </c>
      <c r="V243" s="155">
        <v>0.113</v>
      </c>
      <c r="W243" s="155">
        <f t="shared" si="41"/>
        <v>0.452</v>
      </c>
      <c r="X243" s="155">
        <v>0.00027</v>
      </c>
      <c r="Y243" s="155">
        <f t="shared" si="42"/>
        <v>0.00108</v>
      </c>
      <c r="Z243" s="155">
        <v>0</v>
      </c>
      <c r="AA243" s="156">
        <f t="shared" si="43"/>
        <v>0</v>
      </c>
      <c r="AR243" s="19" t="s">
        <v>214</v>
      </c>
      <c r="AT243" s="19" t="s">
        <v>141</v>
      </c>
      <c r="AU243" s="19" t="s">
        <v>94</v>
      </c>
      <c r="AY243" s="19" t="s">
        <v>140</v>
      </c>
      <c r="BE243" s="157">
        <f t="shared" si="44"/>
        <v>0</v>
      </c>
      <c r="BF243" s="157">
        <f t="shared" si="45"/>
        <v>0</v>
      </c>
      <c r="BG243" s="157">
        <f t="shared" si="46"/>
        <v>0</v>
      </c>
      <c r="BH243" s="157">
        <f t="shared" si="47"/>
        <v>0</v>
      </c>
      <c r="BI243" s="157">
        <f t="shared" si="48"/>
        <v>0</v>
      </c>
      <c r="BJ243" s="19" t="s">
        <v>77</v>
      </c>
      <c r="BK243" s="157">
        <f t="shared" si="49"/>
        <v>0</v>
      </c>
      <c r="BL243" s="19" t="s">
        <v>214</v>
      </c>
      <c r="BM243" s="19" t="s">
        <v>1033</v>
      </c>
    </row>
    <row r="244" spans="2:65" s="1" customFormat="1" ht="31.5" customHeight="1">
      <c r="B244" s="129"/>
      <c r="C244" s="150" t="s">
        <v>528</v>
      </c>
      <c r="D244" s="150" t="s">
        <v>141</v>
      </c>
      <c r="E244" s="151" t="s">
        <v>1254</v>
      </c>
      <c r="F244" s="448" t="s">
        <v>1255</v>
      </c>
      <c r="G244" s="448"/>
      <c r="H244" s="448"/>
      <c r="I244" s="448"/>
      <c r="J244" s="152" t="s">
        <v>212</v>
      </c>
      <c r="K244" s="153">
        <v>3</v>
      </c>
      <c r="L244" s="449"/>
      <c r="M244" s="449"/>
      <c r="N244" s="449">
        <f aca="true" t="shared" si="80" ref="N244">ROUND(L244*K244,2)</f>
        <v>0</v>
      </c>
      <c r="O244" s="449"/>
      <c r="P244" s="449"/>
      <c r="Q244" s="449"/>
      <c r="R244" s="131"/>
      <c r="T244" s="154" t="s">
        <v>5</v>
      </c>
      <c r="U244" s="42" t="s">
        <v>37</v>
      </c>
      <c r="V244" s="155">
        <v>0.227</v>
      </c>
      <c r="W244" s="155">
        <f aca="true" t="shared" si="81" ref="W244">V244*K244</f>
        <v>0.681</v>
      </c>
      <c r="X244" s="155">
        <v>0.00057</v>
      </c>
      <c r="Y244" s="155">
        <f aca="true" t="shared" si="82" ref="Y244">X244*K244</f>
        <v>0.00171</v>
      </c>
      <c r="Z244" s="155">
        <v>0</v>
      </c>
      <c r="AA244" s="156">
        <f aca="true" t="shared" si="83" ref="AA244">Z244*K244</f>
        <v>0</v>
      </c>
      <c r="AR244" s="19" t="s">
        <v>214</v>
      </c>
      <c r="AT244" s="19" t="s">
        <v>141</v>
      </c>
      <c r="AU244" s="19" t="s">
        <v>94</v>
      </c>
      <c r="AY244" s="19" t="s">
        <v>140</v>
      </c>
      <c r="BE244" s="157">
        <f aca="true" t="shared" si="84" ref="BE244">IF(U244="základní",N244,0)</f>
        <v>0</v>
      </c>
      <c r="BF244" s="157">
        <f aca="true" t="shared" si="85" ref="BF244">IF(U244="snížená",N244,0)</f>
        <v>0</v>
      </c>
      <c r="BG244" s="157">
        <f aca="true" t="shared" si="86" ref="BG244">IF(U244="zákl. přenesená",N244,0)</f>
        <v>0</v>
      </c>
      <c r="BH244" s="157">
        <f aca="true" t="shared" si="87" ref="BH244">IF(U244="sníž. přenesená",N244,0)</f>
        <v>0</v>
      </c>
      <c r="BI244" s="157">
        <f aca="true" t="shared" si="88" ref="BI244">IF(U244="nulová",N244,0)</f>
        <v>0</v>
      </c>
      <c r="BJ244" s="19" t="s">
        <v>77</v>
      </c>
      <c r="BK244" s="157">
        <f aca="true" t="shared" si="89" ref="BK244">ROUND(L244*K244,2)</f>
        <v>0</v>
      </c>
      <c r="BL244" s="19" t="s">
        <v>214</v>
      </c>
      <c r="BM244" s="19" t="s">
        <v>1036</v>
      </c>
    </row>
    <row r="245" spans="2:65" s="1" customFormat="1" ht="31.5" customHeight="1">
      <c r="B245" s="129"/>
      <c r="C245" s="150" t="s">
        <v>528</v>
      </c>
      <c r="D245" s="150" t="s">
        <v>141</v>
      </c>
      <c r="E245" s="151" t="s">
        <v>1034</v>
      </c>
      <c r="F245" s="448" t="s">
        <v>1035</v>
      </c>
      <c r="G245" s="448"/>
      <c r="H245" s="448"/>
      <c r="I245" s="448"/>
      <c r="J245" s="152" t="s">
        <v>212</v>
      </c>
      <c r="K245" s="153">
        <v>5</v>
      </c>
      <c r="L245" s="449"/>
      <c r="M245" s="449"/>
      <c r="N245" s="449">
        <f t="shared" si="40"/>
        <v>0</v>
      </c>
      <c r="O245" s="449"/>
      <c r="P245" s="449"/>
      <c r="Q245" s="449"/>
      <c r="R245" s="131"/>
      <c r="T245" s="154" t="s">
        <v>5</v>
      </c>
      <c r="U245" s="42" t="s">
        <v>37</v>
      </c>
      <c r="V245" s="155">
        <v>0.227</v>
      </c>
      <c r="W245" s="155">
        <f t="shared" si="41"/>
        <v>1.135</v>
      </c>
      <c r="X245" s="155">
        <v>0.00057</v>
      </c>
      <c r="Y245" s="155">
        <f t="shared" si="42"/>
        <v>0.00285</v>
      </c>
      <c r="Z245" s="155">
        <v>0</v>
      </c>
      <c r="AA245" s="156">
        <f t="shared" si="43"/>
        <v>0</v>
      </c>
      <c r="AR245" s="19" t="s">
        <v>214</v>
      </c>
      <c r="AT245" s="19" t="s">
        <v>141</v>
      </c>
      <c r="AU245" s="19" t="s">
        <v>94</v>
      </c>
      <c r="AY245" s="19" t="s">
        <v>140</v>
      </c>
      <c r="BE245" s="157">
        <f t="shared" si="44"/>
        <v>0</v>
      </c>
      <c r="BF245" s="157">
        <f t="shared" si="45"/>
        <v>0</v>
      </c>
      <c r="BG245" s="157">
        <f t="shared" si="46"/>
        <v>0</v>
      </c>
      <c r="BH245" s="157">
        <f t="shared" si="47"/>
        <v>0</v>
      </c>
      <c r="BI245" s="157">
        <f t="shared" si="48"/>
        <v>0</v>
      </c>
      <c r="BJ245" s="19" t="s">
        <v>77</v>
      </c>
      <c r="BK245" s="157">
        <f t="shared" si="49"/>
        <v>0</v>
      </c>
      <c r="BL245" s="19" t="s">
        <v>214</v>
      </c>
      <c r="BM245" s="19" t="s">
        <v>1036</v>
      </c>
    </row>
    <row r="246" spans="2:65" s="1" customFormat="1" ht="31.5" customHeight="1">
      <c r="B246" s="129"/>
      <c r="C246" s="150" t="s">
        <v>528</v>
      </c>
      <c r="D246" s="150" t="s">
        <v>141</v>
      </c>
      <c r="E246" s="151" t="s">
        <v>1256</v>
      </c>
      <c r="F246" s="448" t="s">
        <v>1257</v>
      </c>
      <c r="G246" s="448"/>
      <c r="H246" s="448"/>
      <c r="I246" s="448"/>
      <c r="J246" s="152" t="s">
        <v>212</v>
      </c>
      <c r="K246" s="153">
        <v>1</v>
      </c>
      <c r="L246" s="449"/>
      <c r="M246" s="449"/>
      <c r="N246" s="449">
        <f aca="true" t="shared" si="90" ref="N246">ROUND(L246*K246,2)</f>
        <v>0</v>
      </c>
      <c r="O246" s="449"/>
      <c r="P246" s="449"/>
      <c r="Q246" s="449"/>
      <c r="R246" s="131"/>
      <c r="T246" s="154" t="s">
        <v>5</v>
      </c>
      <c r="U246" s="42" t="s">
        <v>37</v>
      </c>
      <c r="V246" s="155">
        <v>0.227</v>
      </c>
      <c r="W246" s="155">
        <f aca="true" t="shared" si="91" ref="W246">V246*K246</f>
        <v>0.227</v>
      </c>
      <c r="X246" s="155">
        <v>0.00057</v>
      </c>
      <c r="Y246" s="155">
        <f aca="true" t="shared" si="92" ref="Y246">X246*K246</f>
        <v>0.00057</v>
      </c>
      <c r="Z246" s="155">
        <v>0</v>
      </c>
      <c r="AA246" s="156">
        <f aca="true" t="shared" si="93" ref="AA246">Z246*K246</f>
        <v>0</v>
      </c>
      <c r="AR246" s="19" t="s">
        <v>214</v>
      </c>
      <c r="AT246" s="19" t="s">
        <v>141</v>
      </c>
      <c r="AU246" s="19" t="s">
        <v>94</v>
      </c>
      <c r="AY246" s="19" t="s">
        <v>140</v>
      </c>
      <c r="BE246" s="157">
        <f aca="true" t="shared" si="94" ref="BE246">IF(U246="základní",N246,0)</f>
        <v>0</v>
      </c>
      <c r="BF246" s="157">
        <f aca="true" t="shared" si="95" ref="BF246">IF(U246="snížená",N246,0)</f>
        <v>0</v>
      </c>
      <c r="BG246" s="157">
        <f aca="true" t="shared" si="96" ref="BG246">IF(U246="zákl. přenesená",N246,0)</f>
        <v>0</v>
      </c>
      <c r="BH246" s="157">
        <f aca="true" t="shared" si="97" ref="BH246">IF(U246="sníž. přenesená",N246,0)</f>
        <v>0</v>
      </c>
      <c r="BI246" s="157">
        <f aca="true" t="shared" si="98" ref="BI246">IF(U246="nulová",N246,0)</f>
        <v>0</v>
      </c>
      <c r="BJ246" s="19" t="s">
        <v>77</v>
      </c>
      <c r="BK246" s="157">
        <f aca="true" t="shared" si="99" ref="BK246">ROUND(L246*K246,2)</f>
        <v>0</v>
      </c>
      <c r="BL246" s="19" t="s">
        <v>214</v>
      </c>
      <c r="BM246" s="19" t="s">
        <v>1036</v>
      </c>
    </row>
    <row r="247" spans="2:65" s="1" customFormat="1" ht="31.5" customHeight="1">
      <c r="B247" s="129"/>
      <c r="C247" s="150" t="s">
        <v>529</v>
      </c>
      <c r="D247" s="150" t="s">
        <v>141</v>
      </c>
      <c r="E247" s="151" t="s">
        <v>1037</v>
      </c>
      <c r="F247" s="448" t="s">
        <v>1038</v>
      </c>
      <c r="G247" s="448"/>
      <c r="H247" s="448"/>
      <c r="I247" s="448"/>
      <c r="J247" s="152" t="s">
        <v>212</v>
      </c>
      <c r="K247" s="153">
        <v>1</v>
      </c>
      <c r="L247" s="449"/>
      <c r="M247" s="449"/>
      <c r="N247" s="449">
        <f t="shared" si="40"/>
        <v>0</v>
      </c>
      <c r="O247" s="449"/>
      <c r="P247" s="449"/>
      <c r="Q247" s="449"/>
      <c r="R247" s="131"/>
      <c r="T247" s="154" t="s">
        <v>5</v>
      </c>
      <c r="U247" s="42" t="s">
        <v>37</v>
      </c>
      <c r="V247" s="155">
        <v>0.422</v>
      </c>
      <c r="W247" s="155">
        <f t="shared" si="41"/>
        <v>0.422</v>
      </c>
      <c r="X247" s="155">
        <v>0.00173</v>
      </c>
      <c r="Y247" s="155">
        <f t="shared" si="42"/>
        <v>0.00173</v>
      </c>
      <c r="Z247" s="155">
        <v>0</v>
      </c>
      <c r="AA247" s="156">
        <f t="shared" si="43"/>
        <v>0</v>
      </c>
      <c r="AR247" s="19" t="s">
        <v>214</v>
      </c>
      <c r="AT247" s="19" t="s">
        <v>141</v>
      </c>
      <c r="AU247" s="19" t="s">
        <v>94</v>
      </c>
      <c r="AY247" s="19" t="s">
        <v>140</v>
      </c>
      <c r="BE247" s="157">
        <f t="shared" si="44"/>
        <v>0</v>
      </c>
      <c r="BF247" s="157">
        <f t="shared" si="45"/>
        <v>0</v>
      </c>
      <c r="BG247" s="157">
        <f t="shared" si="46"/>
        <v>0</v>
      </c>
      <c r="BH247" s="157">
        <f t="shared" si="47"/>
        <v>0</v>
      </c>
      <c r="BI247" s="157">
        <f t="shared" si="48"/>
        <v>0</v>
      </c>
      <c r="BJ247" s="19" t="s">
        <v>77</v>
      </c>
      <c r="BK247" s="157">
        <f t="shared" si="49"/>
        <v>0</v>
      </c>
      <c r="BL247" s="19" t="s">
        <v>214</v>
      </c>
      <c r="BM247" s="19" t="s">
        <v>1039</v>
      </c>
    </row>
    <row r="248" spans="2:65" s="1" customFormat="1" ht="31.5" customHeight="1">
      <c r="B248" s="129"/>
      <c r="C248" s="150" t="s">
        <v>532</v>
      </c>
      <c r="D248" s="150" t="s">
        <v>141</v>
      </c>
      <c r="E248" s="151" t="s">
        <v>1040</v>
      </c>
      <c r="F248" s="448" t="s">
        <v>1041</v>
      </c>
      <c r="G248" s="448"/>
      <c r="H248" s="448"/>
      <c r="I248" s="448"/>
      <c r="J248" s="152" t="s">
        <v>212</v>
      </c>
      <c r="K248" s="153">
        <v>2</v>
      </c>
      <c r="L248" s="449"/>
      <c r="M248" s="449"/>
      <c r="N248" s="449">
        <f t="shared" si="40"/>
        <v>0</v>
      </c>
      <c r="O248" s="449"/>
      <c r="P248" s="449"/>
      <c r="Q248" s="449"/>
      <c r="R248" s="131"/>
      <c r="T248" s="154" t="s">
        <v>5</v>
      </c>
      <c r="U248" s="42" t="s">
        <v>37</v>
      </c>
      <c r="V248" s="155">
        <v>0.536</v>
      </c>
      <c r="W248" s="155">
        <f t="shared" si="41"/>
        <v>1.072</v>
      </c>
      <c r="X248" s="155">
        <v>0.00361</v>
      </c>
      <c r="Y248" s="155">
        <f t="shared" si="42"/>
        <v>0.00722</v>
      </c>
      <c r="Z248" s="155">
        <v>0</v>
      </c>
      <c r="AA248" s="156">
        <f t="shared" si="43"/>
        <v>0</v>
      </c>
      <c r="AR248" s="19" t="s">
        <v>214</v>
      </c>
      <c r="AT248" s="19" t="s">
        <v>141</v>
      </c>
      <c r="AU248" s="19" t="s">
        <v>94</v>
      </c>
      <c r="AY248" s="19" t="s">
        <v>140</v>
      </c>
      <c r="BE248" s="157">
        <f t="shared" si="44"/>
        <v>0</v>
      </c>
      <c r="BF248" s="157">
        <f t="shared" si="45"/>
        <v>0</v>
      </c>
      <c r="BG248" s="157">
        <f t="shared" si="46"/>
        <v>0</v>
      </c>
      <c r="BH248" s="157">
        <f t="shared" si="47"/>
        <v>0</v>
      </c>
      <c r="BI248" s="157">
        <f t="shared" si="48"/>
        <v>0</v>
      </c>
      <c r="BJ248" s="19" t="s">
        <v>77</v>
      </c>
      <c r="BK248" s="157">
        <f t="shared" si="49"/>
        <v>0</v>
      </c>
      <c r="BL248" s="19" t="s">
        <v>214</v>
      </c>
      <c r="BM248" s="19" t="s">
        <v>1042</v>
      </c>
    </row>
    <row r="249" spans="2:65" s="1" customFormat="1" ht="31.5" customHeight="1">
      <c r="B249" s="129"/>
      <c r="C249" s="150" t="s">
        <v>535</v>
      </c>
      <c r="D249" s="150" t="s">
        <v>141</v>
      </c>
      <c r="E249" s="151" t="s">
        <v>1043</v>
      </c>
      <c r="F249" s="448" t="s">
        <v>1044</v>
      </c>
      <c r="G249" s="448"/>
      <c r="H249" s="448"/>
      <c r="I249" s="448"/>
      <c r="J249" s="152" t="s">
        <v>212</v>
      </c>
      <c r="K249" s="153">
        <v>4</v>
      </c>
      <c r="L249" s="449"/>
      <c r="M249" s="449"/>
      <c r="N249" s="449">
        <f t="shared" si="40"/>
        <v>0</v>
      </c>
      <c r="O249" s="449"/>
      <c r="P249" s="449"/>
      <c r="Q249" s="449"/>
      <c r="R249" s="131"/>
      <c r="T249" s="154" t="s">
        <v>5</v>
      </c>
      <c r="U249" s="42" t="s">
        <v>37</v>
      </c>
      <c r="V249" s="155">
        <v>0.639</v>
      </c>
      <c r="W249" s="155">
        <f t="shared" si="41"/>
        <v>2.556</v>
      </c>
      <c r="X249" s="155">
        <v>0.00546</v>
      </c>
      <c r="Y249" s="155">
        <f t="shared" si="42"/>
        <v>0.02184</v>
      </c>
      <c r="Z249" s="155">
        <v>0</v>
      </c>
      <c r="AA249" s="156">
        <f t="shared" si="43"/>
        <v>0</v>
      </c>
      <c r="AR249" s="19" t="s">
        <v>214</v>
      </c>
      <c r="AT249" s="19" t="s">
        <v>141</v>
      </c>
      <c r="AU249" s="19" t="s">
        <v>94</v>
      </c>
      <c r="AY249" s="19" t="s">
        <v>140</v>
      </c>
      <c r="BE249" s="157">
        <f t="shared" si="44"/>
        <v>0</v>
      </c>
      <c r="BF249" s="157">
        <f t="shared" si="45"/>
        <v>0</v>
      </c>
      <c r="BG249" s="157">
        <f t="shared" si="46"/>
        <v>0</v>
      </c>
      <c r="BH249" s="157">
        <f t="shared" si="47"/>
        <v>0</v>
      </c>
      <c r="BI249" s="157">
        <f t="shared" si="48"/>
        <v>0</v>
      </c>
      <c r="BJ249" s="19" t="s">
        <v>77</v>
      </c>
      <c r="BK249" s="157">
        <f t="shared" si="49"/>
        <v>0</v>
      </c>
      <c r="BL249" s="19" t="s">
        <v>214</v>
      </c>
      <c r="BM249" s="19" t="s">
        <v>1045</v>
      </c>
    </row>
    <row r="250" spans="2:65" s="1" customFormat="1" ht="31.5" customHeight="1">
      <c r="B250" s="129"/>
      <c r="C250" s="150" t="s">
        <v>538</v>
      </c>
      <c r="D250" s="150" t="s">
        <v>141</v>
      </c>
      <c r="E250" s="151" t="s">
        <v>1258</v>
      </c>
      <c r="F250" s="448" t="s">
        <v>519</v>
      </c>
      <c r="G250" s="448"/>
      <c r="H250" s="448"/>
      <c r="I250" s="448"/>
      <c r="J250" s="152" t="s">
        <v>212</v>
      </c>
      <c r="K250" s="153">
        <v>3</v>
      </c>
      <c r="L250" s="449"/>
      <c r="M250" s="449"/>
      <c r="N250" s="449">
        <f aca="true" t="shared" si="100" ref="N250">ROUND(L250*K250,2)</f>
        <v>0</v>
      </c>
      <c r="O250" s="449"/>
      <c r="P250" s="449"/>
      <c r="Q250" s="449"/>
      <c r="R250" s="131"/>
      <c r="T250" s="154" t="s">
        <v>5</v>
      </c>
      <c r="U250" s="42" t="s">
        <v>37</v>
      </c>
      <c r="V250" s="155">
        <v>0.22</v>
      </c>
      <c r="W250" s="155">
        <f aca="true" t="shared" si="101" ref="W250">V250*K250</f>
        <v>0.66</v>
      </c>
      <c r="X250" s="155">
        <v>0.0005</v>
      </c>
      <c r="Y250" s="155">
        <f aca="true" t="shared" si="102" ref="Y250">X250*K250</f>
        <v>0.0015</v>
      </c>
      <c r="Z250" s="155">
        <v>0</v>
      </c>
      <c r="AA250" s="156">
        <f aca="true" t="shared" si="103" ref="AA250">Z250*K250</f>
        <v>0</v>
      </c>
      <c r="AR250" s="19" t="s">
        <v>214</v>
      </c>
      <c r="AT250" s="19" t="s">
        <v>141</v>
      </c>
      <c r="AU250" s="19" t="s">
        <v>94</v>
      </c>
      <c r="AY250" s="19" t="s">
        <v>140</v>
      </c>
      <c r="BE250" s="157">
        <f aca="true" t="shared" si="104" ref="BE250">IF(U250="základní",N250,0)</f>
        <v>0</v>
      </c>
      <c r="BF250" s="157">
        <f aca="true" t="shared" si="105" ref="BF250">IF(U250="snížená",N250,0)</f>
        <v>0</v>
      </c>
      <c r="BG250" s="157">
        <f aca="true" t="shared" si="106" ref="BG250">IF(U250="zákl. přenesená",N250,0)</f>
        <v>0</v>
      </c>
      <c r="BH250" s="157">
        <f aca="true" t="shared" si="107" ref="BH250">IF(U250="sníž. přenesená",N250,0)</f>
        <v>0</v>
      </c>
      <c r="BI250" s="157">
        <f aca="true" t="shared" si="108" ref="BI250">IF(U250="nulová",N250,0)</f>
        <v>0</v>
      </c>
      <c r="BJ250" s="19" t="s">
        <v>77</v>
      </c>
      <c r="BK250" s="157">
        <f aca="true" t="shared" si="109" ref="BK250">ROUND(L250*K250,2)</f>
        <v>0</v>
      </c>
      <c r="BL250" s="19" t="s">
        <v>214</v>
      </c>
      <c r="BM250" s="19" t="s">
        <v>1047</v>
      </c>
    </row>
    <row r="251" spans="2:65" s="1" customFormat="1" ht="31.5" customHeight="1">
      <c r="B251" s="129"/>
      <c r="C251" s="150" t="s">
        <v>538</v>
      </c>
      <c r="D251" s="150" t="s">
        <v>141</v>
      </c>
      <c r="E251" s="151" t="s">
        <v>1046</v>
      </c>
      <c r="F251" s="448" t="s">
        <v>523</v>
      </c>
      <c r="G251" s="448"/>
      <c r="H251" s="448"/>
      <c r="I251" s="448"/>
      <c r="J251" s="152" t="s">
        <v>212</v>
      </c>
      <c r="K251" s="153">
        <v>9</v>
      </c>
      <c r="L251" s="449"/>
      <c r="M251" s="449"/>
      <c r="N251" s="449">
        <f t="shared" si="40"/>
        <v>0</v>
      </c>
      <c r="O251" s="449"/>
      <c r="P251" s="449"/>
      <c r="Q251" s="449"/>
      <c r="R251" s="131"/>
      <c r="T251" s="154" t="s">
        <v>5</v>
      </c>
      <c r="U251" s="42" t="s">
        <v>37</v>
      </c>
      <c r="V251" s="155">
        <v>0.22</v>
      </c>
      <c r="W251" s="155">
        <f t="shared" si="41"/>
        <v>1.98</v>
      </c>
      <c r="X251" s="155">
        <v>0.0005</v>
      </c>
      <c r="Y251" s="155">
        <f t="shared" si="42"/>
        <v>0.0045000000000000005</v>
      </c>
      <c r="Z251" s="155">
        <v>0</v>
      </c>
      <c r="AA251" s="156">
        <f t="shared" si="43"/>
        <v>0</v>
      </c>
      <c r="AR251" s="19" t="s">
        <v>214</v>
      </c>
      <c r="AT251" s="19" t="s">
        <v>141</v>
      </c>
      <c r="AU251" s="19" t="s">
        <v>94</v>
      </c>
      <c r="AY251" s="19" t="s">
        <v>140</v>
      </c>
      <c r="BE251" s="157">
        <f t="shared" si="44"/>
        <v>0</v>
      </c>
      <c r="BF251" s="157">
        <f t="shared" si="45"/>
        <v>0</v>
      </c>
      <c r="BG251" s="157">
        <f t="shared" si="46"/>
        <v>0</v>
      </c>
      <c r="BH251" s="157">
        <f t="shared" si="47"/>
        <v>0</v>
      </c>
      <c r="BI251" s="157">
        <f t="shared" si="48"/>
        <v>0</v>
      </c>
      <c r="BJ251" s="19" t="s">
        <v>77</v>
      </c>
      <c r="BK251" s="157">
        <f t="shared" si="49"/>
        <v>0</v>
      </c>
      <c r="BL251" s="19" t="s">
        <v>214</v>
      </c>
      <c r="BM251" s="19" t="s">
        <v>1047</v>
      </c>
    </row>
    <row r="252" spans="2:65" s="1" customFormat="1" ht="31.5" customHeight="1">
      <c r="B252" s="129"/>
      <c r="C252" s="150" t="s">
        <v>541</v>
      </c>
      <c r="D252" s="150" t="s">
        <v>141</v>
      </c>
      <c r="E252" s="151" t="s">
        <v>1048</v>
      </c>
      <c r="F252" s="448" t="s">
        <v>1049</v>
      </c>
      <c r="G252" s="448"/>
      <c r="H252" s="448"/>
      <c r="I252" s="448"/>
      <c r="J252" s="152" t="s">
        <v>212</v>
      </c>
      <c r="K252" s="153">
        <v>2</v>
      </c>
      <c r="L252" s="449"/>
      <c r="M252" s="449"/>
      <c r="N252" s="449">
        <f t="shared" si="40"/>
        <v>0</v>
      </c>
      <c r="O252" s="449"/>
      <c r="P252" s="449"/>
      <c r="Q252" s="449"/>
      <c r="R252" s="131"/>
      <c r="T252" s="154" t="s">
        <v>5</v>
      </c>
      <c r="U252" s="42" t="s">
        <v>37</v>
      </c>
      <c r="V252" s="155">
        <v>0.34</v>
      </c>
      <c r="W252" s="155">
        <f t="shared" si="41"/>
        <v>0.68</v>
      </c>
      <c r="X252" s="155">
        <v>0.00107</v>
      </c>
      <c r="Y252" s="155">
        <f t="shared" si="42"/>
        <v>0.00214</v>
      </c>
      <c r="Z252" s="155">
        <v>0</v>
      </c>
      <c r="AA252" s="156">
        <f t="shared" si="43"/>
        <v>0</v>
      </c>
      <c r="AR252" s="19" t="s">
        <v>214</v>
      </c>
      <c r="AT252" s="19" t="s">
        <v>141</v>
      </c>
      <c r="AU252" s="19" t="s">
        <v>94</v>
      </c>
      <c r="AY252" s="19" t="s">
        <v>140</v>
      </c>
      <c r="BE252" s="157">
        <f t="shared" si="44"/>
        <v>0</v>
      </c>
      <c r="BF252" s="157">
        <f t="shared" si="45"/>
        <v>0</v>
      </c>
      <c r="BG252" s="157">
        <f t="shared" si="46"/>
        <v>0</v>
      </c>
      <c r="BH252" s="157">
        <f t="shared" si="47"/>
        <v>0</v>
      </c>
      <c r="BI252" s="157">
        <f t="shared" si="48"/>
        <v>0</v>
      </c>
      <c r="BJ252" s="19" t="s">
        <v>77</v>
      </c>
      <c r="BK252" s="157">
        <f t="shared" si="49"/>
        <v>0</v>
      </c>
      <c r="BL252" s="19" t="s">
        <v>214</v>
      </c>
      <c r="BM252" s="19" t="s">
        <v>1050</v>
      </c>
    </row>
    <row r="253" spans="2:65" s="1" customFormat="1" ht="31.5" customHeight="1">
      <c r="B253" s="129"/>
      <c r="C253" s="150" t="s">
        <v>544</v>
      </c>
      <c r="D253" s="150" t="s">
        <v>141</v>
      </c>
      <c r="E253" s="151" t="s">
        <v>1051</v>
      </c>
      <c r="F253" s="448" t="s">
        <v>1052</v>
      </c>
      <c r="G253" s="448"/>
      <c r="H253" s="448"/>
      <c r="I253" s="448"/>
      <c r="J253" s="152" t="s">
        <v>212</v>
      </c>
      <c r="K253" s="153">
        <v>4</v>
      </c>
      <c r="L253" s="449"/>
      <c r="M253" s="449"/>
      <c r="N253" s="449">
        <f t="shared" si="40"/>
        <v>0</v>
      </c>
      <c r="O253" s="449"/>
      <c r="P253" s="449"/>
      <c r="Q253" s="449"/>
      <c r="R253" s="131"/>
      <c r="T253" s="154" t="s">
        <v>5</v>
      </c>
      <c r="U253" s="42" t="s">
        <v>37</v>
      </c>
      <c r="V253" s="155">
        <v>0.41</v>
      </c>
      <c r="W253" s="155">
        <f t="shared" si="41"/>
        <v>1.64</v>
      </c>
      <c r="X253" s="155">
        <v>0.00168</v>
      </c>
      <c r="Y253" s="155">
        <f t="shared" si="42"/>
        <v>0.00672</v>
      </c>
      <c r="Z253" s="155">
        <v>0</v>
      </c>
      <c r="AA253" s="156">
        <f t="shared" si="43"/>
        <v>0</v>
      </c>
      <c r="AR253" s="19" t="s">
        <v>214</v>
      </c>
      <c r="AT253" s="19" t="s">
        <v>141</v>
      </c>
      <c r="AU253" s="19" t="s">
        <v>94</v>
      </c>
      <c r="AY253" s="19" t="s">
        <v>140</v>
      </c>
      <c r="BE253" s="157">
        <f t="shared" si="44"/>
        <v>0</v>
      </c>
      <c r="BF253" s="157">
        <f t="shared" si="45"/>
        <v>0</v>
      </c>
      <c r="BG253" s="157">
        <f t="shared" si="46"/>
        <v>0</v>
      </c>
      <c r="BH253" s="157">
        <f t="shared" si="47"/>
        <v>0</v>
      </c>
      <c r="BI253" s="157">
        <f t="shared" si="48"/>
        <v>0</v>
      </c>
      <c r="BJ253" s="19" t="s">
        <v>77</v>
      </c>
      <c r="BK253" s="157">
        <f t="shared" si="49"/>
        <v>0</v>
      </c>
      <c r="BL253" s="19" t="s">
        <v>214</v>
      </c>
      <c r="BM253" s="19" t="s">
        <v>1053</v>
      </c>
    </row>
    <row r="254" spans="2:65" s="1" customFormat="1" ht="31.5" customHeight="1">
      <c r="B254" s="129"/>
      <c r="C254" s="150" t="s">
        <v>548</v>
      </c>
      <c r="D254" s="150" t="s">
        <v>141</v>
      </c>
      <c r="E254" s="151" t="s">
        <v>1054</v>
      </c>
      <c r="F254" s="448" t="s">
        <v>1055</v>
      </c>
      <c r="G254" s="448"/>
      <c r="H254" s="448"/>
      <c r="I254" s="448"/>
      <c r="J254" s="152" t="s">
        <v>212</v>
      </c>
      <c r="K254" s="153">
        <v>9</v>
      </c>
      <c r="L254" s="449"/>
      <c r="M254" s="449"/>
      <c r="N254" s="449">
        <f t="shared" si="40"/>
        <v>0</v>
      </c>
      <c r="O254" s="449"/>
      <c r="P254" s="449"/>
      <c r="Q254" s="449"/>
      <c r="R254" s="131"/>
      <c r="T254" s="154" t="s">
        <v>5</v>
      </c>
      <c r="U254" s="42" t="s">
        <v>37</v>
      </c>
      <c r="V254" s="155">
        <v>0.52</v>
      </c>
      <c r="W254" s="155">
        <f t="shared" si="41"/>
        <v>4.68</v>
      </c>
      <c r="X254" s="155">
        <v>0.00315</v>
      </c>
      <c r="Y254" s="155">
        <f t="shared" si="42"/>
        <v>0.02835</v>
      </c>
      <c r="Z254" s="155">
        <v>0</v>
      </c>
      <c r="AA254" s="156">
        <f t="shared" si="43"/>
        <v>0</v>
      </c>
      <c r="AR254" s="19" t="s">
        <v>214</v>
      </c>
      <c r="AT254" s="19" t="s">
        <v>141</v>
      </c>
      <c r="AU254" s="19" t="s">
        <v>94</v>
      </c>
      <c r="AY254" s="19" t="s">
        <v>140</v>
      </c>
      <c r="BE254" s="157">
        <f t="shared" si="44"/>
        <v>0</v>
      </c>
      <c r="BF254" s="157">
        <f t="shared" si="45"/>
        <v>0</v>
      </c>
      <c r="BG254" s="157">
        <f t="shared" si="46"/>
        <v>0</v>
      </c>
      <c r="BH254" s="157">
        <f t="shared" si="47"/>
        <v>0</v>
      </c>
      <c r="BI254" s="157">
        <f t="shared" si="48"/>
        <v>0</v>
      </c>
      <c r="BJ254" s="19" t="s">
        <v>77</v>
      </c>
      <c r="BK254" s="157">
        <f t="shared" si="49"/>
        <v>0</v>
      </c>
      <c r="BL254" s="19" t="s">
        <v>214</v>
      </c>
      <c r="BM254" s="19" t="s">
        <v>1056</v>
      </c>
    </row>
    <row r="255" spans="2:65" s="1" customFormat="1" ht="31.5" customHeight="1">
      <c r="B255" s="129"/>
      <c r="C255" s="150" t="s">
        <v>552</v>
      </c>
      <c r="D255" s="150" t="s">
        <v>141</v>
      </c>
      <c r="E255" s="151" t="s">
        <v>1057</v>
      </c>
      <c r="F255" s="448" t="s">
        <v>1058</v>
      </c>
      <c r="G255" s="448"/>
      <c r="H255" s="448"/>
      <c r="I255" s="448"/>
      <c r="J255" s="152" t="s">
        <v>212</v>
      </c>
      <c r="K255" s="153">
        <v>26</v>
      </c>
      <c r="L255" s="449"/>
      <c r="M255" s="449"/>
      <c r="N255" s="449">
        <f t="shared" si="40"/>
        <v>0</v>
      </c>
      <c r="O255" s="449"/>
      <c r="P255" s="449"/>
      <c r="Q255" s="449"/>
      <c r="R255" s="131"/>
      <c r="T255" s="154" t="s">
        <v>5</v>
      </c>
      <c r="U255" s="42" t="s">
        <v>37</v>
      </c>
      <c r="V255" s="155">
        <v>0.62</v>
      </c>
      <c r="W255" s="155">
        <f t="shared" si="41"/>
        <v>16.12</v>
      </c>
      <c r="X255" s="155">
        <v>0.00432</v>
      </c>
      <c r="Y255" s="155">
        <f t="shared" si="42"/>
        <v>0.11232</v>
      </c>
      <c r="Z255" s="155">
        <v>0</v>
      </c>
      <c r="AA255" s="156">
        <f t="shared" si="43"/>
        <v>0</v>
      </c>
      <c r="AR255" s="19" t="s">
        <v>214</v>
      </c>
      <c r="AT255" s="19" t="s">
        <v>141</v>
      </c>
      <c r="AU255" s="19" t="s">
        <v>94</v>
      </c>
      <c r="AY255" s="19" t="s">
        <v>140</v>
      </c>
      <c r="BE255" s="157">
        <f t="shared" si="44"/>
        <v>0</v>
      </c>
      <c r="BF255" s="157">
        <f t="shared" si="45"/>
        <v>0</v>
      </c>
      <c r="BG255" s="157">
        <f t="shared" si="46"/>
        <v>0</v>
      </c>
      <c r="BH255" s="157">
        <f t="shared" si="47"/>
        <v>0</v>
      </c>
      <c r="BI255" s="157">
        <f t="shared" si="48"/>
        <v>0</v>
      </c>
      <c r="BJ255" s="19" t="s">
        <v>77</v>
      </c>
      <c r="BK255" s="157">
        <f t="shared" si="49"/>
        <v>0</v>
      </c>
      <c r="BL255" s="19" t="s">
        <v>214</v>
      </c>
      <c r="BM255" s="19" t="s">
        <v>1059</v>
      </c>
    </row>
    <row r="256" spans="2:65" s="360" customFormat="1" ht="31.5" customHeight="1">
      <c r="B256" s="354"/>
      <c r="C256" s="355" t="s">
        <v>552</v>
      </c>
      <c r="D256" s="355" t="s">
        <v>141</v>
      </c>
      <c r="E256" s="356" t="s">
        <v>1259</v>
      </c>
      <c r="F256" s="458" t="s">
        <v>1260</v>
      </c>
      <c r="G256" s="458"/>
      <c r="H256" s="458"/>
      <c r="I256" s="458"/>
      <c r="J256" s="357" t="s">
        <v>212</v>
      </c>
      <c r="K256" s="358">
        <v>34</v>
      </c>
      <c r="L256" s="459"/>
      <c r="M256" s="459"/>
      <c r="N256" s="459">
        <f aca="true" t="shared" si="110" ref="N256">ROUND(L256*K256,2)</f>
        <v>0</v>
      </c>
      <c r="O256" s="459"/>
      <c r="P256" s="459"/>
      <c r="Q256" s="459"/>
      <c r="R256" s="359"/>
      <c r="T256" s="361" t="s">
        <v>5</v>
      </c>
      <c r="U256" s="362" t="s">
        <v>37</v>
      </c>
      <c r="V256" s="363">
        <v>0.62</v>
      </c>
      <c r="W256" s="363">
        <f aca="true" t="shared" si="111" ref="W256">V256*K256</f>
        <v>21.08</v>
      </c>
      <c r="X256" s="363">
        <v>0.00432</v>
      </c>
      <c r="Y256" s="363">
        <f aca="true" t="shared" si="112" ref="Y256">X256*K256</f>
        <v>0.14688</v>
      </c>
      <c r="Z256" s="363">
        <v>0</v>
      </c>
      <c r="AA256" s="364">
        <f aca="true" t="shared" si="113" ref="AA256">Z256*K256</f>
        <v>0</v>
      </c>
      <c r="AR256" s="365" t="s">
        <v>214</v>
      </c>
      <c r="AT256" s="365" t="s">
        <v>141</v>
      </c>
      <c r="AU256" s="365" t="s">
        <v>94</v>
      </c>
      <c r="AY256" s="365" t="s">
        <v>140</v>
      </c>
      <c r="BE256" s="366">
        <f aca="true" t="shared" si="114" ref="BE256:BE257">IF(U256="základní",N256,0)</f>
        <v>0</v>
      </c>
      <c r="BF256" s="366">
        <f aca="true" t="shared" si="115" ref="BF256:BF257">IF(U256="snížená",N256,0)</f>
        <v>0</v>
      </c>
      <c r="BG256" s="366">
        <f aca="true" t="shared" si="116" ref="BG256:BG257">IF(U256="zákl. přenesená",N256,0)</f>
        <v>0</v>
      </c>
      <c r="BH256" s="366">
        <f aca="true" t="shared" si="117" ref="BH256:BH257">IF(U256="sníž. přenesená",N256,0)</f>
        <v>0</v>
      </c>
      <c r="BI256" s="366">
        <f aca="true" t="shared" si="118" ref="BI256:BI257">IF(U256="nulová",N256,0)</f>
        <v>0</v>
      </c>
      <c r="BJ256" s="365" t="s">
        <v>77</v>
      </c>
      <c r="BK256" s="366">
        <f aca="true" t="shared" si="119" ref="BK256:BK257">ROUND(L256*K256,2)</f>
        <v>0</v>
      </c>
      <c r="BL256" s="365" t="s">
        <v>214</v>
      </c>
      <c r="BM256" s="365" t="s">
        <v>1059</v>
      </c>
    </row>
    <row r="257" spans="2:65" s="360" customFormat="1" ht="31.5" customHeight="1">
      <c r="B257" s="354"/>
      <c r="C257" s="355" t="s">
        <v>552</v>
      </c>
      <c r="D257" s="355" t="s">
        <v>141</v>
      </c>
      <c r="E257" s="356" t="s">
        <v>1261</v>
      </c>
      <c r="F257" s="458" t="s">
        <v>1262</v>
      </c>
      <c r="G257" s="458"/>
      <c r="H257" s="458"/>
      <c r="I257" s="458"/>
      <c r="J257" s="357" t="s">
        <v>212</v>
      </c>
      <c r="K257" s="358">
        <v>34</v>
      </c>
      <c r="L257" s="459"/>
      <c r="M257" s="459"/>
      <c r="N257" s="459">
        <f aca="true" t="shared" si="120" ref="N257">ROUND(L257*K257,2)</f>
        <v>0</v>
      </c>
      <c r="O257" s="459"/>
      <c r="P257" s="459"/>
      <c r="Q257" s="459"/>
      <c r="R257" s="359"/>
      <c r="T257" s="361"/>
      <c r="U257" s="362"/>
      <c r="V257" s="363"/>
      <c r="W257" s="363"/>
      <c r="X257" s="363"/>
      <c r="Y257" s="363"/>
      <c r="Z257" s="363"/>
      <c r="AA257" s="364"/>
      <c r="AR257" s="365"/>
      <c r="AT257" s="365"/>
      <c r="AU257" s="365"/>
      <c r="AY257" s="365" t="s">
        <v>140</v>
      </c>
      <c r="BE257" s="366">
        <f t="shared" si="114"/>
        <v>0</v>
      </c>
      <c r="BF257" s="366">
        <f t="shared" si="115"/>
        <v>0</v>
      </c>
      <c r="BG257" s="366">
        <f t="shared" si="116"/>
        <v>0</v>
      </c>
      <c r="BH257" s="366">
        <f t="shared" si="117"/>
        <v>0</v>
      </c>
      <c r="BI257" s="366">
        <f t="shared" si="118"/>
        <v>0</v>
      </c>
      <c r="BJ257" s="365" t="s">
        <v>77</v>
      </c>
      <c r="BK257" s="366">
        <f t="shared" si="119"/>
        <v>0</v>
      </c>
      <c r="BL257" s="365" t="s">
        <v>214</v>
      </c>
      <c r="BM257" s="365" t="s">
        <v>1059</v>
      </c>
    </row>
    <row r="258" spans="2:65" s="360" customFormat="1" ht="31.5" customHeight="1">
      <c r="B258" s="354"/>
      <c r="C258" s="355" t="s">
        <v>552</v>
      </c>
      <c r="D258" s="355" t="s">
        <v>141</v>
      </c>
      <c r="E258" s="356" t="s">
        <v>1263</v>
      </c>
      <c r="F258" s="458" t="s">
        <v>1264</v>
      </c>
      <c r="G258" s="458"/>
      <c r="H258" s="458"/>
      <c r="I258" s="458"/>
      <c r="J258" s="357" t="s">
        <v>212</v>
      </c>
      <c r="K258" s="358">
        <v>15</v>
      </c>
      <c r="L258" s="459"/>
      <c r="M258" s="459"/>
      <c r="N258" s="459">
        <f aca="true" t="shared" si="121" ref="N258:N261">ROUND(L258*K258,2)</f>
        <v>0</v>
      </c>
      <c r="O258" s="459"/>
      <c r="P258" s="459"/>
      <c r="Q258" s="459"/>
      <c r="R258" s="359"/>
      <c r="T258" s="361"/>
      <c r="U258" s="362"/>
      <c r="V258" s="363"/>
      <c r="W258" s="363"/>
      <c r="X258" s="363"/>
      <c r="Y258" s="363"/>
      <c r="Z258" s="363"/>
      <c r="AA258" s="364"/>
      <c r="AR258" s="365"/>
      <c r="AT258" s="365"/>
      <c r="AU258" s="365"/>
      <c r="AY258" s="365" t="s">
        <v>140</v>
      </c>
      <c r="BE258" s="366">
        <f aca="true" t="shared" si="122" ref="BE258:BE261">IF(U258="základní",N258,0)</f>
        <v>0</v>
      </c>
      <c r="BF258" s="366">
        <f aca="true" t="shared" si="123" ref="BF258:BF261">IF(U258="snížená",N258,0)</f>
        <v>0</v>
      </c>
      <c r="BG258" s="366">
        <f aca="true" t="shared" si="124" ref="BG258:BG261">IF(U258="zákl. přenesená",N258,0)</f>
        <v>0</v>
      </c>
      <c r="BH258" s="366">
        <f aca="true" t="shared" si="125" ref="BH258:BH261">IF(U258="sníž. přenesená",N258,0)</f>
        <v>0</v>
      </c>
      <c r="BI258" s="366">
        <f aca="true" t="shared" si="126" ref="BI258:BI261">IF(U258="nulová",N258,0)</f>
        <v>0</v>
      </c>
      <c r="BJ258" s="365" t="s">
        <v>77</v>
      </c>
      <c r="BK258" s="366">
        <f aca="true" t="shared" si="127" ref="BK258:BK261">ROUND(L258*K258,2)</f>
        <v>0</v>
      </c>
      <c r="BL258" s="365" t="s">
        <v>214</v>
      </c>
      <c r="BM258" s="365" t="s">
        <v>1059</v>
      </c>
    </row>
    <row r="259" spans="2:65" s="360" customFormat="1" ht="31.5" customHeight="1">
      <c r="B259" s="354"/>
      <c r="C259" s="355" t="s">
        <v>552</v>
      </c>
      <c r="D259" s="355" t="s">
        <v>141</v>
      </c>
      <c r="E259" s="356" t="s">
        <v>1265</v>
      </c>
      <c r="F259" s="458" t="s">
        <v>1266</v>
      </c>
      <c r="G259" s="458"/>
      <c r="H259" s="458"/>
      <c r="I259" s="458"/>
      <c r="J259" s="357" t="s">
        <v>212</v>
      </c>
      <c r="K259" s="358">
        <v>15</v>
      </c>
      <c r="L259" s="459"/>
      <c r="M259" s="459"/>
      <c r="N259" s="459">
        <f t="shared" si="121"/>
        <v>0</v>
      </c>
      <c r="O259" s="459"/>
      <c r="P259" s="459"/>
      <c r="Q259" s="459"/>
      <c r="R259" s="359"/>
      <c r="T259" s="361"/>
      <c r="U259" s="362"/>
      <c r="V259" s="363"/>
      <c r="W259" s="363"/>
      <c r="X259" s="363"/>
      <c r="Y259" s="363"/>
      <c r="Z259" s="363"/>
      <c r="AA259" s="364"/>
      <c r="AR259" s="365"/>
      <c r="AT259" s="365"/>
      <c r="AU259" s="365"/>
      <c r="AY259" s="365" t="s">
        <v>140</v>
      </c>
      <c r="BE259" s="366">
        <f t="shared" si="122"/>
        <v>0</v>
      </c>
      <c r="BF259" s="366">
        <f t="shared" si="123"/>
        <v>0</v>
      </c>
      <c r="BG259" s="366">
        <f t="shared" si="124"/>
        <v>0</v>
      </c>
      <c r="BH259" s="366">
        <f t="shared" si="125"/>
        <v>0</v>
      </c>
      <c r="BI259" s="366">
        <f t="shared" si="126"/>
        <v>0</v>
      </c>
      <c r="BJ259" s="365" t="s">
        <v>77</v>
      </c>
      <c r="BK259" s="366">
        <f t="shared" si="127"/>
        <v>0</v>
      </c>
      <c r="BL259" s="365" t="s">
        <v>214</v>
      </c>
      <c r="BM259" s="365" t="s">
        <v>1059</v>
      </c>
    </row>
    <row r="260" spans="2:65" s="360" customFormat="1" ht="31.5" customHeight="1">
      <c r="B260" s="354"/>
      <c r="C260" s="355" t="s">
        <v>552</v>
      </c>
      <c r="D260" s="355" t="s">
        <v>141</v>
      </c>
      <c r="E260" s="356" t="s">
        <v>1267</v>
      </c>
      <c r="F260" s="458" t="s">
        <v>1268</v>
      </c>
      <c r="G260" s="458"/>
      <c r="H260" s="458"/>
      <c r="I260" s="458"/>
      <c r="J260" s="357" t="s">
        <v>212</v>
      </c>
      <c r="K260" s="358">
        <v>15</v>
      </c>
      <c r="L260" s="459"/>
      <c r="M260" s="459"/>
      <c r="N260" s="459">
        <f t="shared" si="121"/>
        <v>0</v>
      </c>
      <c r="O260" s="459"/>
      <c r="P260" s="459"/>
      <c r="Q260" s="459"/>
      <c r="R260" s="359"/>
      <c r="T260" s="361"/>
      <c r="U260" s="362"/>
      <c r="V260" s="363"/>
      <c r="W260" s="363"/>
      <c r="X260" s="363"/>
      <c r="Y260" s="363"/>
      <c r="Z260" s="363"/>
      <c r="AA260" s="364"/>
      <c r="AR260" s="365"/>
      <c r="AT260" s="365"/>
      <c r="AU260" s="365"/>
      <c r="AY260" s="365" t="s">
        <v>140</v>
      </c>
      <c r="BE260" s="366">
        <f t="shared" si="122"/>
        <v>0</v>
      </c>
      <c r="BF260" s="366">
        <f t="shared" si="123"/>
        <v>0</v>
      </c>
      <c r="BG260" s="366">
        <f t="shared" si="124"/>
        <v>0</v>
      </c>
      <c r="BH260" s="366">
        <f t="shared" si="125"/>
        <v>0</v>
      </c>
      <c r="BI260" s="366">
        <f t="shared" si="126"/>
        <v>0</v>
      </c>
      <c r="BJ260" s="365" t="s">
        <v>77</v>
      </c>
      <c r="BK260" s="366">
        <f t="shared" si="127"/>
        <v>0</v>
      </c>
      <c r="BL260" s="365" t="s">
        <v>214</v>
      </c>
      <c r="BM260" s="365" t="s">
        <v>1059</v>
      </c>
    </row>
    <row r="261" spans="2:65" s="360" customFormat="1" ht="31.5" customHeight="1">
      <c r="B261" s="354"/>
      <c r="C261" s="355" t="s">
        <v>552</v>
      </c>
      <c r="D261" s="355" t="s">
        <v>141</v>
      </c>
      <c r="E261" s="356" t="s">
        <v>1269</v>
      </c>
      <c r="F261" s="458" t="s">
        <v>1270</v>
      </c>
      <c r="G261" s="458"/>
      <c r="H261" s="458"/>
      <c r="I261" s="458"/>
      <c r="J261" s="357" t="s">
        <v>212</v>
      </c>
      <c r="K261" s="358">
        <v>49</v>
      </c>
      <c r="L261" s="459"/>
      <c r="M261" s="459"/>
      <c r="N261" s="459">
        <f t="shared" si="121"/>
        <v>0</v>
      </c>
      <c r="O261" s="459"/>
      <c r="P261" s="459"/>
      <c r="Q261" s="459"/>
      <c r="R261" s="359"/>
      <c r="T261" s="361"/>
      <c r="U261" s="362"/>
      <c r="V261" s="363"/>
      <c r="W261" s="363"/>
      <c r="X261" s="363"/>
      <c r="Y261" s="363"/>
      <c r="Z261" s="363"/>
      <c r="AA261" s="364"/>
      <c r="AR261" s="365"/>
      <c r="AT261" s="365"/>
      <c r="AU261" s="365"/>
      <c r="AY261" s="365" t="s">
        <v>140</v>
      </c>
      <c r="BE261" s="366">
        <f t="shared" si="122"/>
        <v>0</v>
      </c>
      <c r="BF261" s="366">
        <f t="shared" si="123"/>
        <v>0</v>
      </c>
      <c r="BG261" s="366">
        <f t="shared" si="124"/>
        <v>0</v>
      </c>
      <c r="BH261" s="366">
        <f t="shared" si="125"/>
        <v>0</v>
      </c>
      <c r="BI261" s="366">
        <f t="shared" si="126"/>
        <v>0</v>
      </c>
      <c r="BJ261" s="365" t="s">
        <v>77</v>
      </c>
      <c r="BK261" s="366">
        <f t="shared" si="127"/>
        <v>0</v>
      </c>
      <c r="BL261" s="365" t="s">
        <v>214</v>
      </c>
      <c r="BM261" s="365" t="s">
        <v>1059</v>
      </c>
    </row>
    <row r="262" spans="2:65" s="1" customFormat="1" ht="31.5" customHeight="1">
      <c r="B262" s="129"/>
      <c r="C262" s="150" t="s">
        <v>556</v>
      </c>
      <c r="D262" s="150" t="s">
        <v>141</v>
      </c>
      <c r="E262" s="151" t="s">
        <v>747</v>
      </c>
      <c r="F262" s="448" t="s">
        <v>748</v>
      </c>
      <c r="G262" s="448"/>
      <c r="H262" s="448"/>
      <c r="I262" s="448"/>
      <c r="J262" s="152" t="s">
        <v>406</v>
      </c>
      <c r="K262" s="153">
        <v>9139.12</v>
      </c>
      <c r="L262" s="449"/>
      <c r="M262" s="449"/>
      <c r="N262" s="449">
        <f t="shared" si="40"/>
        <v>0</v>
      </c>
      <c r="O262" s="449"/>
      <c r="P262" s="449"/>
      <c r="Q262" s="449"/>
      <c r="R262" s="131"/>
      <c r="T262" s="154" t="s">
        <v>5</v>
      </c>
      <c r="U262" s="42" t="s">
        <v>37</v>
      </c>
      <c r="V262" s="155">
        <v>0</v>
      </c>
      <c r="W262" s="155">
        <f t="shared" si="41"/>
        <v>0</v>
      </c>
      <c r="X262" s="155">
        <v>0</v>
      </c>
      <c r="Y262" s="155">
        <f t="shared" si="42"/>
        <v>0</v>
      </c>
      <c r="Z262" s="155">
        <v>0</v>
      </c>
      <c r="AA262" s="156">
        <f t="shared" si="43"/>
        <v>0</v>
      </c>
      <c r="AR262" s="19" t="s">
        <v>214</v>
      </c>
      <c r="AT262" s="19" t="s">
        <v>141</v>
      </c>
      <c r="AU262" s="19" t="s">
        <v>94</v>
      </c>
      <c r="AY262" s="19" t="s">
        <v>140</v>
      </c>
      <c r="BE262" s="157">
        <f t="shared" si="44"/>
        <v>0</v>
      </c>
      <c r="BF262" s="157">
        <f t="shared" si="45"/>
        <v>0</v>
      </c>
      <c r="BG262" s="157">
        <f t="shared" si="46"/>
        <v>0</v>
      </c>
      <c r="BH262" s="157">
        <f t="shared" si="47"/>
        <v>0</v>
      </c>
      <c r="BI262" s="157">
        <f t="shared" si="48"/>
        <v>0</v>
      </c>
      <c r="BJ262" s="19" t="s">
        <v>77</v>
      </c>
      <c r="BK262" s="157">
        <f t="shared" si="49"/>
        <v>0</v>
      </c>
      <c r="BL262" s="19" t="s">
        <v>214</v>
      </c>
      <c r="BM262" s="19" t="s">
        <v>1060</v>
      </c>
    </row>
    <row r="263" spans="2:63" s="9" customFormat="1" ht="29.85" customHeight="1">
      <c r="B263" s="139"/>
      <c r="C263" s="140"/>
      <c r="D263" s="149" t="s">
        <v>763</v>
      </c>
      <c r="E263" s="149"/>
      <c r="F263" s="149"/>
      <c r="G263" s="149"/>
      <c r="H263" s="149"/>
      <c r="I263" s="149"/>
      <c r="J263" s="149"/>
      <c r="K263" s="149"/>
      <c r="L263" s="149"/>
      <c r="M263" s="149"/>
      <c r="N263" s="469">
        <f>BK263</f>
        <v>0</v>
      </c>
      <c r="O263" s="470"/>
      <c r="P263" s="470"/>
      <c r="Q263" s="470"/>
      <c r="R263" s="142"/>
      <c r="T263" s="143"/>
      <c r="U263" s="140"/>
      <c r="V263" s="140"/>
      <c r="W263" s="144">
        <f>SUM(W264:W289)</f>
        <v>45.256</v>
      </c>
      <c r="X263" s="140"/>
      <c r="Y263" s="144">
        <f>SUM(Y264:Y289)</f>
        <v>2.7097100000000003</v>
      </c>
      <c r="Z263" s="140"/>
      <c r="AA263" s="145">
        <f>SUM(AA264:AA289)</f>
        <v>0.096</v>
      </c>
      <c r="AR263" s="146" t="s">
        <v>94</v>
      </c>
      <c r="AT263" s="147" t="s">
        <v>71</v>
      </c>
      <c r="AU263" s="147" t="s">
        <v>77</v>
      </c>
      <c r="AY263" s="146" t="s">
        <v>140</v>
      </c>
      <c r="BK263" s="148">
        <f>SUM(BK264:BK289)</f>
        <v>0</v>
      </c>
    </row>
    <row r="264" spans="2:65" s="360" customFormat="1" ht="31.5" customHeight="1">
      <c r="B264" s="354"/>
      <c r="C264" s="355" t="s">
        <v>560</v>
      </c>
      <c r="D264" s="355" t="s">
        <v>141</v>
      </c>
      <c r="E264" s="356" t="s">
        <v>1061</v>
      </c>
      <c r="F264" s="458" t="s">
        <v>1062</v>
      </c>
      <c r="G264" s="458"/>
      <c r="H264" s="458"/>
      <c r="I264" s="458"/>
      <c r="J264" s="357" t="s">
        <v>212</v>
      </c>
      <c r="K264" s="358">
        <v>54</v>
      </c>
      <c r="L264" s="459"/>
      <c r="M264" s="459"/>
      <c r="N264" s="459">
        <f>ROUND(L264*K264,2)</f>
        <v>0</v>
      </c>
      <c r="O264" s="459"/>
      <c r="P264" s="459"/>
      <c r="Q264" s="459"/>
      <c r="R264" s="359"/>
      <c r="T264" s="361" t="s">
        <v>5</v>
      </c>
      <c r="U264" s="362" t="s">
        <v>37</v>
      </c>
      <c r="V264" s="363">
        <v>0.268</v>
      </c>
      <c r="W264" s="363">
        <f>V264*K264</f>
        <v>14.472000000000001</v>
      </c>
      <c r="X264" s="363">
        <v>0</v>
      </c>
      <c r="Y264" s="363">
        <f>X264*K264</f>
        <v>0</v>
      </c>
      <c r="Z264" s="363">
        <v>0</v>
      </c>
      <c r="AA264" s="364">
        <f>Z264*K264</f>
        <v>0</v>
      </c>
      <c r="AR264" s="365" t="s">
        <v>214</v>
      </c>
      <c r="AT264" s="365" t="s">
        <v>141</v>
      </c>
      <c r="AU264" s="365" t="s">
        <v>94</v>
      </c>
      <c r="AY264" s="365" t="s">
        <v>140</v>
      </c>
      <c r="BE264" s="366">
        <f>IF(U264="základní",N264,0)</f>
        <v>0</v>
      </c>
      <c r="BF264" s="366">
        <f>IF(U264="snížená",N264,0)</f>
        <v>0</v>
      </c>
      <c r="BG264" s="366">
        <f>IF(U264="zákl. přenesená",N264,0)</f>
        <v>0</v>
      </c>
      <c r="BH264" s="366">
        <f>IF(U264="sníž. přenesená",N264,0)</f>
        <v>0</v>
      </c>
      <c r="BI264" s="366">
        <f>IF(U264="nulová",N264,0)</f>
        <v>0</v>
      </c>
      <c r="BJ264" s="365" t="s">
        <v>77</v>
      </c>
      <c r="BK264" s="366">
        <f>ROUND(L264*K264,2)</f>
        <v>0</v>
      </c>
      <c r="BL264" s="365" t="s">
        <v>214</v>
      </c>
      <c r="BM264" s="365" t="s">
        <v>1063</v>
      </c>
    </row>
    <row r="265" spans="2:65" s="360" customFormat="1" ht="44.25" customHeight="1">
      <c r="B265" s="354"/>
      <c r="C265" s="355" t="s">
        <v>561</v>
      </c>
      <c r="D265" s="355" t="s">
        <v>141</v>
      </c>
      <c r="E265" s="356" t="s">
        <v>1064</v>
      </c>
      <c r="F265" s="458" t="s">
        <v>1065</v>
      </c>
      <c r="G265" s="458"/>
      <c r="H265" s="458"/>
      <c r="I265" s="458"/>
      <c r="J265" s="357" t="s">
        <v>212</v>
      </c>
      <c r="K265" s="358">
        <v>2</v>
      </c>
      <c r="L265" s="459"/>
      <c r="M265" s="459"/>
      <c r="N265" s="459">
        <f>ROUND(L265*K265,2)</f>
        <v>0</v>
      </c>
      <c r="O265" s="459"/>
      <c r="P265" s="459"/>
      <c r="Q265" s="459"/>
      <c r="R265" s="359"/>
      <c r="T265" s="361" t="s">
        <v>5</v>
      </c>
      <c r="U265" s="362" t="s">
        <v>37</v>
      </c>
      <c r="V265" s="363">
        <v>0.397</v>
      </c>
      <c r="W265" s="363">
        <f>V265*K265</f>
        <v>0.794</v>
      </c>
      <c r="X265" s="363">
        <v>0.068</v>
      </c>
      <c r="Y265" s="363">
        <f>X265*K265</f>
        <v>0.136</v>
      </c>
      <c r="Z265" s="363">
        <v>0</v>
      </c>
      <c r="AA265" s="364">
        <f>Z265*K265</f>
        <v>0</v>
      </c>
      <c r="AR265" s="365" t="s">
        <v>214</v>
      </c>
      <c r="AT265" s="365" t="s">
        <v>141</v>
      </c>
      <c r="AU265" s="365" t="s">
        <v>94</v>
      </c>
      <c r="AY265" s="365" t="s">
        <v>140</v>
      </c>
      <c r="BE265" s="366">
        <f>IF(U265="základní",N265,0)</f>
        <v>0</v>
      </c>
      <c r="BF265" s="366">
        <f>IF(U265="snížená",N265,0)</f>
        <v>0</v>
      </c>
      <c r="BG265" s="366">
        <f>IF(U265="zákl. přenesená",N265,0)</f>
        <v>0</v>
      </c>
      <c r="BH265" s="366">
        <f>IF(U265="sníž. přenesená",N265,0)</f>
        <v>0</v>
      </c>
      <c r="BI265" s="366">
        <f>IF(U265="nulová",N265,0)</f>
        <v>0</v>
      </c>
      <c r="BJ265" s="365" t="s">
        <v>77</v>
      </c>
      <c r="BK265" s="366">
        <f>ROUND(L265*K265,2)</f>
        <v>0</v>
      </c>
      <c r="BL265" s="365" t="s">
        <v>214</v>
      </c>
      <c r="BM265" s="365" t="s">
        <v>1066</v>
      </c>
    </row>
    <row r="266" spans="2:65" s="360" customFormat="1" ht="44.25" customHeight="1">
      <c r="B266" s="354"/>
      <c r="C266" s="355" t="s">
        <v>568</v>
      </c>
      <c r="D266" s="355" t="s">
        <v>141</v>
      </c>
      <c r="E266" s="356" t="s">
        <v>1067</v>
      </c>
      <c r="F266" s="458" t="s">
        <v>1068</v>
      </c>
      <c r="G266" s="458"/>
      <c r="H266" s="458"/>
      <c r="I266" s="458"/>
      <c r="J266" s="357" t="s">
        <v>212</v>
      </c>
      <c r="K266" s="358">
        <v>6</v>
      </c>
      <c r="L266" s="459"/>
      <c r="M266" s="459"/>
      <c r="N266" s="459">
        <f>ROUND(L266*K266,2)</f>
        <v>0</v>
      </c>
      <c r="O266" s="459"/>
      <c r="P266" s="459"/>
      <c r="Q266" s="459"/>
      <c r="R266" s="359"/>
      <c r="T266" s="361" t="s">
        <v>5</v>
      </c>
      <c r="U266" s="362" t="s">
        <v>37</v>
      </c>
      <c r="V266" s="363">
        <v>0.245</v>
      </c>
      <c r="W266" s="363">
        <f>V266*K266</f>
        <v>1.47</v>
      </c>
      <c r="X266" s="363">
        <v>0.01655</v>
      </c>
      <c r="Y266" s="363">
        <f>X266*K266</f>
        <v>0.0993</v>
      </c>
      <c r="Z266" s="363">
        <v>0</v>
      </c>
      <c r="AA266" s="364">
        <f>Z266*K266</f>
        <v>0</v>
      </c>
      <c r="AR266" s="365" t="s">
        <v>214</v>
      </c>
      <c r="AT266" s="365" t="s">
        <v>141</v>
      </c>
      <c r="AU266" s="365" t="s">
        <v>94</v>
      </c>
      <c r="AY266" s="365" t="s">
        <v>140</v>
      </c>
      <c r="BE266" s="366">
        <f>IF(U266="základní",N266,0)</f>
        <v>0</v>
      </c>
      <c r="BF266" s="366">
        <f>IF(U266="snížená",N266,0)</f>
        <v>0</v>
      </c>
      <c r="BG266" s="366">
        <f>IF(U266="zákl. přenesená",N266,0)</f>
        <v>0</v>
      </c>
      <c r="BH266" s="366">
        <f>IF(U266="sníž. přenesená",N266,0)</f>
        <v>0</v>
      </c>
      <c r="BI266" s="366">
        <f>IF(U266="nulová",N266,0)</f>
        <v>0</v>
      </c>
      <c r="BJ266" s="365" t="s">
        <v>77</v>
      </c>
      <c r="BK266" s="366">
        <f>ROUND(L266*K266,2)</f>
        <v>0</v>
      </c>
      <c r="BL266" s="365" t="s">
        <v>214</v>
      </c>
      <c r="BM266" s="365" t="s">
        <v>1069</v>
      </c>
    </row>
    <row r="267" spans="2:51" s="380" customFormat="1" ht="22.5" customHeight="1">
      <c r="B267" s="375"/>
      <c r="C267" s="376"/>
      <c r="D267" s="376"/>
      <c r="E267" s="377" t="s">
        <v>5</v>
      </c>
      <c r="F267" s="476" t="s">
        <v>1271</v>
      </c>
      <c r="G267" s="477"/>
      <c r="H267" s="477"/>
      <c r="I267" s="477"/>
      <c r="J267" s="376"/>
      <c r="K267" s="378">
        <v>6</v>
      </c>
      <c r="L267" s="376"/>
      <c r="M267" s="376"/>
      <c r="N267" s="376"/>
      <c r="O267" s="376"/>
      <c r="P267" s="376"/>
      <c r="Q267" s="376"/>
      <c r="R267" s="379"/>
      <c r="T267" s="381"/>
      <c r="U267" s="376"/>
      <c r="V267" s="376"/>
      <c r="W267" s="376"/>
      <c r="X267" s="376"/>
      <c r="Y267" s="376"/>
      <c r="Z267" s="376"/>
      <c r="AA267" s="382"/>
      <c r="AT267" s="383" t="s">
        <v>148</v>
      </c>
      <c r="AU267" s="383" t="s">
        <v>94</v>
      </c>
      <c r="AV267" s="380" t="s">
        <v>94</v>
      </c>
      <c r="AW267" s="380" t="s">
        <v>30</v>
      </c>
      <c r="AX267" s="380" t="s">
        <v>77</v>
      </c>
      <c r="AY267" s="383" t="s">
        <v>140</v>
      </c>
    </row>
    <row r="268" spans="2:65" s="360" customFormat="1" ht="56.25" customHeight="1">
      <c r="B268" s="354"/>
      <c r="C268" s="355" t="s">
        <v>572</v>
      </c>
      <c r="D268" s="355" t="s">
        <v>141</v>
      </c>
      <c r="E268" s="356" t="s">
        <v>1070</v>
      </c>
      <c r="F268" s="458" t="s">
        <v>1310</v>
      </c>
      <c r="G268" s="458"/>
      <c r="H268" s="458"/>
      <c r="I268" s="458"/>
      <c r="J268" s="357" t="s">
        <v>212</v>
      </c>
      <c r="K268" s="358">
        <v>3</v>
      </c>
      <c r="L268" s="459"/>
      <c r="M268" s="459"/>
      <c r="N268" s="459">
        <f aca="true" t="shared" si="128" ref="N268:N274">ROUND(L268*K268,2)</f>
        <v>0</v>
      </c>
      <c r="O268" s="459"/>
      <c r="P268" s="459"/>
      <c r="Q268" s="459"/>
      <c r="R268" s="359"/>
      <c r="T268" s="361" t="s">
        <v>5</v>
      </c>
      <c r="U268" s="362" t="s">
        <v>37</v>
      </c>
      <c r="V268" s="363">
        <v>0.254</v>
      </c>
      <c r="W268" s="363">
        <f aca="true" t="shared" si="129" ref="W268:W274">V268*K268</f>
        <v>0.762</v>
      </c>
      <c r="X268" s="363">
        <v>0.01942</v>
      </c>
      <c r="Y268" s="363">
        <f aca="true" t="shared" si="130" ref="Y268:Y274">X268*K268</f>
        <v>0.05826</v>
      </c>
      <c r="Z268" s="363">
        <v>0</v>
      </c>
      <c r="AA268" s="364">
        <f aca="true" t="shared" si="131" ref="AA268:AA274">Z268*K268</f>
        <v>0</v>
      </c>
      <c r="AR268" s="365" t="s">
        <v>214</v>
      </c>
      <c r="AT268" s="365" t="s">
        <v>141</v>
      </c>
      <c r="AU268" s="365" t="s">
        <v>94</v>
      </c>
      <c r="AY268" s="365" t="s">
        <v>140</v>
      </c>
      <c r="BE268" s="366">
        <f aca="true" t="shared" si="132" ref="BE268:BE274">IF(U268="základní",N268,0)</f>
        <v>0</v>
      </c>
      <c r="BF268" s="366">
        <f aca="true" t="shared" si="133" ref="BF268:BF274">IF(U268="snížená",N268,0)</f>
        <v>0</v>
      </c>
      <c r="BG268" s="366">
        <f aca="true" t="shared" si="134" ref="BG268:BG274">IF(U268="zákl. přenesená",N268,0)</f>
        <v>0</v>
      </c>
      <c r="BH268" s="366">
        <f aca="true" t="shared" si="135" ref="BH268:BH274">IF(U268="sníž. přenesená",N268,0)</f>
        <v>0</v>
      </c>
      <c r="BI268" s="366">
        <f aca="true" t="shared" si="136" ref="BI268:BI274">IF(U268="nulová",N268,0)</f>
        <v>0</v>
      </c>
      <c r="BJ268" s="365" t="s">
        <v>77</v>
      </c>
      <c r="BK268" s="366">
        <f aca="true" t="shared" si="137" ref="BK268:BK274">ROUND(L268*K268,2)</f>
        <v>0</v>
      </c>
      <c r="BL268" s="365" t="s">
        <v>214</v>
      </c>
      <c r="BM268" s="365" t="s">
        <v>1071</v>
      </c>
    </row>
    <row r="269" spans="2:65" s="360" customFormat="1" ht="50.25" customHeight="1">
      <c r="B269" s="354"/>
      <c r="C269" s="355" t="s">
        <v>576</v>
      </c>
      <c r="D269" s="355" t="s">
        <v>141</v>
      </c>
      <c r="E269" s="356" t="s">
        <v>1072</v>
      </c>
      <c r="F269" s="458" t="s">
        <v>1311</v>
      </c>
      <c r="G269" s="458"/>
      <c r="H269" s="458"/>
      <c r="I269" s="458"/>
      <c r="J269" s="357" t="s">
        <v>212</v>
      </c>
      <c r="K269" s="358">
        <v>1</v>
      </c>
      <c r="L269" s="459"/>
      <c r="M269" s="459"/>
      <c r="N269" s="459">
        <f t="shared" si="128"/>
        <v>0</v>
      </c>
      <c r="O269" s="459"/>
      <c r="P269" s="459"/>
      <c r="Q269" s="459"/>
      <c r="R269" s="359"/>
      <c r="T269" s="361" t="s">
        <v>5</v>
      </c>
      <c r="U269" s="362" t="s">
        <v>37</v>
      </c>
      <c r="V269" s="363">
        <v>0.262</v>
      </c>
      <c r="W269" s="363">
        <f t="shared" si="129"/>
        <v>0.262</v>
      </c>
      <c r="X269" s="363">
        <v>0.02229</v>
      </c>
      <c r="Y269" s="363">
        <f t="shared" si="130"/>
        <v>0.02229</v>
      </c>
      <c r="Z269" s="363">
        <v>0</v>
      </c>
      <c r="AA269" s="364">
        <f t="shared" si="131"/>
        <v>0</v>
      </c>
      <c r="AR269" s="365" t="s">
        <v>214</v>
      </c>
      <c r="AT269" s="365" t="s">
        <v>141</v>
      </c>
      <c r="AU269" s="365" t="s">
        <v>94</v>
      </c>
      <c r="AY269" s="365" t="s">
        <v>140</v>
      </c>
      <c r="BE269" s="366">
        <f t="shared" si="132"/>
        <v>0</v>
      </c>
      <c r="BF269" s="366">
        <f t="shared" si="133"/>
        <v>0</v>
      </c>
      <c r="BG269" s="366">
        <f t="shared" si="134"/>
        <v>0</v>
      </c>
      <c r="BH269" s="366">
        <f t="shared" si="135"/>
        <v>0</v>
      </c>
      <c r="BI269" s="366">
        <f t="shared" si="136"/>
        <v>0</v>
      </c>
      <c r="BJ269" s="365" t="s">
        <v>77</v>
      </c>
      <c r="BK269" s="366">
        <f t="shared" si="137"/>
        <v>0</v>
      </c>
      <c r="BL269" s="365" t="s">
        <v>214</v>
      </c>
      <c r="BM269" s="365" t="s">
        <v>1073</v>
      </c>
    </row>
    <row r="270" spans="2:65" s="360" customFormat="1" ht="55.5" customHeight="1">
      <c r="B270" s="354"/>
      <c r="C270" s="355" t="s">
        <v>580</v>
      </c>
      <c r="D270" s="355" t="s">
        <v>141</v>
      </c>
      <c r="E270" s="356" t="s">
        <v>1074</v>
      </c>
      <c r="F270" s="458" t="s">
        <v>1312</v>
      </c>
      <c r="G270" s="458"/>
      <c r="H270" s="458"/>
      <c r="I270" s="458"/>
      <c r="J270" s="357" t="s">
        <v>212</v>
      </c>
      <c r="K270" s="358">
        <v>4</v>
      </c>
      <c r="L270" s="459"/>
      <c r="M270" s="459"/>
      <c r="N270" s="459">
        <f t="shared" si="128"/>
        <v>0</v>
      </c>
      <c r="O270" s="459"/>
      <c r="P270" s="459"/>
      <c r="Q270" s="459"/>
      <c r="R270" s="359"/>
      <c r="T270" s="361" t="s">
        <v>5</v>
      </c>
      <c r="U270" s="362" t="s">
        <v>37</v>
      </c>
      <c r="V270" s="363">
        <v>0.271</v>
      </c>
      <c r="W270" s="363">
        <f t="shared" si="129"/>
        <v>1.084</v>
      </c>
      <c r="X270" s="363">
        <v>0.02516</v>
      </c>
      <c r="Y270" s="363">
        <f t="shared" si="130"/>
        <v>0.10064</v>
      </c>
      <c r="Z270" s="363">
        <v>0</v>
      </c>
      <c r="AA270" s="364">
        <f t="shared" si="131"/>
        <v>0</v>
      </c>
      <c r="AR270" s="365" t="s">
        <v>214</v>
      </c>
      <c r="AT270" s="365" t="s">
        <v>141</v>
      </c>
      <c r="AU270" s="365" t="s">
        <v>94</v>
      </c>
      <c r="AY270" s="365" t="s">
        <v>140</v>
      </c>
      <c r="BE270" s="366">
        <f t="shared" si="132"/>
        <v>0</v>
      </c>
      <c r="BF270" s="366">
        <f t="shared" si="133"/>
        <v>0</v>
      </c>
      <c r="BG270" s="366">
        <f t="shared" si="134"/>
        <v>0</v>
      </c>
      <c r="BH270" s="366">
        <f t="shared" si="135"/>
        <v>0</v>
      </c>
      <c r="BI270" s="366">
        <f t="shared" si="136"/>
        <v>0</v>
      </c>
      <c r="BJ270" s="365" t="s">
        <v>77</v>
      </c>
      <c r="BK270" s="366">
        <f t="shared" si="137"/>
        <v>0</v>
      </c>
      <c r="BL270" s="365" t="s">
        <v>214</v>
      </c>
      <c r="BM270" s="365" t="s">
        <v>1075</v>
      </c>
    </row>
    <row r="271" spans="2:65" s="360" customFormat="1" ht="51.75" customHeight="1">
      <c r="B271" s="354"/>
      <c r="C271" s="355" t="s">
        <v>584</v>
      </c>
      <c r="D271" s="355" t="s">
        <v>141</v>
      </c>
      <c r="E271" s="356" t="s">
        <v>1076</v>
      </c>
      <c r="F271" s="458" t="s">
        <v>1313</v>
      </c>
      <c r="G271" s="458"/>
      <c r="H271" s="458"/>
      <c r="I271" s="458"/>
      <c r="J271" s="357" t="s">
        <v>212</v>
      </c>
      <c r="K271" s="358">
        <v>1</v>
      </c>
      <c r="L271" s="459"/>
      <c r="M271" s="459"/>
      <c r="N271" s="459">
        <f t="shared" si="128"/>
        <v>0</v>
      </c>
      <c r="O271" s="459"/>
      <c r="P271" s="459"/>
      <c r="Q271" s="459"/>
      <c r="R271" s="359"/>
      <c r="T271" s="361" t="s">
        <v>5</v>
      </c>
      <c r="U271" s="362" t="s">
        <v>37</v>
      </c>
      <c r="V271" s="363">
        <v>0.271</v>
      </c>
      <c r="W271" s="363">
        <f t="shared" si="129"/>
        <v>0.271</v>
      </c>
      <c r="X271" s="363">
        <v>0.02516</v>
      </c>
      <c r="Y271" s="363">
        <f t="shared" si="130"/>
        <v>0.02516</v>
      </c>
      <c r="Z271" s="363">
        <v>0</v>
      </c>
      <c r="AA271" s="364">
        <f t="shared" si="131"/>
        <v>0</v>
      </c>
      <c r="AR271" s="365" t="s">
        <v>214</v>
      </c>
      <c r="AT271" s="365" t="s">
        <v>141</v>
      </c>
      <c r="AU271" s="365" t="s">
        <v>94</v>
      </c>
      <c r="AY271" s="365" t="s">
        <v>140</v>
      </c>
      <c r="BE271" s="366">
        <f t="shared" si="132"/>
        <v>0</v>
      </c>
      <c r="BF271" s="366">
        <f t="shared" si="133"/>
        <v>0</v>
      </c>
      <c r="BG271" s="366">
        <f t="shared" si="134"/>
        <v>0</v>
      </c>
      <c r="BH271" s="366">
        <f t="shared" si="135"/>
        <v>0</v>
      </c>
      <c r="BI271" s="366">
        <f t="shared" si="136"/>
        <v>0</v>
      </c>
      <c r="BJ271" s="365" t="s">
        <v>77</v>
      </c>
      <c r="BK271" s="366">
        <f t="shared" si="137"/>
        <v>0</v>
      </c>
      <c r="BL271" s="365" t="s">
        <v>214</v>
      </c>
      <c r="BM271" s="365" t="s">
        <v>1077</v>
      </c>
    </row>
    <row r="272" spans="2:65" s="360" customFormat="1" ht="54" customHeight="1">
      <c r="B272" s="354"/>
      <c r="C272" s="355" t="s">
        <v>588</v>
      </c>
      <c r="D272" s="355" t="s">
        <v>141</v>
      </c>
      <c r="E272" s="356" t="s">
        <v>1078</v>
      </c>
      <c r="F272" s="458" t="s">
        <v>1314</v>
      </c>
      <c r="G272" s="458"/>
      <c r="H272" s="458"/>
      <c r="I272" s="458"/>
      <c r="J272" s="357" t="s">
        <v>212</v>
      </c>
      <c r="K272" s="358">
        <v>5</v>
      </c>
      <c r="L272" s="459"/>
      <c r="M272" s="459"/>
      <c r="N272" s="459">
        <f t="shared" si="128"/>
        <v>0</v>
      </c>
      <c r="O272" s="459"/>
      <c r="P272" s="459"/>
      <c r="Q272" s="459"/>
      <c r="R272" s="359"/>
      <c r="T272" s="361" t="s">
        <v>5</v>
      </c>
      <c r="U272" s="362" t="s">
        <v>37</v>
      </c>
      <c r="V272" s="363">
        <v>0.279</v>
      </c>
      <c r="W272" s="363">
        <f t="shared" si="129"/>
        <v>1.395</v>
      </c>
      <c r="X272" s="363">
        <v>0.02803</v>
      </c>
      <c r="Y272" s="363">
        <f t="shared" si="130"/>
        <v>0.14015</v>
      </c>
      <c r="Z272" s="363">
        <v>0</v>
      </c>
      <c r="AA272" s="364">
        <f t="shared" si="131"/>
        <v>0</v>
      </c>
      <c r="AR272" s="365" t="s">
        <v>214</v>
      </c>
      <c r="AT272" s="365" t="s">
        <v>141</v>
      </c>
      <c r="AU272" s="365" t="s">
        <v>94</v>
      </c>
      <c r="AY272" s="365" t="s">
        <v>140</v>
      </c>
      <c r="BE272" s="366">
        <f t="shared" si="132"/>
        <v>0</v>
      </c>
      <c r="BF272" s="366">
        <f t="shared" si="133"/>
        <v>0</v>
      </c>
      <c r="BG272" s="366">
        <f t="shared" si="134"/>
        <v>0</v>
      </c>
      <c r="BH272" s="366">
        <f t="shared" si="135"/>
        <v>0</v>
      </c>
      <c r="BI272" s="366">
        <f t="shared" si="136"/>
        <v>0</v>
      </c>
      <c r="BJ272" s="365" t="s">
        <v>77</v>
      </c>
      <c r="BK272" s="366">
        <f t="shared" si="137"/>
        <v>0</v>
      </c>
      <c r="BL272" s="365" t="s">
        <v>214</v>
      </c>
      <c r="BM272" s="365" t="s">
        <v>1079</v>
      </c>
    </row>
    <row r="273" spans="2:65" s="360" customFormat="1" ht="52.5" customHeight="1">
      <c r="B273" s="354"/>
      <c r="C273" s="355" t="s">
        <v>592</v>
      </c>
      <c r="D273" s="355" t="s">
        <v>141</v>
      </c>
      <c r="E273" s="356" t="s">
        <v>1080</v>
      </c>
      <c r="F273" s="458" t="s">
        <v>1315</v>
      </c>
      <c r="G273" s="458"/>
      <c r="H273" s="458"/>
      <c r="I273" s="458"/>
      <c r="J273" s="357" t="s">
        <v>212</v>
      </c>
      <c r="K273" s="358">
        <v>3</v>
      </c>
      <c r="L273" s="459"/>
      <c r="M273" s="459"/>
      <c r="N273" s="459">
        <f t="shared" si="128"/>
        <v>0</v>
      </c>
      <c r="O273" s="459"/>
      <c r="P273" s="459"/>
      <c r="Q273" s="459"/>
      <c r="R273" s="359"/>
      <c r="T273" s="361" t="s">
        <v>5</v>
      </c>
      <c r="U273" s="362" t="s">
        <v>37</v>
      </c>
      <c r="V273" s="363">
        <v>0.279</v>
      </c>
      <c r="W273" s="363">
        <f t="shared" si="129"/>
        <v>0.8370000000000001</v>
      </c>
      <c r="X273" s="363">
        <v>0.02803</v>
      </c>
      <c r="Y273" s="363">
        <f t="shared" si="130"/>
        <v>0.08409</v>
      </c>
      <c r="Z273" s="363">
        <v>0</v>
      </c>
      <c r="AA273" s="364">
        <f t="shared" si="131"/>
        <v>0</v>
      </c>
      <c r="AR273" s="365" t="s">
        <v>214</v>
      </c>
      <c r="AT273" s="365" t="s">
        <v>141</v>
      </c>
      <c r="AU273" s="365" t="s">
        <v>94</v>
      </c>
      <c r="AY273" s="365" t="s">
        <v>140</v>
      </c>
      <c r="BE273" s="366">
        <f t="shared" si="132"/>
        <v>0</v>
      </c>
      <c r="BF273" s="366">
        <f t="shared" si="133"/>
        <v>0</v>
      </c>
      <c r="BG273" s="366">
        <f t="shared" si="134"/>
        <v>0</v>
      </c>
      <c r="BH273" s="366">
        <f t="shared" si="135"/>
        <v>0</v>
      </c>
      <c r="BI273" s="366">
        <f t="shared" si="136"/>
        <v>0</v>
      </c>
      <c r="BJ273" s="365" t="s">
        <v>77</v>
      </c>
      <c r="BK273" s="366">
        <f t="shared" si="137"/>
        <v>0</v>
      </c>
      <c r="BL273" s="365" t="s">
        <v>214</v>
      </c>
      <c r="BM273" s="365" t="s">
        <v>1081</v>
      </c>
    </row>
    <row r="274" spans="2:65" s="360" customFormat="1" ht="56.25" customHeight="1">
      <c r="B274" s="354"/>
      <c r="C274" s="355" t="s">
        <v>596</v>
      </c>
      <c r="D274" s="355" t="s">
        <v>141</v>
      </c>
      <c r="E274" s="356" t="s">
        <v>1082</v>
      </c>
      <c r="F274" s="458" t="s">
        <v>1316</v>
      </c>
      <c r="G274" s="458"/>
      <c r="H274" s="458"/>
      <c r="I274" s="458"/>
      <c r="J274" s="357" t="s">
        <v>212</v>
      </c>
      <c r="K274" s="358">
        <v>8</v>
      </c>
      <c r="L274" s="459"/>
      <c r="M274" s="459"/>
      <c r="N274" s="459">
        <f t="shared" si="128"/>
        <v>0</v>
      </c>
      <c r="O274" s="459"/>
      <c r="P274" s="459"/>
      <c r="Q274" s="459"/>
      <c r="R274" s="359"/>
      <c r="T274" s="361" t="s">
        <v>5</v>
      </c>
      <c r="U274" s="362" t="s">
        <v>37</v>
      </c>
      <c r="V274" s="363">
        <v>0.288</v>
      </c>
      <c r="W274" s="363">
        <f t="shared" si="129"/>
        <v>2.304</v>
      </c>
      <c r="X274" s="363">
        <v>0.0309</v>
      </c>
      <c r="Y274" s="363">
        <f t="shared" si="130"/>
        <v>0.2472</v>
      </c>
      <c r="Z274" s="363">
        <v>0</v>
      </c>
      <c r="AA274" s="364">
        <f t="shared" si="131"/>
        <v>0</v>
      </c>
      <c r="AR274" s="365" t="s">
        <v>214</v>
      </c>
      <c r="AT274" s="365" t="s">
        <v>141</v>
      </c>
      <c r="AU274" s="365" t="s">
        <v>94</v>
      </c>
      <c r="AY274" s="365" t="s">
        <v>140</v>
      </c>
      <c r="BE274" s="366">
        <f t="shared" si="132"/>
        <v>0</v>
      </c>
      <c r="BF274" s="366">
        <f t="shared" si="133"/>
        <v>0</v>
      </c>
      <c r="BG274" s="366">
        <f t="shared" si="134"/>
        <v>0</v>
      </c>
      <c r="BH274" s="366">
        <f t="shared" si="135"/>
        <v>0</v>
      </c>
      <c r="BI274" s="366">
        <f t="shared" si="136"/>
        <v>0</v>
      </c>
      <c r="BJ274" s="365" t="s">
        <v>77</v>
      </c>
      <c r="BK274" s="366">
        <f t="shared" si="137"/>
        <v>0</v>
      </c>
      <c r="BL274" s="365" t="s">
        <v>214</v>
      </c>
      <c r="BM274" s="365" t="s">
        <v>1083</v>
      </c>
    </row>
    <row r="275" spans="2:65" s="360" customFormat="1" ht="53.25" customHeight="1">
      <c r="B275" s="354"/>
      <c r="C275" s="355" t="s">
        <v>599</v>
      </c>
      <c r="D275" s="355" t="s">
        <v>141</v>
      </c>
      <c r="E275" s="356" t="s">
        <v>1084</v>
      </c>
      <c r="F275" s="458" t="s">
        <v>1317</v>
      </c>
      <c r="G275" s="458"/>
      <c r="H275" s="458"/>
      <c r="I275" s="458"/>
      <c r="J275" s="357" t="s">
        <v>212</v>
      </c>
      <c r="K275" s="358">
        <v>3</v>
      </c>
      <c r="L275" s="459"/>
      <c r="M275" s="459"/>
      <c r="N275" s="459">
        <f aca="true" t="shared" si="138" ref="N275:N280">ROUND(L275*K275,2)</f>
        <v>0</v>
      </c>
      <c r="O275" s="459"/>
      <c r="P275" s="459"/>
      <c r="Q275" s="459"/>
      <c r="R275" s="359"/>
      <c r="T275" s="361" t="s">
        <v>5</v>
      </c>
      <c r="U275" s="362" t="s">
        <v>37</v>
      </c>
      <c r="V275" s="363">
        <v>0.295</v>
      </c>
      <c r="W275" s="363">
        <f aca="true" t="shared" si="139" ref="W275:W280">V275*K275</f>
        <v>0.885</v>
      </c>
      <c r="X275" s="363">
        <v>0.0332</v>
      </c>
      <c r="Y275" s="363">
        <f aca="true" t="shared" si="140" ref="Y275:Y280">X275*K275</f>
        <v>0.0996</v>
      </c>
      <c r="Z275" s="363">
        <v>0</v>
      </c>
      <c r="AA275" s="364">
        <f aca="true" t="shared" si="141" ref="AA275:AA280">Z275*K275</f>
        <v>0</v>
      </c>
      <c r="AR275" s="365" t="s">
        <v>214</v>
      </c>
      <c r="AT275" s="365" t="s">
        <v>141</v>
      </c>
      <c r="AU275" s="365" t="s">
        <v>94</v>
      </c>
      <c r="AY275" s="365" t="s">
        <v>140</v>
      </c>
      <c r="BE275" s="366">
        <f aca="true" t="shared" si="142" ref="BE275:BE280">IF(U275="základní",N275,0)</f>
        <v>0</v>
      </c>
      <c r="BF275" s="366">
        <f aca="true" t="shared" si="143" ref="BF275:BF280">IF(U275="snížená",N275,0)</f>
        <v>0</v>
      </c>
      <c r="BG275" s="366">
        <f aca="true" t="shared" si="144" ref="BG275:BG280">IF(U275="zákl. přenesená",N275,0)</f>
        <v>0</v>
      </c>
      <c r="BH275" s="366">
        <f aca="true" t="shared" si="145" ref="BH275:BH280">IF(U275="sníž. přenesená",N275,0)</f>
        <v>0</v>
      </c>
      <c r="BI275" s="366">
        <f aca="true" t="shared" si="146" ref="BI275:BI280">IF(U275="nulová",N275,0)</f>
        <v>0</v>
      </c>
      <c r="BJ275" s="365" t="s">
        <v>77</v>
      </c>
      <c r="BK275" s="366">
        <f aca="true" t="shared" si="147" ref="BK275:BK280">ROUND(L275*K275,2)</f>
        <v>0</v>
      </c>
      <c r="BL275" s="365" t="s">
        <v>214</v>
      </c>
      <c r="BM275" s="365" t="s">
        <v>1085</v>
      </c>
    </row>
    <row r="276" spans="2:65" s="360" customFormat="1" ht="58.5" customHeight="1">
      <c r="B276" s="354"/>
      <c r="C276" s="355" t="s">
        <v>603</v>
      </c>
      <c r="D276" s="355" t="s">
        <v>141</v>
      </c>
      <c r="E276" s="356" t="s">
        <v>1086</v>
      </c>
      <c r="F276" s="458" t="s">
        <v>1318</v>
      </c>
      <c r="G276" s="458"/>
      <c r="H276" s="458"/>
      <c r="I276" s="458"/>
      <c r="J276" s="357" t="s">
        <v>212</v>
      </c>
      <c r="K276" s="358">
        <v>3</v>
      </c>
      <c r="L276" s="459"/>
      <c r="M276" s="459"/>
      <c r="N276" s="459">
        <f t="shared" si="138"/>
        <v>0</v>
      </c>
      <c r="O276" s="459"/>
      <c r="P276" s="459"/>
      <c r="Q276" s="459"/>
      <c r="R276" s="359"/>
      <c r="T276" s="361" t="s">
        <v>5</v>
      </c>
      <c r="U276" s="362" t="s">
        <v>37</v>
      </c>
      <c r="V276" s="363">
        <v>0.305</v>
      </c>
      <c r="W276" s="363">
        <f t="shared" si="139"/>
        <v>0.915</v>
      </c>
      <c r="X276" s="363">
        <v>0.03664</v>
      </c>
      <c r="Y276" s="363">
        <f t="shared" si="140"/>
        <v>0.10991999999999999</v>
      </c>
      <c r="Z276" s="363">
        <v>0</v>
      </c>
      <c r="AA276" s="364">
        <f t="shared" si="141"/>
        <v>0</v>
      </c>
      <c r="AR276" s="365" t="s">
        <v>214</v>
      </c>
      <c r="AT276" s="365" t="s">
        <v>141</v>
      </c>
      <c r="AU276" s="365" t="s">
        <v>94</v>
      </c>
      <c r="AY276" s="365" t="s">
        <v>140</v>
      </c>
      <c r="BE276" s="366">
        <f t="shared" si="142"/>
        <v>0</v>
      </c>
      <c r="BF276" s="366">
        <f t="shared" si="143"/>
        <v>0</v>
      </c>
      <c r="BG276" s="366">
        <f t="shared" si="144"/>
        <v>0</v>
      </c>
      <c r="BH276" s="366">
        <f t="shared" si="145"/>
        <v>0</v>
      </c>
      <c r="BI276" s="366">
        <f t="shared" si="146"/>
        <v>0</v>
      </c>
      <c r="BJ276" s="365" t="s">
        <v>77</v>
      </c>
      <c r="BK276" s="366">
        <f t="shared" si="147"/>
        <v>0</v>
      </c>
      <c r="BL276" s="365" t="s">
        <v>214</v>
      </c>
      <c r="BM276" s="365" t="s">
        <v>1087</v>
      </c>
    </row>
    <row r="277" spans="2:65" s="360" customFormat="1" ht="56.25" customHeight="1">
      <c r="B277" s="354"/>
      <c r="C277" s="355" t="s">
        <v>607</v>
      </c>
      <c r="D277" s="355" t="s">
        <v>141</v>
      </c>
      <c r="E277" s="356" t="s">
        <v>1088</v>
      </c>
      <c r="F277" s="458" t="s">
        <v>1319</v>
      </c>
      <c r="G277" s="458"/>
      <c r="H277" s="458"/>
      <c r="I277" s="458"/>
      <c r="J277" s="357" t="s">
        <v>212</v>
      </c>
      <c r="K277" s="358">
        <v>1</v>
      </c>
      <c r="L277" s="459"/>
      <c r="M277" s="459"/>
      <c r="N277" s="459">
        <f t="shared" si="138"/>
        <v>0</v>
      </c>
      <c r="O277" s="459"/>
      <c r="P277" s="459"/>
      <c r="Q277" s="459"/>
      <c r="R277" s="359"/>
      <c r="T277" s="361" t="s">
        <v>5</v>
      </c>
      <c r="U277" s="362" t="s">
        <v>37</v>
      </c>
      <c r="V277" s="363">
        <v>0.305</v>
      </c>
      <c r="W277" s="363">
        <f t="shared" si="139"/>
        <v>0.305</v>
      </c>
      <c r="X277" s="363">
        <v>0.03664</v>
      </c>
      <c r="Y277" s="363">
        <f t="shared" si="140"/>
        <v>0.03664</v>
      </c>
      <c r="Z277" s="363">
        <v>0</v>
      </c>
      <c r="AA277" s="364">
        <f t="shared" si="141"/>
        <v>0</v>
      </c>
      <c r="AR277" s="365" t="s">
        <v>214</v>
      </c>
      <c r="AT277" s="365" t="s">
        <v>141</v>
      </c>
      <c r="AU277" s="365" t="s">
        <v>94</v>
      </c>
      <c r="AY277" s="365" t="s">
        <v>140</v>
      </c>
      <c r="BE277" s="366">
        <f t="shared" si="142"/>
        <v>0</v>
      </c>
      <c r="BF277" s="366">
        <f t="shared" si="143"/>
        <v>0</v>
      </c>
      <c r="BG277" s="366">
        <f t="shared" si="144"/>
        <v>0</v>
      </c>
      <c r="BH277" s="366">
        <f t="shared" si="145"/>
        <v>0</v>
      </c>
      <c r="BI277" s="366">
        <f t="shared" si="146"/>
        <v>0</v>
      </c>
      <c r="BJ277" s="365" t="s">
        <v>77</v>
      </c>
      <c r="BK277" s="366">
        <f t="shared" si="147"/>
        <v>0</v>
      </c>
      <c r="BL277" s="365" t="s">
        <v>214</v>
      </c>
      <c r="BM277" s="365" t="s">
        <v>1089</v>
      </c>
    </row>
    <row r="278" spans="2:65" s="360" customFormat="1" ht="52.5" customHeight="1">
      <c r="B278" s="354"/>
      <c r="C278" s="355" t="s">
        <v>611</v>
      </c>
      <c r="D278" s="355" t="s">
        <v>141</v>
      </c>
      <c r="E278" s="356" t="s">
        <v>1090</v>
      </c>
      <c r="F278" s="458" t="s">
        <v>1320</v>
      </c>
      <c r="G278" s="458"/>
      <c r="H278" s="458"/>
      <c r="I278" s="458"/>
      <c r="J278" s="357" t="s">
        <v>212</v>
      </c>
      <c r="K278" s="358">
        <v>8</v>
      </c>
      <c r="L278" s="459"/>
      <c r="M278" s="459"/>
      <c r="N278" s="459">
        <f t="shared" si="138"/>
        <v>0</v>
      </c>
      <c r="O278" s="459"/>
      <c r="P278" s="459"/>
      <c r="Q278" s="459"/>
      <c r="R278" s="359"/>
      <c r="T278" s="361" t="s">
        <v>5</v>
      </c>
      <c r="U278" s="362" t="s">
        <v>37</v>
      </c>
      <c r="V278" s="363">
        <v>0.323</v>
      </c>
      <c r="W278" s="363">
        <f t="shared" si="139"/>
        <v>2.584</v>
      </c>
      <c r="X278" s="363">
        <v>0.04238</v>
      </c>
      <c r="Y278" s="363">
        <f t="shared" si="140"/>
        <v>0.33904</v>
      </c>
      <c r="Z278" s="363">
        <v>0</v>
      </c>
      <c r="AA278" s="364">
        <f t="shared" si="141"/>
        <v>0</v>
      </c>
      <c r="AR278" s="365" t="s">
        <v>214</v>
      </c>
      <c r="AT278" s="365" t="s">
        <v>141</v>
      </c>
      <c r="AU278" s="365" t="s">
        <v>94</v>
      </c>
      <c r="AY278" s="365" t="s">
        <v>140</v>
      </c>
      <c r="BE278" s="366">
        <f t="shared" si="142"/>
        <v>0</v>
      </c>
      <c r="BF278" s="366">
        <f t="shared" si="143"/>
        <v>0</v>
      </c>
      <c r="BG278" s="366">
        <f t="shared" si="144"/>
        <v>0</v>
      </c>
      <c r="BH278" s="366">
        <f t="shared" si="145"/>
        <v>0</v>
      </c>
      <c r="BI278" s="366">
        <f t="shared" si="146"/>
        <v>0</v>
      </c>
      <c r="BJ278" s="365" t="s">
        <v>77</v>
      </c>
      <c r="BK278" s="366">
        <f t="shared" si="147"/>
        <v>0</v>
      </c>
      <c r="BL278" s="365" t="s">
        <v>214</v>
      </c>
      <c r="BM278" s="365" t="s">
        <v>1091</v>
      </c>
    </row>
    <row r="279" spans="2:65" s="360" customFormat="1" ht="51.75" customHeight="1">
      <c r="B279" s="354"/>
      <c r="C279" s="355" t="s">
        <v>615</v>
      </c>
      <c r="D279" s="355" t="s">
        <v>141</v>
      </c>
      <c r="E279" s="356" t="s">
        <v>1092</v>
      </c>
      <c r="F279" s="458" t="s">
        <v>1321</v>
      </c>
      <c r="G279" s="458"/>
      <c r="H279" s="458"/>
      <c r="I279" s="458"/>
      <c r="J279" s="357" t="s">
        <v>212</v>
      </c>
      <c r="K279" s="358">
        <v>2</v>
      </c>
      <c r="L279" s="459"/>
      <c r="M279" s="459"/>
      <c r="N279" s="459">
        <f t="shared" si="138"/>
        <v>0</v>
      </c>
      <c r="O279" s="459"/>
      <c r="P279" s="459"/>
      <c r="Q279" s="459"/>
      <c r="R279" s="359"/>
      <c r="T279" s="361" t="s">
        <v>5</v>
      </c>
      <c r="U279" s="362" t="s">
        <v>37</v>
      </c>
      <c r="V279" s="363">
        <v>0.34</v>
      </c>
      <c r="W279" s="363">
        <f t="shared" si="139"/>
        <v>0.68</v>
      </c>
      <c r="X279" s="363">
        <v>0.04812</v>
      </c>
      <c r="Y279" s="363">
        <f t="shared" si="140"/>
        <v>0.09624</v>
      </c>
      <c r="Z279" s="363">
        <v>0</v>
      </c>
      <c r="AA279" s="364">
        <f t="shared" si="141"/>
        <v>0</v>
      </c>
      <c r="AR279" s="365" t="s">
        <v>214</v>
      </c>
      <c r="AT279" s="365" t="s">
        <v>141</v>
      </c>
      <c r="AU279" s="365" t="s">
        <v>94</v>
      </c>
      <c r="AY279" s="365" t="s">
        <v>140</v>
      </c>
      <c r="BE279" s="366">
        <f t="shared" si="142"/>
        <v>0</v>
      </c>
      <c r="BF279" s="366">
        <f t="shared" si="143"/>
        <v>0</v>
      </c>
      <c r="BG279" s="366">
        <f t="shared" si="144"/>
        <v>0</v>
      </c>
      <c r="BH279" s="366">
        <f t="shared" si="145"/>
        <v>0</v>
      </c>
      <c r="BI279" s="366">
        <f t="shared" si="146"/>
        <v>0</v>
      </c>
      <c r="BJ279" s="365" t="s">
        <v>77</v>
      </c>
      <c r="BK279" s="366">
        <f t="shared" si="147"/>
        <v>0</v>
      </c>
      <c r="BL279" s="365" t="s">
        <v>214</v>
      </c>
      <c r="BM279" s="365" t="s">
        <v>1093</v>
      </c>
    </row>
    <row r="280" spans="2:65" s="360" customFormat="1" ht="56.25" customHeight="1">
      <c r="B280" s="354"/>
      <c r="C280" s="355" t="s">
        <v>619</v>
      </c>
      <c r="D280" s="355" t="s">
        <v>141</v>
      </c>
      <c r="E280" s="356" t="s">
        <v>1094</v>
      </c>
      <c r="F280" s="458" t="s">
        <v>1322</v>
      </c>
      <c r="G280" s="458"/>
      <c r="H280" s="458"/>
      <c r="I280" s="458"/>
      <c r="J280" s="357" t="s">
        <v>212</v>
      </c>
      <c r="K280" s="358">
        <v>13</v>
      </c>
      <c r="L280" s="459"/>
      <c r="M280" s="459"/>
      <c r="N280" s="459">
        <f t="shared" si="138"/>
        <v>0</v>
      </c>
      <c r="O280" s="459"/>
      <c r="P280" s="459"/>
      <c r="Q280" s="459"/>
      <c r="R280" s="359"/>
      <c r="T280" s="361" t="s">
        <v>5</v>
      </c>
      <c r="U280" s="362" t="s">
        <v>37</v>
      </c>
      <c r="V280" s="363">
        <v>0.374</v>
      </c>
      <c r="W280" s="363">
        <f t="shared" si="139"/>
        <v>4.862</v>
      </c>
      <c r="X280" s="363">
        <v>0.0607</v>
      </c>
      <c r="Y280" s="363">
        <f t="shared" si="140"/>
        <v>0.7890999999999999</v>
      </c>
      <c r="Z280" s="363">
        <v>0</v>
      </c>
      <c r="AA280" s="364">
        <f t="shared" si="141"/>
        <v>0</v>
      </c>
      <c r="AR280" s="365" t="s">
        <v>214</v>
      </c>
      <c r="AT280" s="365" t="s">
        <v>141</v>
      </c>
      <c r="AU280" s="365" t="s">
        <v>94</v>
      </c>
      <c r="AY280" s="365" t="s">
        <v>140</v>
      </c>
      <c r="BE280" s="366">
        <f t="shared" si="142"/>
        <v>0</v>
      </c>
      <c r="BF280" s="366">
        <f t="shared" si="143"/>
        <v>0</v>
      </c>
      <c r="BG280" s="366">
        <f t="shared" si="144"/>
        <v>0</v>
      </c>
      <c r="BH280" s="366">
        <f t="shared" si="145"/>
        <v>0</v>
      </c>
      <c r="BI280" s="366">
        <f t="shared" si="146"/>
        <v>0</v>
      </c>
      <c r="BJ280" s="365" t="s">
        <v>77</v>
      </c>
      <c r="BK280" s="366">
        <f t="shared" si="147"/>
        <v>0</v>
      </c>
      <c r="BL280" s="365" t="s">
        <v>214</v>
      </c>
      <c r="BM280" s="365" t="s">
        <v>1095</v>
      </c>
    </row>
    <row r="281" spans="2:51" s="380" customFormat="1" ht="22.5" customHeight="1">
      <c r="B281" s="375"/>
      <c r="C281" s="376"/>
      <c r="D281" s="376"/>
      <c r="E281" s="377" t="s">
        <v>5</v>
      </c>
      <c r="F281" s="476" t="s">
        <v>1096</v>
      </c>
      <c r="G281" s="477"/>
      <c r="H281" s="477"/>
      <c r="I281" s="477"/>
      <c r="J281" s="376"/>
      <c r="K281" s="378">
        <v>13</v>
      </c>
      <c r="L281" s="376"/>
      <c r="M281" s="376"/>
      <c r="N281" s="376"/>
      <c r="O281" s="376"/>
      <c r="P281" s="376"/>
      <c r="Q281" s="376"/>
      <c r="R281" s="379"/>
      <c r="T281" s="381"/>
      <c r="U281" s="376"/>
      <c r="V281" s="376"/>
      <c r="W281" s="376"/>
      <c r="X281" s="376"/>
      <c r="Y281" s="376"/>
      <c r="Z281" s="376"/>
      <c r="AA281" s="382"/>
      <c r="AT281" s="383" t="s">
        <v>148</v>
      </c>
      <c r="AU281" s="383" t="s">
        <v>94</v>
      </c>
      <c r="AV281" s="380" t="s">
        <v>94</v>
      </c>
      <c r="AW281" s="380" t="s">
        <v>30</v>
      </c>
      <c r="AX281" s="380" t="s">
        <v>77</v>
      </c>
      <c r="AY281" s="383" t="s">
        <v>140</v>
      </c>
    </row>
    <row r="282" spans="2:65" s="360" customFormat="1" ht="54.75" customHeight="1">
      <c r="B282" s="354"/>
      <c r="C282" s="355" t="s">
        <v>623</v>
      </c>
      <c r="D282" s="355" t="s">
        <v>141</v>
      </c>
      <c r="E282" s="356" t="s">
        <v>1097</v>
      </c>
      <c r="F282" s="458" t="s">
        <v>1323</v>
      </c>
      <c r="G282" s="458"/>
      <c r="H282" s="458"/>
      <c r="I282" s="458"/>
      <c r="J282" s="357" t="s">
        <v>212</v>
      </c>
      <c r="K282" s="358">
        <v>1</v>
      </c>
      <c r="L282" s="459"/>
      <c r="M282" s="459"/>
      <c r="N282" s="459">
        <f>ROUND(L282*K282,2)</f>
        <v>0</v>
      </c>
      <c r="O282" s="459"/>
      <c r="P282" s="459"/>
      <c r="Q282" s="459"/>
      <c r="R282" s="359"/>
      <c r="T282" s="361" t="s">
        <v>5</v>
      </c>
      <c r="U282" s="362" t="s">
        <v>37</v>
      </c>
      <c r="V282" s="363">
        <v>0.399</v>
      </c>
      <c r="W282" s="363">
        <f>V282*K282</f>
        <v>0.399</v>
      </c>
      <c r="X282" s="363">
        <v>0.068</v>
      </c>
      <c r="Y282" s="363">
        <f>X282*K282</f>
        <v>0.068</v>
      </c>
      <c r="Z282" s="363">
        <v>0</v>
      </c>
      <c r="AA282" s="364">
        <f>Z282*K282</f>
        <v>0</v>
      </c>
      <c r="AR282" s="365" t="s">
        <v>214</v>
      </c>
      <c r="AT282" s="365" t="s">
        <v>141</v>
      </c>
      <c r="AU282" s="365" t="s">
        <v>94</v>
      </c>
      <c r="AY282" s="365" t="s">
        <v>140</v>
      </c>
      <c r="BE282" s="366">
        <f>IF(U282="základní",N282,0)</f>
        <v>0</v>
      </c>
      <c r="BF282" s="366">
        <f>IF(U282="snížená",N282,0)</f>
        <v>0</v>
      </c>
      <c r="BG282" s="366">
        <f>IF(U282="zákl. přenesená",N282,0)</f>
        <v>0</v>
      </c>
      <c r="BH282" s="366">
        <f>IF(U282="sníž. přenesená",N282,0)</f>
        <v>0</v>
      </c>
      <c r="BI282" s="366">
        <f>IF(U282="nulová",N282,0)</f>
        <v>0</v>
      </c>
      <c r="BJ282" s="365" t="s">
        <v>77</v>
      </c>
      <c r="BK282" s="366">
        <f>ROUND(L282*K282,2)</f>
        <v>0</v>
      </c>
      <c r="BL282" s="365" t="s">
        <v>214</v>
      </c>
      <c r="BM282" s="365" t="s">
        <v>1098</v>
      </c>
    </row>
    <row r="283" spans="2:65" s="360" customFormat="1" ht="31.5" customHeight="1">
      <c r="B283" s="354"/>
      <c r="C283" s="355" t="s">
        <v>627</v>
      </c>
      <c r="D283" s="355" t="s">
        <v>141</v>
      </c>
      <c r="E283" s="356" t="s">
        <v>1099</v>
      </c>
      <c r="F283" s="458" t="s">
        <v>1100</v>
      </c>
      <c r="G283" s="458"/>
      <c r="H283" s="458"/>
      <c r="I283" s="458"/>
      <c r="J283" s="357" t="s">
        <v>212</v>
      </c>
      <c r="K283" s="358">
        <v>128</v>
      </c>
      <c r="L283" s="459"/>
      <c r="M283" s="459"/>
      <c r="N283" s="459">
        <f>ROUND(L283*K283,2)</f>
        <v>0</v>
      </c>
      <c r="O283" s="459"/>
      <c r="P283" s="459"/>
      <c r="Q283" s="459"/>
      <c r="R283" s="359"/>
      <c r="T283" s="361" t="s">
        <v>5</v>
      </c>
      <c r="U283" s="362" t="s">
        <v>37</v>
      </c>
      <c r="V283" s="363">
        <v>0.029</v>
      </c>
      <c r="W283" s="363">
        <f>V283*K283</f>
        <v>3.712</v>
      </c>
      <c r="X283" s="363">
        <v>1E-05</v>
      </c>
      <c r="Y283" s="363">
        <f>X283*K283</f>
        <v>0.00128</v>
      </c>
      <c r="Z283" s="363">
        <v>0.00075</v>
      </c>
      <c r="AA283" s="364">
        <f>Z283*K283</f>
        <v>0.096</v>
      </c>
      <c r="AR283" s="365" t="s">
        <v>214</v>
      </c>
      <c r="AT283" s="365" t="s">
        <v>141</v>
      </c>
      <c r="AU283" s="365" t="s">
        <v>94</v>
      </c>
      <c r="AY283" s="365" t="s">
        <v>140</v>
      </c>
      <c r="BE283" s="366">
        <f>IF(U283="základní",N283,0)</f>
        <v>0</v>
      </c>
      <c r="BF283" s="366">
        <f>IF(U283="snížená",N283,0)</f>
        <v>0</v>
      </c>
      <c r="BG283" s="366">
        <f>IF(U283="zákl. přenesená",N283,0)</f>
        <v>0</v>
      </c>
      <c r="BH283" s="366">
        <f>IF(U283="sníž. přenesená",N283,0)</f>
        <v>0</v>
      </c>
      <c r="BI283" s="366">
        <f>IF(U283="nulová",N283,0)</f>
        <v>0</v>
      </c>
      <c r="BJ283" s="365" t="s">
        <v>77</v>
      </c>
      <c r="BK283" s="366">
        <f>ROUND(L283*K283,2)</f>
        <v>0</v>
      </c>
      <c r="BL283" s="365" t="s">
        <v>214</v>
      </c>
      <c r="BM283" s="365" t="s">
        <v>1101</v>
      </c>
    </row>
    <row r="284" spans="2:51" s="380" customFormat="1" ht="22.5" customHeight="1">
      <c r="B284" s="375"/>
      <c r="C284" s="376"/>
      <c r="D284" s="376"/>
      <c r="E284" s="377" t="s">
        <v>5</v>
      </c>
      <c r="F284" s="476" t="s">
        <v>1102</v>
      </c>
      <c r="G284" s="477"/>
      <c r="H284" s="477"/>
      <c r="I284" s="477"/>
      <c r="J284" s="376"/>
      <c r="K284" s="378">
        <v>128</v>
      </c>
      <c r="L284" s="376"/>
      <c r="M284" s="376"/>
      <c r="N284" s="376"/>
      <c r="O284" s="376"/>
      <c r="P284" s="376"/>
      <c r="Q284" s="376"/>
      <c r="R284" s="379"/>
      <c r="T284" s="381"/>
      <c r="U284" s="376"/>
      <c r="V284" s="376"/>
      <c r="W284" s="376"/>
      <c r="X284" s="376"/>
      <c r="Y284" s="376"/>
      <c r="Z284" s="376"/>
      <c r="AA284" s="382"/>
      <c r="AT284" s="383" t="s">
        <v>148</v>
      </c>
      <c r="AU284" s="383" t="s">
        <v>94</v>
      </c>
      <c r="AV284" s="380" t="s">
        <v>94</v>
      </c>
      <c r="AW284" s="380" t="s">
        <v>30</v>
      </c>
      <c r="AX284" s="380" t="s">
        <v>77</v>
      </c>
      <c r="AY284" s="383" t="s">
        <v>140</v>
      </c>
    </row>
    <row r="285" spans="2:65" s="360" customFormat="1" ht="44.25" customHeight="1">
      <c r="B285" s="354"/>
      <c r="C285" s="355" t="s">
        <v>631</v>
      </c>
      <c r="D285" s="355" t="s">
        <v>141</v>
      </c>
      <c r="E285" s="356" t="s">
        <v>1103</v>
      </c>
      <c r="F285" s="458" t="s">
        <v>1104</v>
      </c>
      <c r="G285" s="458"/>
      <c r="H285" s="458"/>
      <c r="I285" s="458"/>
      <c r="J285" s="357" t="s">
        <v>414</v>
      </c>
      <c r="K285" s="358">
        <v>3</v>
      </c>
      <c r="L285" s="459"/>
      <c r="M285" s="459"/>
      <c r="N285" s="459">
        <f aca="true" t="shared" si="148" ref="N285:N289">ROUND(L285*K285,2)</f>
        <v>0</v>
      </c>
      <c r="O285" s="459"/>
      <c r="P285" s="459"/>
      <c r="Q285" s="459"/>
      <c r="R285" s="359"/>
      <c r="T285" s="361" t="s">
        <v>5</v>
      </c>
      <c r="U285" s="362" t="s">
        <v>37</v>
      </c>
      <c r="V285" s="363">
        <v>0.217</v>
      </c>
      <c r="W285" s="363">
        <f aca="true" t="shared" si="149" ref="W285:W289">V285*K285</f>
        <v>0.651</v>
      </c>
      <c r="X285" s="363">
        <v>0.062</v>
      </c>
      <c r="Y285" s="363">
        <f aca="true" t="shared" si="150" ref="Y285:Y289">X285*K285</f>
        <v>0.186</v>
      </c>
      <c r="Z285" s="363">
        <v>0</v>
      </c>
      <c r="AA285" s="364">
        <f aca="true" t="shared" si="151" ref="AA285:AA289">Z285*K285</f>
        <v>0</v>
      </c>
      <c r="AR285" s="365" t="s">
        <v>214</v>
      </c>
      <c r="AT285" s="365" t="s">
        <v>141</v>
      </c>
      <c r="AU285" s="365" t="s">
        <v>94</v>
      </c>
      <c r="AY285" s="365" t="s">
        <v>140</v>
      </c>
      <c r="BE285" s="366">
        <f aca="true" t="shared" si="152" ref="BE285:BE289">IF(U285="základní",N285,0)</f>
        <v>0</v>
      </c>
      <c r="BF285" s="366">
        <f aca="true" t="shared" si="153" ref="BF285:BF289">IF(U285="snížená",N285,0)</f>
        <v>0</v>
      </c>
      <c r="BG285" s="366">
        <f aca="true" t="shared" si="154" ref="BG285:BG289">IF(U285="zákl. přenesená",N285,0)</f>
        <v>0</v>
      </c>
      <c r="BH285" s="366">
        <f aca="true" t="shared" si="155" ref="BH285:BH289">IF(U285="sníž. přenesená",N285,0)</f>
        <v>0</v>
      </c>
      <c r="BI285" s="366">
        <f aca="true" t="shared" si="156" ref="BI285:BI289">IF(U285="nulová",N285,0)</f>
        <v>0</v>
      </c>
      <c r="BJ285" s="365" t="s">
        <v>77</v>
      </c>
      <c r="BK285" s="366">
        <f aca="true" t="shared" si="157" ref="BK285:BK289">ROUND(L285*K285,2)</f>
        <v>0</v>
      </c>
      <c r="BL285" s="365" t="s">
        <v>214</v>
      </c>
      <c r="BM285" s="365" t="s">
        <v>1105</v>
      </c>
    </row>
    <row r="286" spans="2:65" s="360" customFormat="1" ht="82.5" customHeight="1">
      <c r="B286" s="354"/>
      <c r="C286" s="355" t="s">
        <v>638</v>
      </c>
      <c r="D286" s="355" t="s">
        <v>141</v>
      </c>
      <c r="E286" s="356" t="s">
        <v>1106</v>
      </c>
      <c r="F286" s="458" t="s">
        <v>1107</v>
      </c>
      <c r="G286" s="458"/>
      <c r="H286" s="458"/>
      <c r="I286" s="458"/>
      <c r="J286" s="357" t="s">
        <v>212</v>
      </c>
      <c r="K286" s="358">
        <v>2</v>
      </c>
      <c r="L286" s="459"/>
      <c r="M286" s="459"/>
      <c r="N286" s="459">
        <f t="shared" si="148"/>
        <v>0</v>
      </c>
      <c r="O286" s="459"/>
      <c r="P286" s="459"/>
      <c r="Q286" s="459"/>
      <c r="R286" s="359"/>
      <c r="T286" s="361" t="s">
        <v>5</v>
      </c>
      <c r="U286" s="362" t="s">
        <v>37</v>
      </c>
      <c r="V286" s="363">
        <v>0.551</v>
      </c>
      <c r="W286" s="363">
        <f t="shared" si="149"/>
        <v>1.102</v>
      </c>
      <c r="X286" s="363">
        <v>0.0059</v>
      </c>
      <c r="Y286" s="363">
        <f t="shared" si="150"/>
        <v>0.0118</v>
      </c>
      <c r="Z286" s="363">
        <v>0</v>
      </c>
      <c r="AA286" s="364">
        <f t="shared" si="151"/>
        <v>0</v>
      </c>
      <c r="AR286" s="365" t="s">
        <v>214</v>
      </c>
      <c r="AT286" s="365" t="s">
        <v>141</v>
      </c>
      <c r="AU286" s="365" t="s">
        <v>94</v>
      </c>
      <c r="AY286" s="365" t="s">
        <v>140</v>
      </c>
      <c r="BE286" s="366">
        <f t="shared" si="152"/>
        <v>0</v>
      </c>
      <c r="BF286" s="366">
        <f t="shared" si="153"/>
        <v>0</v>
      </c>
      <c r="BG286" s="366">
        <f t="shared" si="154"/>
        <v>0</v>
      </c>
      <c r="BH286" s="366">
        <f t="shared" si="155"/>
        <v>0</v>
      </c>
      <c r="BI286" s="366">
        <f t="shared" si="156"/>
        <v>0</v>
      </c>
      <c r="BJ286" s="365" t="s">
        <v>77</v>
      </c>
      <c r="BK286" s="366">
        <f t="shared" si="157"/>
        <v>0</v>
      </c>
      <c r="BL286" s="365" t="s">
        <v>214</v>
      </c>
      <c r="BM286" s="365" t="s">
        <v>1108</v>
      </c>
    </row>
    <row r="287" spans="2:65" s="360" customFormat="1" ht="82.5" customHeight="1">
      <c r="B287" s="354"/>
      <c r="C287" s="355" t="s">
        <v>642</v>
      </c>
      <c r="D287" s="355" t="s">
        <v>141</v>
      </c>
      <c r="E287" s="356" t="s">
        <v>1109</v>
      </c>
      <c r="F287" s="458" t="s">
        <v>1110</v>
      </c>
      <c r="G287" s="458"/>
      <c r="H287" s="458"/>
      <c r="I287" s="458"/>
      <c r="J287" s="357" t="s">
        <v>212</v>
      </c>
      <c r="K287" s="358">
        <v>6</v>
      </c>
      <c r="L287" s="459"/>
      <c r="M287" s="459"/>
      <c r="N287" s="459">
        <f t="shared" si="148"/>
        <v>0</v>
      </c>
      <c r="O287" s="459"/>
      <c r="P287" s="459"/>
      <c r="Q287" s="459"/>
      <c r="R287" s="359"/>
      <c r="T287" s="361" t="s">
        <v>5</v>
      </c>
      <c r="U287" s="362" t="s">
        <v>37</v>
      </c>
      <c r="V287" s="363">
        <v>0.551</v>
      </c>
      <c r="W287" s="363">
        <f t="shared" si="149"/>
        <v>3.306</v>
      </c>
      <c r="X287" s="363">
        <v>0.0059</v>
      </c>
      <c r="Y287" s="363">
        <f t="shared" si="150"/>
        <v>0.0354</v>
      </c>
      <c r="Z287" s="363">
        <v>0</v>
      </c>
      <c r="AA287" s="364">
        <f t="shared" si="151"/>
        <v>0</v>
      </c>
      <c r="AR287" s="365" t="s">
        <v>214</v>
      </c>
      <c r="AT287" s="365" t="s">
        <v>141</v>
      </c>
      <c r="AU287" s="365" t="s">
        <v>94</v>
      </c>
      <c r="AY287" s="365" t="s">
        <v>140</v>
      </c>
      <c r="BE287" s="366">
        <f t="shared" si="152"/>
        <v>0</v>
      </c>
      <c r="BF287" s="366">
        <f t="shared" si="153"/>
        <v>0</v>
      </c>
      <c r="BG287" s="366">
        <f t="shared" si="154"/>
        <v>0</v>
      </c>
      <c r="BH287" s="366">
        <f t="shared" si="155"/>
        <v>0</v>
      </c>
      <c r="BI287" s="366">
        <f t="shared" si="156"/>
        <v>0</v>
      </c>
      <c r="BJ287" s="365" t="s">
        <v>77</v>
      </c>
      <c r="BK287" s="366">
        <f t="shared" si="157"/>
        <v>0</v>
      </c>
      <c r="BL287" s="365" t="s">
        <v>214</v>
      </c>
      <c r="BM287" s="365" t="s">
        <v>1111</v>
      </c>
    </row>
    <row r="288" spans="2:65" s="360" customFormat="1" ht="82.5" customHeight="1">
      <c r="B288" s="354"/>
      <c r="C288" s="355" t="s">
        <v>646</v>
      </c>
      <c r="D288" s="355" t="s">
        <v>141</v>
      </c>
      <c r="E288" s="356" t="s">
        <v>1112</v>
      </c>
      <c r="F288" s="458" t="s">
        <v>1113</v>
      </c>
      <c r="G288" s="458"/>
      <c r="H288" s="458"/>
      <c r="I288" s="458"/>
      <c r="J288" s="357" t="s">
        <v>212</v>
      </c>
      <c r="K288" s="358">
        <v>4</v>
      </c>
      <c r="L288" s="459"/>
      <c r="M288" s="459"/>
      <c r="N288" s="459">
        <f t="shared" si="148"/>
        <v>0</v>
      </c>
      <c r="O288" s="459"/>
      <c r="P288" s="459"/>
      <c r="Q288" s="459"/>
      <c r="R288" s="359"/>
      <c r="T288" s="361" t="s">
        <v>5</v>
      </c>
      <c r="U288" s="362" t="s">
        <v>37</v>
      </c>
      <c r="V288" s="363">
        <v>0.551</v>
      </c>
      <c r="W288" s="363">
        <f t="shared" si="149"/>
        <v>2.204</v>
      </c>
      <c r="X288" s="363">
        <v>0.0059</v>
      </c>
      <c r="Y288" s="363">
        <f t="shared" si="150"/>
        <v>0.0236</v>
      </c>
      <c r="Z288" s="363">
        <v>0</v>
      </c>
      <c r="AA288" s="364">
        <f t="shared" si="151"/>
        <v>0</v>
      </c>
      <c r="AR288" s="365" t="s">
        <v>214</v>
      </c>
      <c r="AT288" s="365" t="s">
        <v>141</v>
      </c>
      <c r="AU288" s="365" t="s">
        <v>94</v>
      </c>
      <c r="AY288" s="365" t="s">
        <v>140</v>
      </c>
      <c r="BE288" s="366">
        <f t="shared" si="152"/>
        <v>0</v>
      </c>
      <c r="BF288" s="366">
        <f t="shared" si="153"/>
        <v>0</v>
      </c>
      <c r="BG288" s="366">
        <f t="shared" si="154"/>
        <v>0</v>
      </c>
      <c r="BH288" s="366">
        <f t="shared" si="155"/>
        <v>0</v>
      </c>
      <c r="BI288" s="366">
        <f t="shared" si="156"/>
        <v>0</v>
      </c>
      <c r="BJ288" s="365" t="s">
        <v>77</v>
      </c>
      <c r="BK288" s="366">
        <f t="shared" si="157"/>
        <v>0</v>
      </c>
      <c r="BL288" s="365" t="s">
        <v>214</v>
      </c>
      <c r="BM288" s="365" t="s">
        <v>1114</v>
      </c>
    </row>
    <row r="289" spans="2:65" s="360" customFormat="1" ht="31.5" customHeight="1">
      <c r="B289" s="354"/>
      <c r="C289" s="355" t="s">
        <v>650</v>
      </c>
      <c r="D289" s="355" t="s">
        <v>141</v>
      </c>
      <c r="E289" s="356" t="s">
        <v>1115</v>
      </c>
      <c r="F289" s="458" t="s">
        <v>1116</v>
      </c>
      <c r="G289" s="458"/>
      <c r="H289" s="458"/>
      <c r="I289" s="458"/>
      <c r="J289" s="357" t="s">
        <v>406</v>
      </c>
      <c r="K289" s="358">
        <v>7262.759</v>
      </c>
      <c r="L289" s="459"/>
      <c r="M289" s="459"/>
      <c r="N289" s="459">
        <f t="shared" si="148"/>
        <v>0</v>
      </c>
      <c r="O289" s="459"/>
      <c r="P289" s="459"/>
      <c r="Q289" s="459"/>
      <c r="R289" s="359"/>
      <c r="T289" s="361" t="s">
        <v>5</v>
      </c>
      <c r="U289" s="362" t="s">
        <v>37</v>
      </c>
      <c r="V289" s="363">
        <v>0</v>
      </c>
      <c r="W289" s="363">
        <f t="shared" si="149"/>
        <v>0</v>
      </c>
      <c r="X289" s="363">
        <v>0</v>
      </c>
      <c r="Y289" s="363">
        <f t="shared" si="150"/>
        <v>0</v>
      </c>
      <c r="Z289" s="363">
        <v>0</v>
      </c>
      <c r="AA289" s="364">
        <f t="shared" si="151"/>
        <v>0</v>
      </c>
      <c r="AR289" s="365" t="s">
        <v>214</v>
      </c>
      <c r="AT289" s="365" t="s">
        <v>141</v>
      </c>
      <c r="AU289" s="365" t="s">
        <v>94</v>
      </c>
      <c r="AY289" s="365" t="s">
        <v>140</v>
      </c>
      <c r="BE289" s="366">
        <f t="shared" si="152"/>
        <v>0</v>
      </c>
      <c r="BF289" s="366">
        <f t="shared" si="153"/>
        <v>0</v>
      </c>
      <c r="BG289" s="366">
        <f t="shared" si="154"/>
        <v>0</v>
      </c>
      <c r="BH289" s="366">
        <f t="shared" si="155"/>
        <v>0</v>
      </c>
      <c r="BI289" s="366">
        <f t="shared" si="156"/>
        <v>0</v>
      </c>
      <c r="BJ289" s="365" t="s">
        <v>77</v>
      </c>
      <c r="BK289" s="366">
        <f t="shared" si="157"/>
        <v>0</v>
      </c>
      <c r="BL289" s="365" t="s">
        <v>214</v>
      </c>
      <c r="BM289" s="365" t="s">
        <v>1117</v>
      </c>
    </row>
    <row r="290" spans="2:63" s="347" customFormat="1" ht="29.85" customHeight="1">
      <c r="B290" s="343"/>
      <c r="C290" s="344"/>
      <c r="D290" s="345" t="s">
        <v>764</v>
      </c>
      <c r="E290" s="345"/>
      <c r="F290" s="345"/>
      <c r="G290" s="345"/>
      <c r="H290" s="345"/>
      <c r="I290" s="345"/>
      <c r="J290" s="345"/>
      <c r="K290" s="345"/>
      <c r="L290" s="345"/>
      <c r="M290" s="345"/>
      <c r="N290" s="480">
        <f>BK290</f>
        <v>0</v>
      </c>
      <c r="O290" s="481"/>
      <c r="P290" s="481"/>
      <c r="Q290" s="481"/>
      <c r="R290" s="346"/>
      <c r="T290" s="348"/>
      <c r="U290" s="344"/>
      <c r="V290" s="344"/>
      <c r="W290" s="349">
        <f>SUM(W291:W294)</f>
        <v>22.778</v>
      </c>
      <c r="X290" s="344"/>
      <c r="Y290" s="349">
        <f>SUM(Y291:Y294)</f>
        <v>0</v>
      </c>
      <c r="Z290" s="344"/>
      <c r="AA290" s="350">
        <f>SUM(AA291:AA294)</f>
        <v>0</v>
      </c>
      <c r="AR290" s="351" t="s">
        <v>94</v>
      </c>
      <c r="AT290" s="352" t="s">
        <v>71</v>
      </c>
      <c r="AU290" s="352" t="s">
        <v>77</v>
      </c>
      <c r="AY290" s="351" t="s">
        <v>140</v>
      </c>
      <c r="BK290" s="353">
        <f>SUM(BK291:BK294)</f>
        <v>0</v>
      </c>
    </row>
    <row r="291" spans="2:65" s="360" customFormat="1" ht="22.5" customHeight="1">
      <c r="B291" s="354"/>
      <c r="C291" s="355" t="s">
        <v>654</v>
      </c>
      <c r="D291" s="355" t="s">
        <v>141</v>
      </c>
      <c r="E291" s="356" t="s">
        <v>1118</v>
      </c>
      <c r="F291" s="458" t="s">
        <v>1119</v>
      </c>
      <c r="G291" s="458"/>
      <c r="H291" s="458"/>
      <c r="I291" s="458"/>
      <c r="J291" s="357" t="s">
        <v>212</v>
      </c>
      <c r="K291" s="358">
        <v>2</v>
      </c>
      <c r="L291" s="459"/>
      <c r="M291" s="459"/>
      <c r="N291" s="459">
        <f>ROUND(L291*K291,2)</f>
        <v>0</v>
      </c>
      <c r="O291" s="459"/>
      <c r="P291" s="459"/>
      <c r="Q291" s="459"/>
      <c r="R291" s="359"/>
      <c r="T291" s="361" t="s">
        <v>5</v>
      </c>
      <c r="U291" s="362" t="s">
        <v>37</v>
      </c>
      <c r="V291" s="363">
        <v>11.389</v>
      </c>
      <c r="W291" s="363">
        <f>V291*K291</f>
        <v>22.778</v>
      </c>
      <c r="X291" s="363">
        <v>0</v>
      </c>
      <c r="Y291" s="363">
        <f>X291*K291</f>
        <v>0</v>
      </c>
      <c r="Z291" s="363">
        <v>0</v>
      </c>
      <c r="AA291" s="364">
        <f>Z291*K291</f>
        <v>0</v>
      </c>
      <c r="AR291" s="365" t="s">
        <v>214</v>
      </c>
      <c r="AT291" s="365" t="s">
        <v>141</v>
      </c>
      <c r="AU291" s="365" t="s">
        <v>94</v>
      </c>
      <c r="AY291" s="365" t="s">
        <v>140</v>
      </c>
      <c r="BE291" s="366">
        <f>IF(U291="základní",N291,0)</f>
        <v>0</v>
      </c>
      <c r="BF291" s="366">
        <f>IF(U291="snížená",N291,0)</f>
        <v>0</v>
      </c>
      <c r="BG291" s="366">
        <f>IF(U291="zákl. přenesená",N291,0)</f>
        <v>0</v>
      </c>
      <c r="BH291" s="366">
        <f>IF(U291="sníž. přenesená",N291,0)</f>
        <v>0</v>
      </c>
      <c r="BI291" s="366">
        <f>IF(U291="nulová",N291,0)</f>
        <v>0</v>
      </c>
      <c r="BJ291" s="365" t="s">
        <v>77</v>
      </c>
      <c r="BK291" s="366">
        <f>ROUND(L291*K291,2)</f>
        <v>0</v>
      </c>
      <c r="BL291" s="365" t="s">
        <v>214</v>
      </c>
      <c r="BM291" s="365" t="s">
        <v>1120</v>
      </c>
    </row>
    <row r="292" spans="2:65" s="360" customFormat="1" ht="57" customHeight="1">
      <c r="B292" s="354"/>
      <c r="C292" s="371" t="s">
        <v>658</v>
      </c>
      <c r="D292" s="371" t="s">
        <v>191</v>
      </c>
      <c r="E292" s="372" t="s">
        <v>1121</v>
      </c>
      <c r="F292" s="478" t="s">
        <v>1122</v>
      </c>
      <c r="G292" s="478"/>
      <c r="H292" s="478"/>
      <c r="I292" s="478"/>
      <c r="J292" s="373" t="s">
        <v>212</v>
      </c>
      <c r="K292" s="374">
        <v>1</v>
      </c>
      <c r="L292" s="479"/>
      <c r="M292" s="479"/>
      <c r="N292" s="479">
        <f>ROUND(L292*K292,2)</f>
        <v>0</v>
      </c>
      <c r="O292" s="459"/>
      <c r="P292" s="459"/>
      <c r="Q292" s="459"/>
      <c r="R292" s="359"/>
      <c r="T292" s="361" t="s">
        <v>5</v>
      </c>
      <c r="U292" s="362" t="s">
        <v>37</v>
      </c>
      <c r="V292" s="363">
        <v>0</v>
      </c>
      <c r="W292" s="363">
        <f>V292*K292</f>
        <v>0</v>
      </c>
      <c r="X292" s="363">
        <v>0</v>
      </c>
      <c r="Y292" s="363">
        <f>X292*K292</f>
        <v>0</v>
      </c>
      <c r="Z292" s="363">
        <v>0</v>
      </c>
      <c r="AA292" s="364">
        <f>Z292*K292</f>
        <v>0</v>
      </c>
      <c r="AR292" s="365" t="s">
        <v>280</v>
      </c>
      <c r="AT292" s="365" t="s">
        <v>191</v>
      </c>
      <c r="AU292" s="365" t="s">
        <v>94</v>
      </c>
      <c r="AY292" s="365" t="s">
        <v>140</v>
      </c>
      <c r="BE292" s="366">
        <f>IF(U292="základní",N292,0)</f>
        <v>0</v>
      </c>
      <c r="BF292" s="366">
        <f>IF(U292="snížená",N292,0)</f>
        <v>0</v>
      </c>
      <c r="BG292" s="366">
        <f>IF(U292="zákl. přenesená",N292,0)</f>
        <v>0</v>
      </c>
      <c r="BH292" s="366">
        <f>IF(U292="sníž. přenesená",N292,0)</f>
        <v>0</v>
      </c>
      <c r="BI292" s="366">
        <f>IF(U292="nulová",N292,0)</f>
        <v>0</v>
      </c>
      <c r="BJ292" s="365" t="s">
        <v>77</v>
      </c>
      <c r="BK292" s="366">
        <f>ROUND(L292*K292,2)</f>
        <v>0</v>
      </c>
      <c r="BL292" s="365" t="s">
        <v>214</v>
      </c>
      <c r="BM292" s="365" t="s">
        <v>1123</v>
      </c>
    </row>
    <row r="293" spans="2:65" s="360" customFormat="1" ht="57" customHeight="1">
      <c r="B293" s="354"/>
      <c r="C293" s="371" t="s">
        <v>662</v>
      </c>
      <c r="D293" s="371" t="s">
        <v>191</v>
      </c>
      <c r="E293" s="372" t="s">
        <v>1124</v>
      </c>
      <c r="F293" s="478" t="s">
        <v>1125</v>
      </c>
      <c r="G293" s="478"/>
      <c r="H293" s="478"/>
      <c r="I293" s="478"/>
      <c r="J293" s="373" t="s">
        <v>212</v>
      </c>
      <c r="K293" s="374">
        <v>1</v>
      </c>
      <c r="L293" s="479"/>
      <c r="M293" s="479"/>
      <c r="N293" s="479">
        <f>ROUND(L293*K293,2)</f>
        <v>0</v>
      </c>
      <c r="O293" s="459"/>
      <c r="P293" s="459"/>
      <c r="Q293" s="459"/>
      <c r="R293" s="359"/>
      <c r="T293" s="361" t="s">
        <v>5</v>
      </c>
      <c r="U293" s="362" t="s">
        <v>37</v>
      </c>
      <c r="V293" s="363">
        <v>0</v>
      </c>
      <c r="W293" s="363">
        <f>V293*K293</f>
        <v>0</v>
      </c>
      <c r="X293" s="363">
        <v>0</v>
      </c>
      <c r="Y293" s="363">
        <f>X293*K293</f>
        <v>0</v>
      </c>
      <c r="Z293" s="363">
        <v>0</v>
      </c>
      <c r="AA293" s="364">
        <f>Z293*K293</f>
        <v>0</v>
      </c>
      <c r="AR293" s="365" t="s">
        <v>280</v>
      </c>
      <c r="AT293" s="365" t="s">
        <v>191</v>
      </c>
      <c r="AU293" s="365" t="s">
        <v>94</v>
      </c>
      <c r="AY293" s="365" t="s">
        <v>140</v>
      </c>
      <c r="BE293" s="366">
        <f>IF(U293="základní",N293,0)</f>
        <v>0</v>
      </c>
      <c r="BF293" s="366">
        <f>IF(U293="snížená",N293,0)</f>
        <v>0</v>
      </c>
      <c r="BG293" s="366">
        <f>IF(U293="zákl. přenesená",N293,0)</f>
        <v>0</v>
      </c>
      <c r="BH293" s="366">
        <f>IF(U293="sníž. přenesená",N293,0)</f>
        <v>0</v>
      </c>
      <c r="BI293" s="366">
        <f>IF(U293="nulová",N293,0)</f>
        <v>0</v>
      </c>
      <c r="BJ293" s="365" t="s">
        <v>77</v>
      </c>
      <c r="BK293" s="366">
        <f>ROUND(L293*K293,2)</f>
        <v>0</v>
      </c>
      <c r="BL293" s="365" t="s">
        <v>214</v>
      </c>
      <c r="BM293" s="365" t="s">
        <v>1126</v>
      </c>
    </row>
    <row r="294" spans="2:65" s="360" customFormat="1" ht="31.5" customHeight="1">
      <c r="B294" s="354"/>
      <c r="C294" s="355" t="s">
        <v>666</v>
      </c>
      <c r="D294" s="355" t="s">
        <v>141</v>
      </c>
      <c r="E294" s="356" t="s">
        <v>1127</v>
      </c>
      <c r="F294" s="458" t="s">
        <v>1128</v>
      </c>
      <c r="G294" s="458"/>
      <c r="H294" s="458"/>
      <c r="I294" s="458"/>
      <c r="J294" s="357" t="s">
        <v>406</v>
      </c>
      <c r="K294" s="358">
        <v>4004</v>
      </c>
      <c r="L294" s="459"/>
      <c r="M294" s="459"/>
      <c r="N294" s="459">
        <f>ROUND(L294*K294,2)</f>
        <v>0</v>
      </c>
      <c r="O294" s="459"/>
      <c r="P294" s="459"/>
      <c r="Q294" s="459"/>
      <c r="R294" s="359"/>
      <c r="T294" s="361" t="s">
        <v>5</v>
      </c>
      <c r="U294" s="362" t="s">
        <v>37</v>
      </c>
      <c r="V294" s="363">
        <v>0</v>
      </c>
      <c r="W294" s="363">
        <f>V294*K294</f>
        <v>0</v>
      </c>
      <c r="X294" s="363">
        <v>0</v>
      </c>
      <c r="Y294" s="363">
        <f>X294*K294</f>
        <v>0</v>
      </c>
      <c r="Z294" s="363">
        <v>0</v>
      </c>
      <c r="AA294" s="364">
        <f>Z294*K294</f>
        <v>0</v>
      </c>
      <c r="AR294" s="365" t="s">
        <v>214</v>
      </c>
      <c r="AT294" s="365" t="s">
        <v>141</v>
      </c>
      <c r="AU294" s="365" t="s">
        <v>94</v>
      </c>
      <c r="AY294" s="365" t="s">
        <v>140</v>
      </c>
      <c r="BE294" s="366">
        <f>IF(U294="základní",N294,0)</f>
        <v>0</v>
      </c>
      <c r="BF294" s="366">
        <f>IF(U294="snížená",N294,0)</f>
        <v>0</v>
      </c>
      <c r="BG294" s="366">
        <f>IF(U294="zákl. přenesená",N294,0)</f>
        <v>0</v>
      </c>
      <c r="BH294" s="366">
        <f>IF(U294="sníž. přenesená",N294,0)</f>
        <v>0</v>
      </c>
      <c r="BI294" s="366">
        <f>IF(U294="nulová",N294,0)</f>
        <v>0</v>
      </c>
      <c r="BJ294" s="365" t="s">
        <v>77</v>
      </c>
      <c r="BK294" s="366">
        <f>ROUND(L294*K294,2)</f>
        <v>0</v>
      </c>
      <c r="BL294" s="365" t="s">
        <v>214</v>
      </c>
      <c r="BM294" s="365" t="s">
        <v>1129</v>
      </c>
    </row>
    <row r="295" spans="2:63" s="347" customFormat="1" ht="29.85" customHeight="1">
      <c r="B295" s="343"/>
      <c r="C295" s="344"/>
      <c r="D295" s="345" t="s">
        <v>136</v>
      </c>
      <c r="E295" s="345"/>
      <c r="F295" s="345"/>
      <c r="G295" s="345"/>
      <c r="H295" s="345"/>
      <c r="I295" s="345"/>
      <c r="J295" s="345"/>
      <c r="K295" s="345"/>
      <c r="L295" s="345"/>
      <c r="M295" s="345"/>
      <c r="N295" s="480">
        <f>BK295</f>
        <v>0</v>
      </c>
      <c r="O295" s="481"/>
      <c r="P295" s="481"/>
      <c r="Q295" s="481"/>
      <c r="R295" s="346"/>
      <c r="T295" s="348"/>
      <c r="U295" s="344"/>
      <c r="V295" s="344"/>
      <c r="W295" s="349">
        <f>SUM(W296:W297)</f>
        <v>53.2</v>
      </c>
      <c r="X295" s="344"/>
      <c r="Y295" s="349">
        <f>SUM(Y296:Y297)</f>
        <v>0.013999999999999999</v>
      </c>
      <c r="Z295" s="344"/>
      <c r="AA295" s="350">
        <f>SUM(AA296:AA297)</f>
        <v>0</v>
      </c>
      <c r="AR295" s="351" t="s">
        <v>94</v>
      </c>
      <c r="AT295" s="352" t="s">
        <v>71</v>
      </c>
      <c r="AU295" s="352" t="s">
        <v>77</v>
      </c>
      <c r="AY295" s="351" t="s">
        <v>140</v>
      </c>
      <c r="BK295" s="353">
        <f>SUM(BK296:BK297)</f>
        <v>0</v>
      </c>
    </row>
    <row r="296" spans="2:65" s="360" customFormat="1" ht="57" customHeight="1">
      <c r="B296" s="354"/>
      <c r="C296" s="355" t="s">
        <v>670</v>
      </c>
      <c r="D296" s="355" t="s">
        <v>141</v>
      </c>
      <c r="E296" s="356" t="s">
        <v>749</v>
      </c>
      <c r="F296" s="458" t="s">
        <v>750</v>
      </c>
      <c r="G296" s="458"/>
      <c r="H296" s="458"/>
      <c r="I296" s="458"/>
      <c r="J296" s="357" t="s">
        <v>751</v>
      </c>
      <c r="K296" s="358">
        <v>200</v>
      </c>
      <c r="L296" s="459"/>
      <c r="M296" s="459"/>
      <c r="N296" s="459">
        <f>ROUND(L296*K296,2)</f>
        <v>0</v>
      </c>
      <c r="O296" s="459"/>
      <c r="P296" s="459"/>
      <c r="Q296" s="459"/>
      <c r="R296" s="359"/>
      <c r="T296" s="361" t="s">
        <v>5</v>
      </c>
      <c r="U296" s="362" t="s">
        <v>37</v>
      </c>
      <c r="V296" s="363">
        <v>0.266</v>
      </c>
      <c r="W296" s="363">
        <f>V296*K296</f>
        <v>53.2</v>
      </c>
      <c r="X296" s="363">
        <v>7E-05</v>
      </c>
      <c r="Y296" s="363">
        <f>X296*K296</f>
        <v>0.013999999999999999</v>
      </c>
      <c r="Z296" s="363">
        <v>0</v>
      </c>
      <c r="AA296" s="364">
        <f>Z296*K296</f>
        <v>0</v>
      </c>
      <c r="AR296" s="365" t="s">
        <v>214</v>
      </c>
      <c r="AT296" s="365" t="s">
        <v>141</v>
      </c>
      <c r="AU296" s="365" t="s">
        <v>94</v>
      </c>
      <c r="AY296" s="365" t="s">
        <v>140</v>
      </c>
      <c r="BE296" s="366">
        <f>IF(U296="základní",N296,0)</f>
        <v>0</v>
      </c>
      <c r="BF296" s="366">
        <f>IF(U296="snížená",N296,0)</f>
        <v>0</v>
      </c>
      <c r="BG296" s="366">
        <f>IF(U296="zákl. přenesená",N296,0)</f>
        <v>0</v>
      </c>
      <c r="BH296" s="366">
        <f>IF(U296="sníž. přenesená",N296,0)</f>
        <v>0</v>
      </c>
      <c r="BI296" s="366">
        <f>IF(U296="nulová",N296,0)</f>
        <v>0</v>
      </c>
      <c r="BJ296" s="365" t="s">
        <v>77</v>
      </c>
      <c r="BK296" s="366">
        <f>ROUND(L296*K296,2)</f>
        <v>0</v>
      </c>
      <c r="BL296" s="365" t="s">
        <v>214</v>
      </c>
      <c r="BM296" s="365" t="s">
        <v>1130</v>
      </c>
    </row>
    <row r="297" spans="2:65" s="360" customFormat="1" ht="31.5" customHeight="1">
      <c r="B297" s="354"/>
      <c r="C297" s="355" t="s">
        <v>674</v>
      </c>
      <c r="D297" s="355" t="s">
        <v>141</v>
      </c>
      <c r="E297" s="356" t="s">
        <v>754</v>
      </c>
      <c r="F297" s="458" t="s">
        <v>755</v>
      </c>
      <c r="G297" s="458"/>
      <c r="H297" s="458"/>
      <c r="I297" s="458"/>
      <c r="J297" s="357" t="s">
        <v>406</v>
      </c>
      <c r="K297" s="358">
        <v>380</v>
      </c>
      <c r="L297" s="459"/>
      <c r="M297" s="459"/>
      <c r="N297" s="459">
        <f>ROUND(L297*K297,2)</f>
        <v>0</v>
      </c>
      <c r="O297" s="459"/>
      <c r="P297" s="459"/>
      <c r="Q297" s="459"/>
      <c r="R297" s="359"/>
      <c r="T297" s="361" t="s">
        <v>5</v>
      </c>
      <c r="U297" s="362" t="s">
        <v>37</v>
      </c>
      <c r="V297" s="363">
        <v>0</v>
      </c>
      <c r="W297" s="363">
        <f>V297*K297</f>
        <v>0</v>
      </c>
      <c r="X297" s="363">
        <v>0</v>
      </c>
      <c r="Y297" s="363">
        <f>X297*K297</f>
        <v>0</v>
      </c>
      <c r="Z297" s="363">
        <v>0</v>
      </c>
      <c r="AA297" s="364">
        <f>Z297*K297</f>
        <v>0</v>
      </c>
      <c r="AR297" s="365" t="s">
        <v>214</v>
      </c>
      <c r="AT297" s="365" t="s">
        <v>141</v>
      </c>
      <c r="AU297" s="365" t="s">
        <v>94</v>
      </c>
      <c r="AY297" s="365" t="s">
        <v>140</v>
      </c>
      <c r="BE297" s="366">
        <f>IF(U297="základní",N297,0)</f>
        <v>0</v>
      </c>
      <c r="BF297" s="366">
        <f>IF(U297="snížená",N297,0)</f>
        <v>0</v>
      </c>
      <c r="BG297" s="366">
        <f>IF(U297="zákl. přenesená",N297,0)</f>
        <v>0</v>
      </c>
      <c r="BH297" s="366">
        <f>IF(U297="sníž. přenesená",N297,0)</f>
        <v>0</v>
      </c>
      <c r="BI297" s="366">
        <f>IF(U297="nulová",N297,0)</f>
        <v>0</v>
      </c>
      <c r="BJ297" s="365" t="s">
        <v>77</v>
      </c>
      <c r="BK297" s="366">
        <f>ROUND(L297*K297,2)</f>
        <v>0</v>
      </c>
      <c r="BL297" s="365" t="s">
        <v>214</v>
      </c>
      <c r="BM297" s="365" t="s">
        <v>1131</v>
      </c>
    </row>
    <row r="298" spans="2:63" s="347" customFormat="1" ht="37.35" customHeight="1">
      <c r="B298" s="343"/>
      <c r="C298" s="344"/>
      <c r="D298" s="367" t="s">
        <v>765</v>
      </c>
      <c r="E298" s="367"/>
      <c r="F298" s="367"/>
      <c r="G298" s="367"/>
      <c r="H298" s="367"/>
      <c r="I298" s="367"/>
      <c r="J298" s="367"/>
      <c r="K298" s="367"/>
      <c r="L298" s="367"/>
      <c r="M298" s="367"/>
      <c r="N298" s="482">
        <f>BK298</f>
        <v>0</v>
      </c>
      <c r="O298" s="483"/>
      <c r="P298" s="483"/>
      <c r="Q298" s="483"/>
      <c r="R298" s="346"/>
      <c r="T298" s="348"/>
      <c r="U298" s="344"/>
      <c r="V298" s="344"/>
      <c r="W298" s="349">
        <f>W299</f>
        <v>0.162</v>
      </c>
      <c r="X298" s="344"/>
      <c r="Y298" s="349">
        <f>Y299</f>
        <v>0</v>
      </c>
      <c r="Z298" s="344"/>
      <c r="AA298" s="350">
        <f>AA299</f>
        <v>0</v>
      </c>
      <c r="AR298" s="351" t="s">
        <v>152</v>
      </c>
      <c r="AT298" s="352" t="s">
        <v>71</v>
      </c>
      <c r="AU298" s="352" t="s">
        <v>72</v>
      </c>
      <c r="AY298" s="351" t="s">
        <v>140</v>
      </c>
      <c r="BK298" s="353">
        <f>BK299</f>
        <v>0</v>
      </c>
    </row>
    <row r="299" spans="2:63" s="347" customFormat="1" ht="19.9" customHeight="1">
      <c r="B299" s="343"/>
      <c r="C299" s="344"/>
      <c r="D299" s="345" t="s">
        <v>766</v>
      </c>
      <c r="E299" s="345"/>
      <c r="F299" s="345"/>
      <c r="G299" s="345"/>
      <c r="H299" s="345"/>
      <c r="I299" s="345"/>
      <c r="J299" s="345"/>
      <c r="K299" s="345"/>
      <c r="L299" s="345"/>
      <c r="M299" s="345"/>
      <c r="N299" s="484">
        <f>BK299</f>
        <v>0</v>
      </c>
      <c r="O299" s="485"/>
      <c r="P299" s="485"/>
      <c r="Q299" s="485"/>
      <c r="R299" s="346"/>
      <c r="T299" s="348"/>
      <c r="U299" s="344"/>
      <c r="V299" s="344"/>
      <c r="W299" s="349">
        <f>W300</f>
        <v>0.162</v>
      </c>
      <c r="X299" s="344"/>
      <c r="Y299" s="349">
        <f>Y300</f>
        <v>0</v>
      </c>
      <c r="Z299" s="344"/>
      <c r="AA299" s="350">
        <f>AA300</f>
        <v>0</v>
      </c>
      <c r="AR299" s="351" t="s">
        <v>152</v>
      </c>
      <c r="AT299" s="352" t="s">
        <v>71</v>
      </c>
      <c r="AU299" s="352" t="s">
        <v>77</v>
      </c>
      <c r="AY299" s="351" t="s">
        <v>140</v>
      </c>
      <c r="BK299" s="353">
        <f>BK300</f>
        <v>0</v>
      </c>
    </row>
    <row r="300" spans="2:65" s="360" customFormat="1" ht="22.5" customHeight="1">
      <c r="B300" s="354"/>
      <c r="C300" s="355" t="s">
        <v>678</v>
      </c>
      <c r="D300" s="355" t="s">
        <v>141</v>
      </c>
      <c r="E300" s="356" t="s">
        <v>1132</v>
      </c>
      <c r="F300" s="458" t="s">
        <v>1133</v>
      </c>
      <c r="G300" s="458"/>
      <c r="H300" s="458"/>
      <c r="I300" s="458"/>
      <c r="J300" s="357" t="s">
        <v>208</v>
      </c>
      <c r="K300" s="358">
        <v>1</v>
      </c>
      <c r="L300" s="459"/>
      <c r="M300" s="459"/>
      <c r="N300" s="459">
        <f>ROUND(L300*K300,2)</f>
        <v>0</v>
      </c>
      <c r="O300" s="459"/>
      <c r="P300" s="459"/>
      <c r="Q300" s="459"/>
      <c r="R300" s="359"/>
      <c r="T300" s="361" t="s">
        <v>5</v>
      </c>
      <c r="U300" s="362" t="s">
        <v>37</v>
      </c>
      <c r="V300" s="363">
        <v>0.162</v>
      </c>
      <c r="W300" s="363">
        <f>V300*K300</f>
        <v>0.162</v>
      </c>
      <c r="X300" s="363">
        <v>0</v>
      </c>
      <c r="Y300" s="363">
        <f>X300*K300</f>
        <v>0</v>
      </c>
      <c r="Z300" s="363">
        <v>0</v>
      </c>
      <c r="AA300" s="364">
        <f>Z300*K300</f>
        <v>0</v>
      </c>
      <c r="AR300" s="365" t="s">
        <v>403</v>
      </c>
      <c r="AT300" s="365" t="s">
        <v>141</v>
      </c>
      <c r="AU300" s="365" t="s">
        <v>94</v>
      </c>
      <c r="AY300" s="365" t="s">
        <v>140</v>
      </c>
      <c r="BE300" s="366">
        <f>IF(U300="základní",N300,0)</f>
        <v>0</v>
      </c>
      <c r="BF300" s="366">
        <f>IF(U300="snížená",N300,0)</f>
        <v>0</v>
      </c>
      <c r="BG300" s="366">
        <f>IF(U300="zákl. přenesená",N300,0)</f>
        <v>0</v>
      </c>
      <c r="BH300" s="366">
        <f>IF(U300="sníž. přenesená",N300,0)</f>
        <v>0</v>
      </c>
      <c r="BI300" s="366">
        <f>IF(U300="nulová",N300,0)</f>
        <v>0</v>
      </c>
      <c r="BJ300" s="365" t="s">
        <v>77</v>
      </c>
      <c r="BK300" s="366">
        <f>ROUND(L300*K300,2)</f>
        <v>0</v>
      </c>
      <c r="BL300" s="365" t="s">
        <v>403</v>
      </c>
      <c r="BM300" s="365" t="s">
        <v>1134</v>
      </c>
    </row>
    <row r="301" spans="2:63" s="347" customFormat="1" ht="37.35" customHeight="1">
      <c r="B301" s="343"/>
      <c r="C301" s="344"/>
      <c r="D301" s="367" t="s">
        <v>767</v>
      </c>
      <c r="E301" s="367"/>
      <c r="F301" s="367"/>
      <c r="G301" s="367"/>
      <c r="H301" s="367"/>
      <c r="I301" s="367"/>
      <c r="J301" s="367"/>
      <c r="K301" s="367"/>
      <c r="L301" s="367"/>
      <c r="M301" s="367"/>
      <c r="N301" s="486">
        <f>BK301</f>
        <v>0</v>
      </c>
      <c r="O301" s="487"/>
      <c r="P301" s="487"/>
      <c r="Q301" s="487"/>
      <c r="R301" s="346"/>
      <c r="T301" s="348"/>
      <c r="U301" s="344"/>
      <c r="V301" s="344"/>
      <c r="W301" s="349">
        <f>SUM(W302:W304)</f>
        <v>0</v>
      </c>
      <c r="X301" s="344"/>
      <c r="Y301" s="349">
        <f>SUM(Y302:Y304)</f>
        <v>0</v>
      </c>
      <c r="Z301" s="344"/>
      <c r="AA301" s="350">
        <f>SUM(AA302:AA304)</f>
        <v>0</v>
      </c>
      <c r="AR301" s="351" t="s">
        <v>145</v>
      </c>
      <c r="AT301" s="352" t="s">
        <v>71</v>
      </c>
      <c r="AU301" s="352" t="s">
        <v>72</v>
      </c>
      <c r="AY301" s="351" t="s">
        <v>140</v>
      </c>
      <c r="BK301" s="353">
        <f>SUM(BK302:BK304)</f>
        <v>0</v>
      </c>
    </row>
    <row r="302" spans="2:65" s="360" customFormat="1" ht="57" customHeight="1">
      <c r="B302" s="354"/>
      <c r="C302" s="355" t="s">
        <v>682</v>
      </c>
      <c r="D302" s="355" t="s">
        <v>141</v>
      </c>
      <c r="E302" s="356" t="s">
        <v>1135</v>
      </c>
      <c r="F302" s="458" t="s">
        <v>1136</v>
      </c>
      <c r="G302" s="458"/>
      <c r="H302" s="458"/>
      <c r="I302" s="458"/>
      <c r="J302" s="357" t="s">
        <v>221</v>
      </c>
      <c r="K302" s="358">
        <v>144</v>
      </c>
      <c r="L302" s="459"/>
      <c r="M302" s="459"/>
      <c r="N302" s="459">
        <f>ROUND(L302*K302,2)</f>
        <v>0</v>
      </c>
      <c r="O302" s="459"/>
      <c r="P302" s="459"/>
      <c r="Q302" s="459"/>
      <c r="R302" s="359"/>
      <c r="T302" s="361" t="s">
        <v>5</v>
      </c>
      <c r="U302" s="362" t="s">
        <v>37</v>
      </c>
      <c r="V302" s="363">
        <v>0</v>
      </c>
      <c r="W302" s="363">
        <f>V302*K302</f>
        <v>0</v>
      </c>
      <c r="X302" s="363">
        <v>0</v>
      </c>
      <c r="Y302" s="363">
        <f>X302*K302</f>
        <v>0</v>
      </c>
      <c r="Z302" s="363">
        <v>0</v>
      </c>
      <c r="AA302" s="364">
        <f>Z302*K302</f>
        <v>0</v>
      </c>
      <c r="AR302" s="365" t="s">
        <v>759</v>
      </c>
      <c r="AT302" s="365" t="s">
        <v>141</v>
      </c>
      <c r="AU302" s="365" t="s">
        <v>77</v>
      </c>
      <c r="AY302" s="365" t="s">
        <v>140</v>
      </c>
      <c r="BE302" s="366">
        <f>IF(U302="základní",N302,0)</f>
        <v>0</v>
      </c>
      <c r="BF302" s="366">
        <f>IF(U302="snížená",N302,0)</f>
        <v>0</v>
      </c>
      <c r="BG302" s="366">
        <f>IF(U302="zákl. přenesená",N302,0)</f>
        <v>0</v>
      </c>
      <c r="BH302" s="366">
        <f>IF(U302="sníž. přenesená",N302,0)</f>
        <v>0</v>
      </c>
      <c r="BI302" s="366">
        <f>IF(U302="nulová",N302,0)</f>
        <v>0</v>
      </c>
      <c r="BJ302" s="365" t="s">
        <v>77</v>
      </c>
      <c r="BK302" s="366">
        <f>ROUND(L302*K302,2)</f>
        <v>0</v>
      </c>
      <c r="BL302" s="365" t="s">
        <v>759</v>
      </c>
      <c r="BM302" s="365" t="s">
        <v>1137</v>
      </c>
    </row>
    <row r="303" spans="2:65" s="360" customFormat="1" ht="31.5" customHeight="1">
      <c r="B303" s="354"/>
      <c r="C303" s="355" t="s">
        <v>686</v>
      </c>
      <c r="D303" s="355" t="s">
        <v>141</v>
      </c>
      <c r="E303" s="356" t="s">
        <v>1138</v>
      </c>
      <c r="F303" s="458" t="s">
        <v>1139</v>
      </c>
      <c r="G303" s="458"/>
      <c r="H303" s="458"/>
      <c r="I303" s="458"/>
      <c r="J303" s="357" t="s">
        <v>221</v>
      </c>
      <c r="K303" s="358">
        <v>4</v>
      </c>
      <c r="L303" s="459"/>
      <c r="M303" s="459"/>
      <c r="N303" s="459">
        <f>ROUND(L303*K303,2)</f>
        <v>0</v>
      </c>
      <c r="O303" s="459"/>
      <c r="P303" s="459"/>
      <c r="Q303" s="459"/>
      <c r="R303" s="359"/>
      <c r="T303" s="361" t="s">
        <v>5</v>
      </c>
      <c r="U303" s="362" t="s">
        <v>37</v>
      </c>
      <c r="V303" s="363">
        <v>0</v>
      </c>
      <c r="W303" s="363">
        <f>V303*K303</f>
        <v>0</v>
      </c>
      <c r="X303" s="363">
        <v>0</v>
      </c>
      <c r="Y303" s="363">
        <f>X303*K303</f>
        <v>0</v>
      </c>
      <c r="Z303" s="363">
        <v>0</v>
      </c>
      <c r="AA303" s="364">
        <f>Z303*K303</f>
        <v>0</v>
      </c>
      <c r="AR303" s="365" t="s">
        <v>759</v>
      </c>
      <c r="AT303" s="365" t="s">
        <v>141</v>
      </c>
      <c r="AU303" s="365" t="s">
        <v>77</v>
      </c>
      <c r="AY303" s="365" t="s">
        <v>140</v>
      </c>
      <c r="BE303" s="366">
        <f>IF(U303="základní",N303,0)</f>
        <v>0</v>
      </c>
      <c r="BF303" s="366">
        <f>IF(U303="snížená",N303,0)</f>
        <v>0</v>
      </c>
      <c r="BG303" s="366">
        <f>IF(U303="zákl. přenesená",N303,0)</f>
        <v>0</v>
      </c>
      <c r="BH303" s="366">
        <f>IF(U303="sníž. přenesená",N303,0)</f>
        <v>0</v>
      </c>
      <c r="BI303" s="366">
        <f>IF(U303="nulová",N303,0)</f>
        <v>0</v>
      </c>
      <c r="BJ303" s="365" t="s">
        <v>77</v>
      </c>
      <c r="BK303" s="366">
        <f>ROUND(L303*K303,2)</f>
        <v>0</v>
      </c>
      <c r="BL303" s="365" t="s">
        <v>759</v>
      </c>
      <c r="BM303" s="365" t="s">
        <v>1140</v>
      </c>
    </row>
    <row r="304" spans="2:65" s="360" customFormat="1" ht="22.5" customHeight="1">
      <c r="B304" s="354"/>
      <c r="C304" s="355" t="s">
        <v>690</v>
      </c>
      <c r="D304" s="355" t="s">
        <v>141</v>
      </c>
      <c r="E304" s="356" t="s">
        <v>1141</v>
      </c>
      <c r="F304" s="458" t="s">
        <v>1142</v>
      </c>
      <c r="G304" s="458"/>
      <c r="H304" s="458"/>
      <c r="I304" s="458"/>
      <c r="J304" s="357" t="s">
        <v>221</v>
      </c>
      <c r="K304" s="358">
        <v>8</v>
      </c>
      <c r="L304" s="459"/>
      <c r="M304" s="459"/>
      <c r="N304" s="459">
        <f>ROUND(L304*K304,2)</f>
        <v>0</v>
      </c>
      <c r="O304" s="459"/>
      <c r="P304" s="459"/>
      <c r="Q304" s="459"/>
      <c r="R304" s="359"/>
      <c r="T304" s="361" t="s">
        <v>5</v>
      </c>
      <c r="U304" s="362" t="s">
        <v>37</v>
      </c>
      <c r="V304" s="363">
        <v>0</v>
      </c>
      <c r="W304" s="363">
        <f>V304*K304</f>
        <v>0</v>
      </c>
      <c r="X304" s="363">
        <v>0</v>
      </c>
      <c r="Y304" s="363">
        <f>X304*K304</f>
        <v>0</v>
      </c>
      <c r="Z304" s="363">
        <v>0</v>
      </c>
      <c r="AA304" s="364">
        <f>Z304*K304</f>
        <v>0</v>
      </c>
      <c r="AR304" s="365" t="s">
        <v>759</v>
      </c>
      <c r="AT304" s="365" t="s">
        <v>141</v>
      </c>
      <c r="AU304" s="365" t="s">
        <v>77</v>
      </c>
      <c r="AY304" s="365" t="s">
        <v>140</v>
      </c>
      <c r="BE304" s="366">
        <f>IF(U304="základní",N304,0)</f>
        <v>0</v>
      </c>
      <c r="BF304" s="366">
        <f>IF(U304="snížená",N304,0)</f>
        <v>0</v>
      </c>
      <c r="BG304" s="366">
        <f>IF(U304="zákl. přenesená",N304,0)</f>
        <v>0</v>
      </c>
      <c r="BH304" s="366">
        <f>IF(U304="sníž. přenesená",N304,0)</f>
        <v>0</v>
      </c>
      <c r="BI304" s="366">
        <f>IF(U304="nulová",N304,0)</f>
        <v>0</v>
      </c>
      <c r="BJ304" s="365" t="s">
        <v>77</v>
      </c>
      <c r="BK304" s="366">
        <f>ROUND(L304*K304,2)</f>
        <v>0</v>
      </c>
      <c r="BL304" s="365" t="s">
        <v>759</v>
      </c>
      <c r="BM304" s="365" t="s">
        <v>1143</v>
      </c>
    </row>
    <row r="305" spans="2:63" s="347" customFormat="1" ht="37.35" customHeight="1">
      <c r="B305" s="343"/>
      <c r="C305" s="344"/>
      <c r="D305" s="367" t="s">
        <v>137</v>
      </c>
      <c r="E305" s="367"/>
      <c r="F305" s="367"/>
      <c r="G305" s="367"/>
      <c r="H305" s="367"/>
      <c r="I305" s="367"/>
      <c r="J305" s="367"/>
      <c r="K305" s="367"/>
      <c r="L305" s="367"/>
      <c r="M305" s="367"/>
      <c r="N305" s="486">
        <f>BK305</f>
        <v>0</v>
      </c>
      <c r="O305" s="487"/>
      <c r="P305" s="487"/>
      <c r="Q305" s="487"/>
      <c r="R305" s="346"/>
      <c r="T305" s="348"/>
      <c r="U305" s="344"/>
      <c r="V305" s="344"/>
      <c r="W305" s="349">
        <f>W306</f>
        <v>0</v>
      </c>
      <c r="X305" s="344"/>
      <c r="Y305" s="349">
        <f>Y306</f>
        <v>0</v>
      </c>
      <c r="Z305" s="344"/>
      <c r="AA305" s="350">
        <f>AA306</f>
        <v>0</v>
      </c>
      <c r="AR305" s="351" t="s">
        <v>145</v>
      </c>
      <c r="AT305" s="352" t="s">
        <v>71</v>
      </c>
      <c r="AU305" s="352" t="s">
        <v>72</v>
      </c>
      <c r="AY305" s="351" t="s">
        <v>140</v>
      </c>
      <c r="BK305" s="353">
        <f>BK306</f>
        <v>0</v>
      </c>
    </row>
    <row r="306" spans="2:65" s="360" customFormat="1" ht="31.5" customHeight="1">
      <c r="B306" s="354"/>
      <c r="C306" s="355" t="s">
        <v>694</v>
      </c>
      <c r="D306" s="355" t="s">
        <v>141</v>
      </c>
      <c r="E306" s="356" t="s">
        <v>757</v>
      </c>
      <c r="F306" s="458" t="s">
        <v>758</v>
      </c>
      <c r="G306" s="458"/>
      <c r="H306" s="458"/>
      <c r="I306" s="458"/>
      <c r="J306" s="357" t="s">
        <v>406</v>
      </c>
      <c r="K306" s="358">
        <v>27935.416</v>
      </c>
      <c r="L306" s="459"/>
      <c r="M306" s="459"/>
      <c r="N306" s="459">
        <f>ROUND(L306*K306,2)</f>
        <v>0</v>
      </c>
      <c r="O306" s="459"/>
      <c r="P306" s="459"/>
      <c r="Q306" s="459"/>
      <c r="R306" s="359"/>
      <c r="T306" s="361" t="s">
        <v>5</v>
      </c>
      <c r="U306" s="368" t="s">
        <v>37</v>
      </c>
      <c r="V306" s="369">
        <v>0</v>
      </c>
      <c r="W306" s="369">
        <f>V306*K306</f>
        <v>0</v>
      </c>
      <c r="X306" s="369">
        <v>0</v>
      </c>
      <c r="Y306" s="369">
        <f>X306*K306</f>
        <v>0</v>
      </c>
      <c r="Z306" s="369">
        <v>0</v>
      </c>
      <c r="AA306" s="370">
        <f>Z306*K306</f>
        <v>0</v>
      </c>
      <c r="AR306" s="365" t="s">
        <v>759</v>
      </c>
      <c r="AT306" s="365" t="s">
        <v>141</v>
      </c>
      <c r="AU306" s="365" t="s">
        <v>77</v>
      </c>
      <c r="AY306" s="365" t="s">
        <v>140</v>
      </c>
      <c r="BE306" s="366">
        <f>IF(U306="základní",N306,0)</f>
        <v>0</v>
      </c>
      <c r="BF306" s="366">
        <f>IF(U306="snížená",N306,0)</f>
        <v>0</v>
      </c>
      <c r="BG306" s="366">
        <f>IF(U306="zákl. přenesená",N306,0)</f>
        <v>0</v>
      </c>
      <c r="BH306" s="366">
        <f>IF(U306="sníž. přenesená",N306,0)</f>
        <v>0</v>
      </c>
      <c r="BI306" s="366">
        <f>IF(U306="nulová",N306,0)</f>
        <v>0</v>
      </c>
      <c r="BJ306" s="365" t="s">
        <v>77</v>
      </c>
      <c r="BK306" s="366">
        <f>ROUND(L306*K306,2)</f>
        <v>0</v>
      </c>
      <c r="BL306" s="365" t="s">
        <v>759</v>
      </c>
      <c r="BM306" s="365" t="s">
        <v>1144</v>
      </c>
    </row>
    <row r="307" spans="2:18" s="1" customFormat="1" ht="6.95" customHeight="1">
      <c r="B307" s="57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9"/>
    </row>
  </sheetData>
  <mergeCells count="543">
    <mergeCell ref="F222:I222"/>
    <mergeCell ref="L222:M222"/>
    <mergeCell ref="N222:Q222"/>
    <mergeCell ref="F235:I235"/>
    <mergeCell ref="L235:M235"/>
    <mergeCell ref="N235:Q235"/>
    <mergeCell ref="F255:I255"/>
    <mergeCell ref="L255:M255"/>
    <mergeCell ref="N255:Q255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48:I248"/>
    <mergeCell ref="L248:M248"/>
    <mergeCell ref="N248:Q248"/>
    <mergeCell ref="F249:I249"/>
    <mergeCell ref="L249:M249"/>
    <mergeCell ref="N249:Q249"/>
    <mergeCell ref="H1:K1"/>
    <mergeCell ref="S2:AC2"/>
    <mergeCell ref="F306:I306"/>
    <mergeCell ref="L306:M306"/>
    <mergeCell ref="N306:Q306"/>
    <mergeCell ref="N126:Q126"/>
    <mergeCell ref="N127:Q127"/>
    <mergeCell ref="N128:Q128"/>
    <mergeCell ref="N130:Q130"/>
    <mergeCell ref="N135:Q135"/>
    <mergeCell ref="N136:Q136"/>
    <mergeCell ref="N156:Q156"/>
    <mergeCell ref="N158:Q158"/>
    <mergeCell ref="N183:Q183"/>
    <mergeCell ref="N209:Q209"/>
    <mergeCell ref="N263:Q263"/>
    <mergeCell ref="N290:Q290"/>
    <mergeCell ref="N295:Q295"/>
    <mergeCell ref="N298:Q298"/>
    <mergeCell ref="N299:Q299"/>
    <mergeCell ref="N301:Q301"/>
    <mergeCell ref="N305:Q305"/>
    <mergeCell ref="F302:I302"/>
    <mergeCell ref="L302:M302"/>
    <mergeCell ref="F304:I304"/>
    <mergeCell ref="L304:M304"/>
    <mergeCell ref="N304:Q304"/>
    <mergeCell ref="F296:I296"/>
    <mergeCell ref="L296:M296"/>
    <mergeCell ref="N296:Q296"/>
    <mergeCell ref="F297:I297"/>
    <mergeCell ref="L297:M297"/>
    <mergeCell ref="N297:Q297"/>
    <mergeCell ref="F300:I300"/>
    <mergeCell ref="L300:M300"/>
    <mergeCell ref="N300:Q300"/>
    <mergeCell ref="F293:I293"/>
    <mergeCell ref="L293:M293"/>
    <mergeCell ref="N293:Q293"/>
    <mergeCell ref="F294:I294"/>
    <mergeCell ref="L294:M294"/>
    <mergeCell ref="N294:Q294"/>
    <mergeCell ref="N302:Q302"/>
    <mergeCell ref="F303:I303"/>
    <mergeCell ref="L303:M303"/>
    <mergeCell ref="N303:Q303"/>
    <mergeCell ref="F289:I289"/>
    <mergeCell ref="L289:M289"/>
    <mergeCell ref="N289:Q289"/>
    <mergeCell ref="F291:I291"/>
    <mergeCell ref="L291:M291"/>
    <mergeCell ref="N291:Q291"/>
    <mergeCell ref="F292:I292"/>
    <mergeCell ref="L292:M292"/>
    <mergeCell ref="N292:Q292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1:I281"/>
    <mergeCell ref="F282:I282"/>
    <mergeCell ref="L282:M282"/>
    <mergeCell ref="N282:Q282"/>
    <mergeCell ref="F283:I283"/>
    <mergeCell ref="L283:M283"/>
    <mergeCell ref="N283:Q283"/>
    <mergeCell ref="F284:I284"/>
    <mergeCell ref="F285:I285"/>
    <mergeCell ref="L285:M285"/>
    <mergeCell ref="N285:Q285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65:I265"/>
    <mergeCell ref="L265:M265"/>
    <mergeCell ref="N265:Q265"/>
    <mergeCell ref="F266:I266"/>
    <mergeCell ref="L266:M266"/>
    <mergeCell ref="N266:Q266"/>
    <mergeCell ref="F267:I267"/>
    <mergeCell ref="F268:I268"/>
    <mergeCell ref="L268:M268"/>
    <mergeCell ref="N268:Q268"/>
    <mergeCell ref="F262:I262"/>
    <mergeCell ref="L262:M262"/>
    <mergeCell ref="N262:Q262"/>
    <mergeCell ref="F264:I264"/>
    <mergeCell ref="L264:M264"/>
    <mergeCell ref="N264:Q264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1:I251"/>
    <mergeCell ref="L251:M251"/>
    <mergeCell ref="N251:Q251"/>
    <mergeCell ref="F250:I250"/>
    <mergeCell ref="L250:M250"/>
    <mergeCell ref="N250:Q250"/>
    <mergeCell ref="F243:I243"/>
    <mergeCell ref="L243:M243"/>
    <mergeCell ref="N243:Q243"/>
    <mergeCell ref="F245:I245"/>
    <mergeCell ref="L245:M245"/>
    <mergeCell ref="N245:Q245"/>
    <mergeCell ref="F247:I247"/>
    <mergeCell ref="L247:M247"/>
    <mergeCell ref="N247:Q247"/>
    <mergeCell ref="F244:I244"/>
    <mergeCell ref="L244:M244"/>
    <mergeCell ref="N244:Q244"/>
    <mergeCell ref="F246:I246"/>
    <mergeCell ref="L246:M246"/>
    <mergeCell ref="N246:Q246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8:I238"/>
    <mergeCell ref="L238:M238"/>
    <mergeCell ref="N238:Q238"/>
    <mergeCell ref="F239:I239"/>
    <mergeCell ref="L239:M239"/>
    <mergeCell ref="N239:Q239"/>
    <mergeCell ref="F234:I234"/>
    <mergeCell ref="L234:M234"/>
    <mergeCell ref="N234:Q234"/>
    <mergeCell ref="F236:I236"/>
    <mergeCell ref="L236:M236"/>
    <mergeCell ref="N236:Q236"/>
    <mergeCell ref="F237:I237"/>
    <mergeCell ref="L237:M237"/>
    <mergeCell ref="N237:Q237"/>
    <mergeCell ref="F232:I232"/>
    <mergeCell ref="L232:M232"/>
    <mergeCell ref="N232:Q232"/>
    <mergeCell ref="F231:I231"/>
    <mergeCell ref="L231:M231"/>
    <mergeCell ref="N231:Q231"/>
    <mergeCell ref="F233:I233"/>
    <mergeCell ref="L233:M233"/>
    <mergeCell ref="N233:Q233"/>
    <mergeCell ref="F229:I229"/>
    <mergeCell ref="L229:M229"/>
    <mergeCell ref="N229:Q229"/>
    <mergeCell ref="F230:I230"/>
    <mergeCell ref="L230:M230"/>
    <mergeCell ref="N230:Q230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1:I201"/>
    <mergeCell ref="L201:M201"/>
    <mergeCell ref="N201:Q201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8:I188"/>
    <mergeCell ref="L188:M188"/>
    <mergeCell ref="N188:Q188"/>
    <mergeCell ref="F189:I189"/>
    <mergeCell ref="L189:M189"/>
    <mergeCell ref="N189:Q189"/>
    <mergeCell ref="F190:I190"/>
    <mergeCell ref="F191:I191"/>
    <mergeCell ref="L191:M191"/>
    <mergeCell ref="N191:Q191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F175:I175"/>
    <mergeCell ref="L175:M175"/>
    <mergeCell ref="N175:Q17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5:I155"/>
    <mergeCell ref="L155:M155"/>
    <mergeCell ref="N155:Q155"/>
    <mergeCell ref="F157:I157"/>
    <mergeCell ref="L157:M157"/>
    <mergeCell ref="N157:Q157"/>
    <mergeCell ref="F159:I159"/>
    <mergeCell ref="L159:M159"/>
    <mergeCell ref="N159:Q159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33:I133"/>
    <mergeCell ref="L133:M133"/>
    <mergeCell ref="N133:Q133"/>
    <mergeCell ref="F134:I134"/>
    <mergeCell ref="L134:M134"/>
    <mergeCell ref="N134:Q134"/>
    <mergeCell ref="F137:I137"/>
    <mergeCell ref="L137:M137"/>
    <mergeCell ref="N137:Q137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N98:Q98"/>
    <mergeCell ref="N99:Q99"/>
    <mergeCell ref="N100:Q100"/>
    <mergeCell ref="N101:Q101"/>
    <mergeCell ref="N102:Q102"/>
    <mergeCell ref="N103:Q103"/>
    <mergeCell ref="N104:Q104"/>
    <mergeCell ref="N106:Q106"/>
    <mergeCell ref="D107:H107"/>
    <mergeCell ref="N107:Q10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Fajfr</dc:creator>
  <cp:keywords/>
  <dc:description/>
  <cp:lastModifiedBy>Jan Valenta</cp:lastModifiedBy>
  <cp:lastPrinted>2017-11-10T06:35:16Z</cp:lastPrinted>
  <dcterms:created xsi:type="dcterms:W3CDTF">2017-07-17T15:42:40Z</dcterms:created>
  <dcterms:modified xsi:type="dcterms:W3CDTF">2018-01-30T09:44:05Z</dcterms:modified>
  <cp:category/>
  <cp:version/>
  <cp:contentType/>
  <cp:contentStatus/>
</cp:coreProperties>
</file>